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NASKOEI\common-koei\20 水道事業課\10 水道用水供給事業\30 水道 管理担当\20 水質管理関係\60 事業年報\令和５年度版\03 年報作成\④庄内\"/>
    </mc:Choice>
  </mc:AlternateContent>
  <xr:revisionPtr revIDLastSave="0" documentId="13_ncr:1_{83146DFE-5BB6-40D1-94CA-616755946BCF}" xr6:coauthVersionLast="36" xr6:coauthVersionMax="36" xr10:uidLastSave="{00000000-0000-0000-0000-000000000000}"/>
  <bookViews>
    <workbookView xWindow="0" yWindow="0" windowWidth="23040" windowHeight="9255" tabRatio="573" firstSheet="1" activeTab="1" xr2:uid="{00000000-000D-0000-FFFF-FFFF00000000}"/>
  </bookViews>
  <sheets>
    <sheet name="実施計画" sheetId="61" r:id="rId1"/>
    <sheet name="毎日検査" sheetId="62" r:id="rId2"/>
    <sheet name="浄水" sheetId="6" r:id="rId3"/>
    <sheet name="上野山" sheetId="37" r:id="rId4"/>
    <sheet name="越中山" sheetId="38" r:id="rId5"/>
    <sheet name="鶴岡" sheetId="34" r:id="rId6"/>
    <sheet name="櫛引" sheetId="39" r:id="rId7"/>
    <sheet name="羽黒" sheetId="40" r:id="rId8"/>
    <sheet name="手向" sheetId="41" r:id="rId9"/>
    <sheet name="大口" sheetId="42" r:id="rId10"/>
    <sheet name="余目" sheetId="43" r:id="rId11"/>
    <sheet name="立川" sheetId="36" r:id="rId12"/>
    <sheet name="取水" sheetId="9" r:id="rId13"/>
    <sheet name="管理浄水" sheetId="20" r:id="rId14"/>
    <sheet name="管理鶴岡" sheetId="22" r:id="rId15"/>
    <sheet name="管理立川" sheetId="35" r:id="rId16"/>
    <sheet name="管理取水" sheetId="33" r:id="rId17"/>
    <sheet name="農薬浄水115項目" sheetId="44" r:id="rId18"/>
    <sheet name="農薬取水115項目" sheetId="47" r:id="rId19"/>
    <sheet name="沈殿水" sheetId="54" r:id="rId20"/>
    <sheet name="ろ過水" sheetId="55" r:id="rId21"/>
    <sheet name="梵字川" sheetId="56" r:id="rId22"/>
    <sheet name="田麦川" sheetId="57" r:id="rId23"/>
    <sheet name="月山ダム湖" sheetId="58" r:id="rId24"/>
    <sheet name="月山ダム放流水" sheetId="59" r:id="rId25"/>
    <sheet name="大網川" sheetId="60" r:id="rId26"/>
  </sheets>
  <externalReferences>
    <externalReference r:id="rId27"/>
  </externalReferences>
  <definedNames>
    <definedName name="_xlnm.Print_Area" localSheetId="20">ろ過水!$A$1:$M$66</definedName>
    <definedName name="_xlnm.Print_Area" localSheetId="7">羽黒!$B$1:$U$67</definedName>
    <definedName name="_xlnm.Print_Area" localSheetId="4">越中山!$B$1:$U$67</definedName>
    <definedName name="_xlnm.Print_Area" localSheetId="16">管理取水!$B$1:$P$46</definedName>
    <definedName name="_xlnm.Print_Area" localSheetId="13">管理浄水!$B$1:$Q$47</definedName>
    <definedName name="_xlnm.Print_Area" localSheetId="14">管理鶴岡!$B$1:$M$47</definedName>
    <definedName name="_xlnm.Print_Area" localSheetId="15">管理立川!$B$1:$M$47</definedName>
    <definedName name="_xlnm.Print_Area" localSheetId="6">櫛引!$B$1:$U$67</definedName>
    <definedName name="_xlnm.Print_Area" localSheetId="23">月山ダム湖!$B$2:$K$20</definedName>
    <definedName name="_xlnm.Print_Area" localSheetId="24">月山ダム放流水!$B$2:$K$22</definedName>
    <definedName name="_xlnm.Print_Area" localSheetId="0">実施計画!$B$2:$S$61</definedName>
    <definedName name="_xlnm.Print_Area" localSheetId="12">取水!$B$1:$T$81</definedName>
    <definedName name="_xlnm.Print_Area" localSheetId="8">手向!$B$1:$U$67</definedName>
    <definedName name="_xlnm.Print_Area" localSheetId="3">上野山!$B$1:$U$67</definedName>
    <definedName name="_xlnm.Print_Area" localSheetId="2">浄水!$B$1:$U$67</definedName>
    <definedName name="_xlnm.Print_Area" localSheetId="9">大口!$B$1:$U$67</definedName>
    <definedName name="_xlnm.Print_Area" localSheetId="25">大網川!$B$2:$K$40</definedName>
    <definedName name="_xlnm.Print_Area" localSheetId="19">沈殿水!$A$1:$M$66</definedName>
    <definedName name="_xlnm.Print_Area" localSheetId="5">鶴岡!$B$1:$U$67</definedName>
    <definedName name="_xlnm.Print_Area" localSheetId="22">田麦川!$B$2:$K$42</definedName>
    <definedName name="_xlnm.Print_Area" localSheetId="18">農薬取水115項目!$B$1:$X$74</definedName>
    <definedName name="_xlnm.Print_Area" localSheetId="17">農薬浄水115項目!$B$1:$X$74</definedName>
    <definedName name="_xlnm.Print_Area" localSheetId="1">毎日検査!$C$1:$V$42</definedName>
    <definedName name="_xlnm.Print_Area" localSheetId="10">余目!$B$1:$U$68</definedName>
    <definedName name="_xlnm.Print_Area" localSheetId="11">立川!$B$1:$U$67</definedName>
    <definedName name="_xlnm.Print_Area" localSheetId="21">梵字川!$B$1:$K$37</definedName>
    <definedName name="農薬" localSheetId="1">#REF!</definedName>
    <definedName name="農薬">浄水!$J$23</definedName>
  </definedNames>
  <calcPr calcId="191029"/>
</workbook>
</file>

<file path=xl/calcChain.xml><?xml version="1.0" encoding="utf-8"?>
<calcChain xmlns="http://schemas.openxmlformats.org/spreadsheetml/2006/main">
  <c r="K38" i="60" l="1"/>
  <c r="J38" i="60"/>
  <c r="I38" i="60"/>
  <c r="K37" i="60"/>
  <c r="J37" i="60"/>
  <c r="I37" i="60"/>
  <c r="Q35" i="60"/>
  <c r="K33" i="60"/>
  <c r="J33" i="60"/>
  <c r="I33" i="60"/>
  <c r="Q32" i="60"/>
  <c r="K31" i="60"/>
  <c r="J31" i="60"/>
  <c r="I31" i="60"/>
  <c r="K30" i="60"/>
  <c r="J30" i="60"/>
  <c r="I30" i="60"/>
  <c r="K29" i="60"/>
  <c r="J29" i="60"/>
  <c r="I29" i="60"/>
  <c r="K28" i="60"/>
  <c r="J28" i="60"/>
  <c r="I28" i="60"/>
  <c r="K27" i="60"/>
  <c r="J27" i="60"/>
  <c r="I27" i="60"/>
  <c r="K26" i="60"/>
  <c r="J26" i="60"/>
  <c r="I26" i="60"/>
  <c r="K25" i="60"/>
  <c r="J25" i="60"/>
  <c r="I25" i="60"/>
  <c r="K24" i="60"/>
  <c r="J24" i="60"/>
  <c r="I24" i="60"/>
  <c r="K23" i="60"/>
  <c r="J23" i="60"/>
  <c r="I23" i="60"/>
  <c r="K22" i="60"/>
  <c r="J22" i="60"/>
  <c r="I22" i="60"/>
  <c r="K21" i="60"/>
  <c r="J21" i="60"/>
  <c r="I21" i="60"/>
  <c r="K20" i="60"/>
  <c r="J20" i="60"/>
  <c r="I20" i="60"/>
  <c r="K19" i="60"/>
  <c r="J19" i="60"/>
  <c r="I19" i="60"/>
  <c r="K18" i="60"/>
  <c r="J18" i="60"/>
  <c r="I18" i="60"/>
  <c r="K16" i="60"/>
  <c r="J16" i="60"/>
  <c r="I16" i="60"/>
  <c r="K15" i="60"/>
  <c r="J15" i="60"/>
  <c r="I15" i="60"/>
  <c r="K14" i="60"/>
  <c r="J14" i="60"/>
  <c r="I14" i="60"/>
  <c r="Q12" i="60"/>
  <c r="K20" i="59"/>
  <c r="J20" i="59"/>
  <c r="I20" i="59"/>
  <c r="K19" i="59"/>
  <c r="J19" i="59"/>
  <c r="I19" i="59"/>
  <c r="K18" i="59"/>
  <c r="J18" i="59"/>
  <c r="I18" i="59"/>
  <c r="K17" i="59"/>
  <c r="J17" i="59"/>
  <c r="I17" i="59"/>
  <c r="K15" i="59"/>
  <c r="J15" i="59"/>
  <c r="I15" i="59"/>
  <c r="K14" i="59"/>
  <c r="J14" i="59"/>
  <c r="I14" i="59"/>
  <c r="K13" i="59"/>
  <c r="J13" i="59"/>
  <c r="I13" i="59"/>
  <c r="K12" i="59"/>
  <c r="J12" i="59"/>
  <c r="I12" i="59"/>
  <c r="K18" i="58"/>
  <c r="J18" i="58"/>
  <c r="I18" i="58"/>
  <c r="K17" i="58"/>
  <c r="J17" i="58"/>
  <c r="I17" i="58"/>
  <c r="K15" i="58"/>
  <c r="J15" i="58"/>
  <c r="I15" i="58"/>
  <c r="K14" i="58"/>
  <c r="J14" i="58"/>
  <c r="I14" i="58"/>
  <c r="K13" i="58"/>
  <c r="J13" i="58"/>
  <c r="I13" i="58"/>
  <c r="K12" i="58"/>
  <c r="J12" i="58"/>
  <c r="I12" i="58"/>
  <c r="K40" i="57"/>
  <c r="J40" i="57"/>
  <c r="I40" i="57"/>
  <c r="K39" i="57"/>
  <c r="J39" i="57"/>
  <c r="I39" i="57"/>
  <c r="Q37" i="57"/>
  <c r="K35" i="57"/>
  <c r="J35" i="57"/>
  <c r="I35" i="57"/>
  <c r="K33" i="57"/>
  <c r="J33" i="57"/>
  <c r="I33" i="57"/>
  <c r="Q32" i="57"/>
  <c r="K31" i="57"/>
  <c r="J31" i="57"/>
  <c r="I31" i="57"/>
  <c r="K30" i="57"/>
  <c r="J30" i="57"/>
  <c r="I30" i="57"/>
  <c r="K29" i="57"/>
  <c r="J29" i="57"/>
  <c r="I29" i="57"/>
  <c r="K28" i="57"/>
  <c r="J28" i="57"/>
  <c r="I28" i="57"/>
  <c r="K27" i="57"/>
  <c r="J27" i="57"/>
  <c r="I27" i="57"/>
  <c r="K26" i="57"/>
  <c r="J26" i="57"/>
  <c r="I26" i="57"/>
  <c r="K25" i="57"/>
  <c r="J25" i="57"/>
  <c r="I25" i="57"/>
  <c r="K24" i="57"/>
  <c r="J24" i="57"/>
  <c r="I24" i="57"/>
  <c r="K23" i="57"/>
  <c r="J23" i="57"/>
  <c r="I23" i="57"/>
  <c r="K22" i="57"/>
  <c r="J22" i="57"/>
  <c r="I22" i="57"/>
  <c r="K21" i="57"/>
  <c r="J21" i="57"/>
  <c r="I21" i="57"/>
  <c r="K20" i="57"/>
  <c r="J20" i="57"/>
  <c r="I20" i="57"/>
  <c r="K19" i="57"/>
  <c r="J19" i="57"/>
  <c r="I19" i="57"/>
  <c r="K18" i="57"/>
  <c r="J18" i="57"/>
  <c r="I18" i="57"/>
  <c r="K16" i="57"/>
  <c r="J16" i="57"/>
  <c r="I16" i="57"/>
  <c r="K15" i="57"/>
  <c r="J15" i="57"/>
  <c r="I15" i="57"/>
  <c r="K14" i="57"/>
  <c r="J14" i="57"/>
  <c r="I14" i="57"/>
  <c r="Q12" i="57"/>
  <c r="K35" i="56"/>
  <c r="J35" i="56"/>
  <c r="I35" i="56"/>
  <c r="K33" i="56"/>
  <c r="J33" i="56"/>
  <c r="I33" i="56"/>
  <c r="Q32" i="56"/>
  <c r="K31" i="56"/>
  <c r="J31" i="56"/>
  <c r="I31" i="56"/>
  <c r="K30" i="56"/>
  <c r="J30" i="56"/>
  <c r="I30" i="56"/>
  <c r="K29" i="56"/>
  <c r="J29" i="56"/>
  <c r="I29" i="56"/>
  <c r="K28" i="56"/>
  <c r="J28" i="56"/>
  <c r="I28" i="56"/>
  <c r="K27" i="56"/>
  <c r="J27" i="56"/>
  <c r="I27" i="56"/>
  <c r="K26" i="56"/>
  <c r="J26" i="56"/>
  <c r="I26" i="56"/>
  <c r="K25" i="56"/>
  <c r="J25" i="56"/>
  <c r="I25" i="56"/>
  <c r="K24" i="56"/>
  <c r="J24" i="56"/>
  <c r="I24" i="56"/>
  <c r="K23" i="56"/>
  <c r="J23" i="56"/>
  <c r="I23" i="56"/>
  <c r="K22" i="56"/>
  <c r="J22" i="56"/>
  <c r="I22" i="56"/>
  <c r="K21" i="56"/>
  <c r="J21" i="56"/>
  <c r="I21" i="56"/>
  <c r="K20" i="56"/>
  <c r="J20" i="56"/>
  <c r="I20" i="56"/>
  <c r="K19" i="56"/>
  <c r="J19" i="56"/>
  <c r="I19" i="56"/>
  <c r="K18" i="56"/>
  <c r="J18" i="56"/>
  <c r="I18" i="56"/>
  <c r="K16" i="56"/>
  <c r="J16" i="56"/>
  <c r="I16" i="56"/>
  <c r="K15" i="56"/>
  <c r="J15" i="56"/>
  <c r="I15" i="56"/>
  <c r="K14" i="56"/>
  <c r="J14" i="56"/>
  <c r="I14" i="56"/>
  <c r="Q12" i="56"/>
  <c r="L64" i="55"/>
  <c r="K64" i="55"/>
  <c r="J64" i="55"/>
  <c r="L63" i="55"/>
  <c r="K63" i="55"/>
  <c r="J63" i="55"/>
  <c r="L59" i="55"/>
  <c r="K59" i="55"/>
  <c r="J59" i="55"/>
  <c r="L50" i="55"/>
  <c r="K50" i="55"/>
  <c r="J50" i="55"/>
  <c r="L47" i="55"/>
  <c r="K47" i="55"/>
  <c r="J47" i="55"/>
  <c r="L46" i="55"/>
  <c r="K46" i="55"/>
  <c r="J46" i="55"/>
  <c r="L44" i="55"/>
  <c r="K44" i="55"/>
  <c r="J44" i="55"/>
  <c r="L43" i="55"/>
  <c r="K43" i="55"/>
  <c r="J43" i="55"/>
  <c r="L42" i="55"/>
  <c r="K42" i="55"/>
  <c r="J42" i="55"/>
  <c r="L41" i="55"/>
  <c r="K41" i="55"/>
  <c r="J41" i="55"/>
  <c r="L40" i="55"/>
  <c r="K40" i="55"/>
  <c r="J40" i="55"/>
  <c r="L39" i="55"/>
  <c r="K39" i="55"/>
  <c r="J39" i="55"/>
  <c r="L38" i="55"/>
  <c r="K38" i="55"/>
  <c r="J38" i="55"/>
  <c r="L37" i="55"/>
  <c r="K37" i="55"/>
  <c r="J37" i="55"/>
  <c r="L36" i="55"/>
  <c r="K36" i="55"/>
  <c r="J36" i="55"/>
  <c r="L35" i="55"/>
  <c r="K35" i="55"/>
  <c r="J35" i="55"/>
  <c r="L34" i="55"/>
  <c r="K34" i="55"/>
  <c r="J34" i="55"/>
  <c r="L12" i="55"/>
  <c r="K12" i="55"/>
  <c r="J12" i="55"/>
  <c r="L11" i="55"/>
  <c r="K11" i="55"/>
  <c r="J11" i="55"/>
  <c r="L10" i="55"/>
  <c r="K10" i="55"/>
  <c r="J10" i="55"/>
  <c r="L64" i="54"/>
  <c r="K64" i="54"/>
  <c r="J64" i="54"/>
  <c r="L63" i="54"/>
  <c r="K63" i="54"/>
  <c r="J63" i="54"/>
  <c r="L59" i="54"/>
  <c r="K59" i="54"/>
  <c r="J59" i="54"/>
  <c r="L50" i="54"/>
  <c r="K50" i="54"/>
  <c r="J50" i="54"/>
  <c r="L47" i="54"/>
  <c r="K47" i="54"/>
  <c r="J47" i="54"/>
  <c r="L46" i="54"/>
  <c r="K46" i="54"/>
  <c r="J46" i="54"/>
  <c r="L44" i="54"/>
  <c r="K44" i="54"/>
  <c r="J44" i="54"/>
  <c r="L43" i="54"/>
  <c r="K43" i="54"/>
  <c r="J43" i="54"/>
  <c r="L42" i="54"/>
  <c r="K42" i="54"/>
  <c r="J42" i="54"/>
  <c r="L41" i="54"/>
  <c r="K41" i="54"/>
  <c r="J41" i="54"/>
  <c r="L40" i="54"/>
  <c r="K40" i="54"/>
  <c r="J40" i="54"/>
  <c r="L39" i="54"/>
  <c r="K39" i="54"/>
  <c r="J39" i="54"/>
  <c r="L38" i="54"/>
  <c r="K38" i="54"/>
  <c r="J38" i="54"/>
  <c r="L37" i="54"/>
  <c r="K37" i="54"/>
  <c r="J37" i="54"/>
  <c r="L36" i="54"/>
  <c r="K36" i="54"/>
  <c r="J36" i="54"/>
  <c r="L35" i="54"/>
  <c r="K35" i="54"/>
  <c r="J35" i="54"/>
  <c r="L34" i="54"/>
  <c r="K34" i="54"/>
  <c r="J34" i="54"/>
  <c r="L12" i="54"/>
  <c r="K12" i="54"/>
  <c r="J12" i="54"/>
  <c r="L11" i="54"/>
  <c r="K11" i="54"/>
  <c r="J11" i="54"/>
  <c r="L10" i="54"/>
  <c r="K10" i="54"/>
  <c r="J10" i="54"/>
  <c r="O31" i="33" l="1"/>
  <c r="N31" i="33"/>
  <c r="M31" i="33"/>
  <c r="I9" i="22" l="1"/>
  <c r="I8" i="22"/>
  <c r="K11" i="20" l="1"/>
  <c r="L11" i="20"/>
  <c r="L10" i="20"/>
  <c r="L7" i="20"/>
  <c r="H25" i="35" l="1"/>
  <c r="H7" i="35"/>
  <c r="H6" i="35"/>
  <c r="H6" i="22"/>
  <c r="K11" i="33" l="1"/>
  <c r="J23" i="22" l="1"/>
  <c r="J23" i="35"/>
  <c r="G6" i="22" l="1"/>
  <c r="G6" i="35" l="1"/>
  <c r="H6" i="33" l="1"/>
  <c r="F7" i="35" l="1"/>
  <c r="G7" i="35"/>
  <c r="F11" i="33" l="1"/>
  <c r="G6" i="33"/>
  <c r="F6" i="33"/>
  <c r="E6" i="33"/>
  <c r="S78" i="9" l="1"/>
  <c r="R78" i="9"/>
  <c r="Q78" i="9"/>
  <c r="S76" i="9"/>
  <c r="R76" i="9"/>
  <c r="Q76" i="9"/>
  <c r="S75" i="9"/>
  <c r="R75" i="9"/>
  <c r="Q75" i="9"/>
  <c r="S13" i="9"/>
  <c r="R13" i="9"/>
  <c r="Q13" i="9"/>
  <c r="P84" i="9"/>
  <c r="O84" i="9" l="1"/>
  <c r="O36" i="33" l="1"/>
  <c r="N36" i="33"/>
  <c r="M36" i="33"/>
  <c r="N84" i="9"/>
  <c r="F84" i="9" l="1"/>
  <c r="G84" i="9"/>
  <c r="H84" i="9"/>
  <c r="I84" i="9"/>
  <c r="J84" i="9"/>
  <c r="K84" i="9"/>
  <c r="L84" i="9"/>
  <c r="M84" i="9"/>
  <c r="J9" i="33" l="1"/>
  <c r="J9" i="20"/>
  <c r="F7" i="22" l="1"/>
  <c r="F8" i="22"/>
  <c r="F9" i="22"/>
  <c r="F10" i="22"/>
  <c r="E84" i="9" l="1"/>
  <c r="W77" i="9" l="1"/>
  <c r="W76" i="9"/>
  <c r="W75" i="9"/>
  <c r="V13" i="9"/>
  <c r="Q49" i="9"/>
  <c r="J40" i="35" l="1"/>
  <c r="K40" i="35"/>
  <c r="L40" i="35"/>
  <c r="J40" i="22"/>
  <c r="K40" i="22"/>
  <c r="L40" i="22"/>
  <c r="N40" i="20"/>
  <c r="O40" i="20"/>
  <c r="P40" i="20"/>
  <c r="M39" i="33" l="1"/>
  <c r="N39" i="33"/>
  <c r="O39" i="33"/>
  <c r="G8" i="35" l="1"/>
  <c r="G9" i="35"/>
  <c r="G8" i="22"/>
  <c r="G9" i="22"/>
  <c r="G10" i="22"/>
  <c r="G11" i="22"/>
  <c r="O13" i="33" l="1"/>
  <c r="R16" i="6"/>
  <c r="R14" i="6"/>
  <c r="G10" i="20" l="1"/>
  <c r="G11" i="20"/>
  <c r="G12" i="20"/>
  <c r="Q56" i="9" l="1"/>
  <c r="M6" i="20" l="1"/>
  <c r="F7" i="33" l="1"/>
  <c r="F8" i="33"/>
  <c r="F9" i="33"/>
  <c r="F10" i="33"/>
  <c r="I6" i="20"/>
  <c r="U6" i="44"/>
  <c r="W12" i="47"/>
  <c r="U12" i="47"/>
  <c r="S12" i="47"/>
  <c r="W11" i="47"/>
  <c r="U11" i="47"/>
  <c r="S11" i="47"/>
  <c r="W10" i="47"/>
  <c r="U10" i="47"/>
  <c r="S10" i="47"/>
  <c r="W9" i="47"/>
  <c r="U9" i="47"/>
  <c r="S9" i="47"/>
  <c r="W8" i="47"/>
  <c r="U8" i="47"/>
  <c r="S8" i="47"/>
  <c r="W7" i="47"/>
  <c r="U7" i="47"/>
  <c r="S7" i="47"/>
  <c r="W6" i="47"/>
  <c r="U6" i="47"/>
  <c r="S6" i="47"/>
  <c r="I11" i="33"/>
  <c r="I10" i="33"/>
  <c r="I9" i="33"/>
  <c r="I8" i="33"/>
  <c r="I7" i="33"/>
  <c r="I6" i="33"/>
  <c r="F25" i="22"/>
  <c r="F10" i="20"/>
  <c r="F9" i="20"/>
  <c r="F8" i="20"/>
  <c r="F7" i="20"/>
  <c r="E10" i="33"/>
  <c r="E11" i="33"/>
  <c r="E9" i="33"/>
  <c r="E8" i="33"/>
  <c r="E7" i="33"/>
  <c r="S10" i="38"/>
  <c r="G34" i="20"/>
  <c r="G9" i="20"/>
  <c r="L11" i="33"/>
  <c r="L10" i="33"/>
  <c r="L9" i="33"/>
  <c r="L8" i="33"/>
  <c r="L7" i="33"/>
  <c r="L6" i="33"/>
  <c r="I12" i="35"/>
  <c r="I25" i="35" s="1"/>
  <c r="I11" i="35"/>
  <c r="I10" i="35"/>
  <c r="I9" i="35"/>
  <c r="I8" i="35"/>
  <c r="I7" i="35"/>
  <c r="I6" i="35"/>
  <c r="I12" i="22"/>
  <c r="I25" i="22" s="1"/>
  <c r="I11" i="22"/>
  <c r="I10" i="22"/>
  <c r="I7" i="22"/>
  <c r="I6" i="22"/>
  <c r="M12" i="20"/>
  <c r="M25" i="20" s="1"/>
  <c r="M11" i="20"/>
  <c r="M10" i="20"/>
  <c r="M9" i="20"/>
  <c r="M8" i="20"/>
  <c r="M7" i="20"/>
  <c r="K34" i="33"/>
  <c r="K10" i="33"/>
  <c r="K9" i="33"/>
  <c r="K8" i="33"/>
  <c r="K7" i="33"/>
  <c r="K6" i="33"/>
  <c r="J12" i="20"/>
  <c r="J25" i="20" s="1"/>
  <c r="J11" i="20"/>
  <c r="J10" i="20"/>
  <c r="J8" i="20"/>
  <c r="J7" i="20"/>
  <c r="J6" i="20"/>
  <c r="K9" i="20"/>
  <c r="J34" i="20"/>
  <c r="I34" i="33"/>
  <c r="F10" i="35"/>
  <c r="F9" i="35"/>
  <c r="F8" i="35"/>
  <c r="R10" i="39"/>
  <c r="F33" i="20"/>
  <c r="G25" i="20"/>
  <c r="S68" i="9"/>
  <c r="Q21" i="9"/>
  <c r="R21" i="9"/>
  <c r="S21" i="9"/>
  <c r="R22" i="36"/>
  <c r="S22" i="36"/>
  <c r="T22" i="36"/>
  <c r="R22" i="43"/>
  <c r="S22" i="43"/>
  <c r="T22" i="43"/>
  <c r="R22" i="42"/>
  <c r="S22" i="42"/>
  <c r="T22" i="42"/>
  <c r="R22" i="41"/>
  <c r="S22" i="41"/>
  <c r="T22" i="41"/>
  <c r="R22" i="40"/>
  <c r="S22" i="40"/>
  <c r="T22" i="40"/>
  <c r="R23" i="40"/>
  <c r="S23" i="40"/>
  <c r="T23" i="40"/>
  <c r="R22" i="39"/>
  <c r="S22" i="39"/>
  <c r="T22" i="39"/>
  <c r="R23" i="39"/>
  <c r="S23" i="39"/>
  <c r="T23" i="39"/>
  <c r="R22" i="6"/>
  <c r="S22" i="6"/>
  <c r="T22" i="6"/>
  <c r="R22" i="34"/>
  <c r="S22" i="34"/>
  <c r="T22" i="34"/>
  <c r="R22" i="38"/>
  <c r="S22" i="38"/>
  <c r="T22" i="38"/>
  <c r="S24" i="37"/>
  <c r="R22" i="37"/>
  <c r="S22" i="37"/>
  <c r="T22" i="37"/>
  <c r="J11" i="33"/>
  <c r="J10" i="33"/>
  <c r="J8" i="33"/>
  <c r="J7" i="33"/>
  <c r="J6" i="33"/>
  <c r="K12" i="20"/>
  <c r="K25" i="20" s="1"/>
  <c r="K10" i="20"/>
  <c r="K8" i="20"/>
  <c r="K7" i="20"/>
  <c r="K6" i="20"/>
  <c r="H12" i="35"/>
  <c r="H11" i="35"/>
  <c r="H10" i="35"/>
  <c r="H9" i="35"/>
  <c r="H8" i="35"/>
  <c r="H12" i="22"/>
  <c r="H25" i="22" s="1"/>
  <c r="H11" i="22"/>
  <c r="H10" i="22"/>
  <c r="H9" i="22"/>
  <c r="H8" i="22"/>
  <c r="H7" i="22"/>
  <c r="L12" i="20"/>
  <c r="L25" i="20" s="1"/>
  <c r="L9" i="20"/>
  <c r="L8" i="20"/>
  <c r="L6" i="20"/>
  <c r="G12" i="35"/>
  <c r="G25" i="35" s="1"/>
  <c r="G11" i="35"/>
  <c r="G10" i="35"/>
  <c r="G12" i="22"/>
  <c r="G25" i="22" s="1"/>
  <c r="G7" i="22"/>
  <c r="I25" i="20"/>
  <c r="H25" i="20"/>
  <c r="U12" i="44"/>
  <c r="U11" i="44"/>
  <c r="U10" i="44"/>
  <c r="U9" i="44"/>
  <c r="U8" i="44"/>
  <c r="U7" i="44"/>
  <c r="R23" i="34"/>
  <c r="S23" i="34"/>
  <c r="T23" i="34"/>
  <c r="S63" i="6"/>
  <c r="G34" i="33"/>
  <c r="J34" i="33"/>
  <c r="E34" i="33"/>
  <c r="F34" i="33"/>
  <c r="H34" i="33"/>
  <c r="L34" i="33"/>
  <c r="J33" i="33"/>
  <c r="K33" i="33"/>
  <c r="E33" i="33"/>
  <c r="F33" i="33"/>
  <c r="G33" i="33"/>
  <c r="H33" i="33"/>
  <c r="I33" i="33"/>
  <c r="L33" i="33"/>
  <c r="J35" i="20"/>
  <c r="K35" i="20"/>
  <c r="K34" i="20"/>
  <c r="I12" i="20"/>
  <c r="I11" i="20"/>
  <c r="I10" i="20"/>
  <c r="I9" i="20"/>
  <c r="I8" i="20"/>
  <c r="I7" i="20"/>
  <c r="H11" i="33"/>
  <c r="H10" i="33"/>
  <c r="H9" i="33"/>
  <c r="H8" i="33"/>
  <c r="H7" i="33"/>
  <c r="I26" i="20"/>
  <c r="L26" i="20"/>
  <c r="M26" i="20"/>
  <c r="W12" i="44"/>
  <c r="S12" i="44"/>
  <c r="W11" i="44"/>
  <c r="S11" i="44"/>
  <c r="W10" i="44"/>
  <c r="S10" i="44"/>
  <c r="W9" i="44"/>
  <c r="S9" i="44"/>
  <c r="W8" i="44"/>
  <c r="S8" i="44"/>
  <c r="W7" i="44"/>
  <c r="S7" i="44"/>
  <c r="W6" i="44"/>
  <c r="S6" i="44"/>
  <c r="G11" i="33"/>
  <c r="G10" i="33"/>
  <c r="G9" i="33"/>
  <c r="G7" i="33"/>
  <c r="H35" i="20"/>
  <c r="H34" i="20"/>
  <c r="H12" i="20"/>
  <c r="H11" i="20"/>
  <c r="H10" i="20"/>
  <c r="H8" i="20"/>
  <c r="H7" i="20"/>
  <c r="H38" i="33"/>
  <c r="F35" i="20"/>
  <c r="G35" i="20"/>
  <c r="I35" i="20"/>
  <c r="L35" i="20"/>
  <c r="M35" i="20"/>
  <c r="F35" i="22"/>
  <c r="F35" i="35"/>
  <c r="G35" i="35"/>
  <c r="H35" i="35"/>
  <c r="I35" i="35"/>
  <c r="M35" i="33"/>
  <c r="N35" i="33"/>
  <c r="O35" i="33"/>
  <c r="L36" i="35"/>
  <c r="K36" i="35"/>
  <c r="J36" i="35"/>
  <c r="L36" i="22"/>
  <c r="K36" i="22"/>
  <c r="J36" i="22"/>
  <c r="P36" i="20"/>
  <c r="O36" i="20"/>
  <c r="N36" i="20"/>
  <c r="O28" i="20"/>
  <c r="N28" i="20"/>
  <c r="J14" i="22"/>
  <c r="K14" i="22"/>
  <c r="L14" i="22"/>
  <c r="J15" i="22"/>
  <c r="K15" i="22"/>
  <c r="L15" i="22"/>
  <c r="J16" i="22"/>
  <c r="K16" i="22"/>
  <c r="L16" i="22"/>
  <c r="J17" i="22"/>
  <c r="K17" i="22"/>
  <c r="L17" i="22"/>
  <c r="J18" i="22"/>
  <c r="K18" i="22"/>
  <c r="L18" i="22"/>
  <c r="J19" i="22"/>
  <c r="K19" i="22"/>
  <c r="L19" i="22"/>
  <c r="J22" i="22"/>
  <c r="K22" i="22"/>
  <c r="L22" i="22"/>
  <c r="K23" i="22"/>
  <c r="L23" i="22"/>
  <c r="F26" i="22"/>
  <c r="G26" i="22"/>
  <c r="H26" i="22"/>
  <c r="I26" i="22"/>
  <c r="J28" i="22"/>
  <c r="K28" i="22"/>
  <c r="L28" i="22"/>
  <c r="J29" i="22"/>
  <c r="K29" i="22"/>
  <c r="L29" i="22"/>
  <c r="J30" i="22"/>
  <c r="K30" i="22"/>
  <c r="L30" i="22"/>
  <c r="J32" i="22"/>
  <c r="K32" i="22"/>
  <c r="L32" i="22"/>
  <c r="F33" i="22"/>
  <c r="G33" i="22"/>
  <c r="H33" i="22"/>
  <c r="I33" i="22"/>
  <c r="J37" i="22"/>
  <c r="K37" i="22"/>
  <c r="L37" i="22"/>
  <c r="J38" i="22"/>
  <c r="K38" i="22"/>
  <c r="L38" i="22"/>
  <c r="F39" i="22"/>
  <c r="G39" i="22"/>
  <c r="H39" i="22"/>
  <c r="I39" i="22"/>
  <c r="H26" i="35"/>
  <c r="G39" i="35"/>
  <c r="F39" i="35"/>
  <c r="H39" i="35"/>
  <c r="I39" i="35"/>
  <c r="I34" i="35"/>
  <c r="I33" i="35"/>
  <c r="F33" i="35"/>
  <c r="G33" i="35"/>
  <c r="H33" i="35"/>
  <c r="I27" i="35"/>
  <c r="I26" i="35"/>
  <c r="I35" i="22"/>
  <c r="I34" i="22"/>
  <c r="F34" i="22"/>
  <c r="G34" i="22"/>
  <c r="H34" i="22"/>
  <c r="I27" i="22"/>
  <c r="M27" i="20"/>
  <c r="M34" i="20"/>
  <c r="M33" i="20"/>
  <c r="I33" i="20"/>
  <c r="L33" i="20"/>
  <c r="M39" i="20"/>
  <c r="L38" i="33"/>
  <c r="L32" i="33"/>
  <c r="L26" i="33"/>
  <c r="L25" i="33"/>
  <c r="H34" i="35"/>
  <c r="H27" i="35"/>
  <c r="J27" i="35" s="1"/>
  <c r="F27" i="35"/>
  <c r="G27" i="35"/>
  <c r="H35" i="22"/>
  <c r="H27" i="22"/>
  <c r="F27" i="22"/>
  <c r="K27" i="22" s="1"/>
  <c r="G27" i="22"/>
  <c r="L39" i="20"/>
  <c r="N39" i="20" s="1"/>
  <c r="I39" i="20"/>
  <c r="L34" i="20"/>
  <c r="L27" i="20"/>
  <c r="O27" i="20"/>
  <c r="I27" i="20"/>
  <c r="K38" i="33"/>
  <c r="K25" i="33"/>
  <c r="K32" i="33"/>
  <c r="E32" i="33"/>
  <c r="N32" i="33" s="1"/>
  <c r="H32" i="33"/>
  <c r="K26" i="33"/>
  <c r="T12" i="43"/>
  <c r="S12" i="43"/>
  <c r="R12" i="43"/>
  <c r="T11" i="43"/>
  <c r="S11" i="43"/>
  <c r="R11" i="43"/>
  <c r="T10" i="43"/>
  <c r="S10" i="43"/>
  <c r="R10" i="43"/>
  <c r="T12" i="42"/>
  <c r="S12" i="42"/>
  <c r="R12" i="42"/>
  <c r="T11" i="42"/>
  <c r="S11" i="42"/>
  <c r="R11" i="42"/>
  <c r="T10" i="42"/>
  <c r="S10" i="42"/>
  <c r="R10" i="42"/>
  <c r="R60" i="38"/>
  <c r="R34" i="38"/>
  <c r="H26" i="33"/>
  <c r="E26" i="33"/>
  <c r="H25" i="33"/>
  <c r="H9" i="20"/>
  <c r="F25" i="35"/>
  <c r="F34" i="20"/>
  <c r="O34" i="20" s="1"/>
  <c r="I34" i="20"/>
  <c r="F25" i="20"/>
  <c r="E38" i="33"/>
  <c r="E25" i="33"/>
  <c r="R35" i="37"/>
  <c r="T12" i="41"/>
  <c r="S12" i="41"/>
  <c r="R12" i="41"/>
  <c r="T11" i="41"/>
  <c r="S11" i="41"/>
  <c r="R11" i="41"/>
  <c r="T10" i="41"/>
  <c r="S10" i="41"/>
  <c r="R10" i="41"/>
  <c r="T12" i="40"/>
  <c r="S12" i="40"/>
  <c r="R12" i="40"/>
  <c r="T11" i="40"/>
  <c r="S11" i="40"/>
  <c r="R11" i="40"/>
  <c r="T10" i="40"/>
  <c r="S10" i="40"/>
  <c r="R10" i="40"/>
  <c r="T12" i="39"/>
  <c r="S12" i="39"/>
  <c r="R12" i="39"/>
  <c r="T11" i="39"/>
  <c r="S11" i="39"/>
  <c r="R11" i="39"/>
  <c r="T10" i="39"/>
  <c r="S10" i="39"/>
  <c r="T12" i="36"/>
  <c r="S12" i="36"/>
  <c r="R12" i="36"/>
  <c r="T11" i="36"/>
  <c r="S11" i="36"/>
  <c r="R11" i="36"/>
  <c r="T10" i="36"/>
  <c r="S10" i="36"/>
  <c r="R10" i="36"/>
  <c r="T12" i="34"/>
  <c r="S12" i="34"/>
  <c r="R12" i="34"/>
  <c r="T11" i="34"/>
  <c r="S11" i="34"/>
  <c r="R11" i="34"/>
  <c r="T10" i="34"/>
  <c r="S10" i="34"/>
  <c r="R10" i="34"/>
  <c r="T12" i="38"/>
  <c r="S12" i="38"/>
  <c r="R12" i="38"/>
  <c r="T11" i="38"/>
  <c r="S11" i="38"/>
  <c r="R11" i="38"/>
  <c r="T10" i="38"/>
  <c r="R10" i="38"/>
  <c r="T12" i="37"/>
  <c r="S12" i="37"/>
  <c r="R12" i="37"/>
  <c r="T11" i="37"/>
  <c r="S11" i="37"/>
  <c r="R11" i="37"/>
  <c r="T10" i="37"/>
  <c r="S10" i="37"/>
  <c r="R10" i="37"/>
  <c r="R34" i="6"/>
  <c r="T60" i="6"/>
  <c r="S60" i="6"/>
  <c r="R60" i="6"/>
  <c r="T59" i="6"/>
  <c r="S59" i="6"/>
  <c r="R59" i="6"/>
  <c r="T58" i="6"/>
  <c r="S58" i="6"/>
  <c r="R58" i="6"/>
  <c r="T57" i="6"/>
  <c r="S57" i="6"/>
  <c r="R57" i="6"/>
  <c r="T56" i="6"/>
  <c r="S56" i="6"/>
  <c r="R56" i="6"/>
  <c r="T55" i="6"/>
  <c r="S55" i="6"/>
  <c r="R55" i="6"/>
  <c r="T54" i="6"/>
  <c r="S54" i="6"/>
  <c r="R54" i="6"/>
  <c r="T53" i="6"/>
  <c r="S53" i="6"/>
  <c r="R53" i="6"/>
  <c r="T52" i="6"/>
  <c r="S52" i="6"/>
  <c r="R52" i="6"/>
  <c r="T51" i="6"/>
  <c r="S51" i="6"/>
  <c r="R51" i="6"/>
  <c r="T50" i="6"/>
  <c r="S50" i="6"/>
  <c r="R50" i="6"/>
  <c r="T49" i="6"/>
  <c r="S49" i="6"/>
  <c r="R49" i="6"/>
  <c r="T48" i="6"/>
  <c r="S48" i="6"/>
  <c r="R48" i="6"/>
  <c r="T47" i="6"/>
  <c r="S47" i="6"/>
  <c r="R47" i="6"/>
  <c r="T46" i="6"/>
  <c r="S46" i="6"/>
  <c r="R46" i="6"/>
  <c r="T45" i="6"/>
  <c r="S45" i="6"/>
  <c r="R45" i="6"/>
  <c r="T44" i="6"/>
  <c r="S44" i="6"/>
  <c r="R44" i="6"/>
  <c r="T43" i="6"/>
  <c r="S43" i="6"/>
  <c r="R43" i="6"/>
  <c r="T42" i="6"/>
  <c r="S42" i="6"/>
  <c r="R42" i="6"/>
  <c r="T41" i="6"/>
  <c r="S41" i="6"/>
  <c r="R41" i="6"/>
  <c r="T40" i="6"/>
  <c r="S40" i="6"/>
  <c r="R40" i="6"/>
  <c r="T39" i="6"/>
  <c r="S39" i="6"/>
  <c r="R39" i="6"/>
  <c r="T38" i="6"/>
  <c r="S38" i="6"/>
  <c r="R38" i="6"/>
  <c r="T37" i="6"/>
  <c r="S37" i="6"/>
  <c r="R37" i="6"/>
  <c r="T36" i="6"/>
  <c r="S36" i="6"/>
  <c r="R36" i="6"/>
  <c r="T35" i="6"/>
  <c r="S35" i="6"/>
  <c r="R35" i="6"/>
  <c r="T34" i="6"/>
  <c r="S34" i="6"/>
  <c r="T33" i="6"/>
  <c r="S33" i="6"/>
  <c r="R33" i="6"/>
  <c r="T32" i="6"/>
  <c r="S32" i="6"/>
  <c r="R32" i="6"/>
  <c r="T31" i="6"/>
  <c r="S31" i="6"/>
  <c r="R31" i="6"/>
  <c r="T30" i="6"/>
  <c r="S30" i="6"/>
  <c r="R30" i="6"/>
  <c r="T29" i="6"/>
  <c r="S29" i="6"/>
  <c r="R29" i="6"/>
  <c r="T28" i="6"/>
  <c r="S28" i="6"/>
  <c r="R28" i="6"/>
  <c r="T27" i="6"/>
  <c r="S27" i="6"/>
  <c r="R27" i="6"/>
  <c r="T26" i="6"/>
  <c r="S26" i="6"/>
  <c r="R26" i="6"/>
  <c r="T25" i="6"/>
  <c r="S25" i="6"/>
  <c r="R25" i="6"/>
  <c r="T24" i="6"/>
  <c r="S24" i="6"/>
  <c r="R24" i="6"/>
  <c r="T23" i="6"/>
  <c r="S23" i="6"/>
  <c r="R23" i="6"/>
  <c r="T21" i="6"/>
  <c r="S21" i="6"/>
  <c r="R21" i="6"/>
  <c r="T20" i="6"/>
  <c r="S20" i="6"/>
  <c r="R20" i="6"/>
  <c r="T19" i="6"/>
  <c r="S19" i="6"/>
  <c r="R19" i="6"/>
  <c r="T18" i="6"/>
  <c r="S18" i="6"/>
  <c r="R18" i="6"/>
  <c r="T17" i="6"/>
  <c r="S17" i="6"/>
  <c r="R17" i="6"/>
  <c r="T16" i="6"/>
  <c r="S16" i="6"/>
  <c r="T14" i="6"/>
  <c r="S14" i="6"/>
  <c r="T12" i="6"/>
  <c r="S12" i="6"/>
  <c r="R12" i="6"/>
  <c r="T11" i="6"/>
  <c r="S11" i="6"/>
  <c r="R11" i="6"/>
  <c r="T10" i="6"/>
  <c r="S10" i="6"/>
  <c r="R10" i="6"/>
  <c r="S79" i="9"/>
  <c r="R79" i="9"/>
  <c r="Q79" i="9"/>
  <c r="S77" i="9"/>
  <c r="R77" i="9"/>
  <c r="Q77" i="9"/>
  <c r="S74" i="9"/>
  <c r="R74" i="9"/>
  <c r="Q74" i="9"/>
  <c r="S73" i="9"/>
  <c r="R73" i="9"/>
  <c r="Q73" i="9"/>
  <c r="S72" i="9"/>
  <c r="R72" i="9"/>
  <c r="Q72" i="9"/>
  <c r="S71" i="9"/>
  <c r="R71" i="9"/>
  <c r="Q71" i="9"/>
  <c r="S70" i="9"/>
  <c r="R70" i="9"/>
  <c r="Q70" i="9"/>
  <c r="S69" i="9"/>
  <c r="R69" i="9"/>
  <c r="Q69" i="9"/>
  <c r="R68" i="9"/>
  <c r="Q68" i="9"/>
  <c r="S67" i="9"/>
  <c r="R67" i="9"/>
  <c r="Q67" i="9"/>
  <c r="S66" i="9"/>
  <c r="R66" i="9"/>
  <c r="Q66" i="9"/>
  <c r="S65" i="9"/>
  <c r="R65" i="9"/>
  <c r="Q65" i="9"/>
  <c r="S63" i="9"/>
  <c r="R63" i="9"/>
  <c r="Q63" i="9"/>
  <c r="S62" i="9"/>
  <c r="R62" i="9"/>
  <c r="Q62" i="9"/>
  <c r="S58" i="9"/>
  <c r="Q45" i="9"/>
  <c r="R45" i="9"/>
  <c r="S45" i="9"/>
  <c r="Q46" i="9"/>
  <c r="R46" i="9"/>
  <c r="S46" i="9"/>
  <c r="Q47" i="9"/>
  <c r="R47" i="9"/>
  <c r="S47" i="9"/>
  <c r="Q48" i="9"/>
  <c r="R48" i="9"/>
  <c r="S48" i="9"/>
  <c r="R49" i="9"/>
  <c r="S49" i="9"/>
  <c r="Q50" i="9"/>
  <c r="R50" i="9"/>
  <c r="S50" i="9"/>
  <c r="Q51" i="9"/>
  <c r="R51" i="9"/>
  <c r="S51" i="9"/>
  <c r="Q52" i="9"/>
  <c r="R52" i="9"/>
  <c r="S52" i="9"/>
  <c r="Q53" i="9"/>
  <c r="R53" i="9"/>
  <c r="S53" i="9"/>
  <c r="Q54" i="9"/>
  <c r="R54" i="9"/>
  <c r="S54" i="9"/>
  <c r="Q55" i="9"/>
  <c r="R55" i="9"/>
  <c r="S55" i="9"/>
  <c r="R56" i="9"/>
  <c r="S56" i="9"/>
  <c r="Q57" i="9"/>
  <c r="R57" i="9"/>
  <c r="S57" i="9"/>
  <c r="Q58" i="9"/>
  <c r="R58" i="9"/>
  <c r="Q59" i="9"/>
  <c r="R59" i="9"/>
  <c r="S59" i="9"/>
  <c r="S44" i="9"/>
  <c r="R44" i="9"/>
  <c r="Q44" i="9"/>
  <c r="Q22" i="9"/>
  <c r="Q18" i="9"/>
  <c r="Q26" i="9"/>
  <c r="Q16" i="9"/>
  <c r="R16" i="9"/>
  <c r="S16" i="9"/>
  <c r="Q17" i="9"/>
  <c r="R17" i="9"/>
  <c r="S17" i="9"/>
  <c r="R18" i="9"/>
  <c r="S18" i="9"/>
  <c r="Q19" i="9"/>
  <c r="R19" i="9"/>
  <c r="S19" i="9"/>
  <c r="Q20" i="9"/>
  <c r="R20" i="9"/>
  <c r="S20" i="9"/>
  <c r="R22" i="9"/>
  <c r="S22" i="9"/>
  <c r="Q23" i="9"/>
  <c r="R23" i="9"/>
  <c r="S23" i="9"/>
  <c r="Q24" i="9"/>
  <c r="R24" i="9"/>
  <c r="S24" i="9"/>
  <c r="Q25" i="9"/>
  <c r="R25" i="9"/>
  <c r="S25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S15" i="9"/>
  <c r="R15" i="9"/>
  <c r="Q15" i="9"/>
  <c r="S11" i="9"/>
  <c r="S10" i="9"/>
  <c r="R11" i="9"/>
  <c r="R10" i="9"/>
  <c r="Q11" i="9"/>
  <c r="Q10" i="9"/>
  <c r="R14" i="36"/>
  <c r="J38" i="35"/>
  <c r="K38" i="35"/>
  <c r="L38" i="35"/>
  <c r="L37" i="35"/>
  <c r="K37" i="35"/>
  <c r="J37" i="35"/>
  <c r="F34" i="35"/>
  <c r="G34" i="35"/>
  <c r="L32" i="35"/>
  <c r="K32" i="35"/>
  <c r="J32" i="35"/>
  <c r="L30" i="35"/>
  <c r="K30" i="35"/>
  <c r="J30" i="35"/>
  <c r="L29" i="35"/>
  <c r="K29" i="35"/>
  <c r="J29" i="35"/>
  <c r="L28" i="35"/>
  <c r="K28" i="35"/>
  <c r="J28" i="35"/>
  <c r="F26" i="35"/>
  <c r="G26" i="35"/>
  <c r="L23" i="35"/>
  <c r="K23" i="35"/>
  <c r="L22" i="35"/>
  <c r="K22" i="35"/>
  <c r="J22" i="35"/>
  <c r="L19" i="35"/>
  <c r="K19" i="35"/>
  <c r="J19" i="35"/>
  <c r="L18" i="35"/>
  <c r="K18" i="35"/>
  <c r="J18" i="35"/>
  <c r="L17" i="35"/>
  <c r="K17" i="35"/>
  <c r="J17" i="35"/>
  <c r="L16" i="35"/>
  <c r="K16" i="35"/>
  <c r="J16" i="35"/>
  <c r="L15" i="35"/>
  <c r="K15" i="35"/>
  <c r="J15" i="35"/>
  <c r="L14" i="35"/>
  <c r="K14" i="35"/>
  <c r="J14" i="35"/>
  <c r="N23" i="20"/>
  <c r="O23" i="20"/>
  <c r="P23" i="20"/>
  <c r="P22" i="20"/>
  <c r="O22" i="20"/>
  <c r="N22" i="20"/>
  <c r="G35" i="22"/>
  <c r="O37" i="20"/>
  <c r="O38" i="20"/>
  <c r="O32" i="20"/>
  <c r="O37" i="33"/>
  <c r="N27" i="33"/>
  <c r="N28" i="33"/>
  <c r="N29" i="33"/>
  <c r="N37" i="33"/>
  <c r="P38" i="20"/>
  <c r="N38" i="20"/>
  <c r="P37" i="20"/>
  <c r="N37" i="20"/>
  <c r="P32" i="20"/>
  <c r="N32" i="20"/>
  <c r="P30" i="20"/>
  <c r="O30" i="20"/>
  <c r="N30" i="20"/>
  <c r="P29" i="20"/>
  <c r="O29" i="20"/>
  <c r="N29" i="20"/>
  <c r="P28" i="20"/>
  <c r="P24" i="20"/>
  <c r="O24" i="20"/>
  <c r="N24" i="20"/>
  <c r="P19" i="20"/>
  <c r="O19" i="20"/>
  <c r="N19" i="20"/>
  <c r="P18" i="20"/>
  <c r="O18" i="20"/>
  <c r="N18" i="20"/>
  <c r="P17" i="20"/>
  <c r="O17" i="20"/>
  <c r="N17" i="20"/>
  <c r="P16" i="20"/>
  <c r="O16" i="20"/>
  <c r="N16" i="20"/>
  <c r="P15" i="20"/>
  <c r="O15" i="20"/>
  <c r="N15" i="20"/>
  <c r="P14" i="20"/>
  <c r="O14" i="20"/>
  <c r="N14" i="20"/>
  <c r="N23" i="33"/>
  <c r="N17" i="33"/>
  <c r="N18" i="33"/>
  <c r="N14" i="33"/>
  <c r="N15" i="33"/>
  <c r="N16" i="33"/>
  <c r="N13" i="33"/>
  <c r="M37" i="33"/>
  <c r="M29" i="33"/>
  <c r="M23" i="33"/>
  <c r="M27" i="33"/>
  <c r="M28" i="33"/>
  <c r="M17" i="33"/>
  <c r="M18" i="33"/>
  <c r="M14" i="33"/>
  <c r="M15" i="33"/>
  <c r="M16" i="33"/>
  <c r="M13" i="33"/>
  <c r="T64" i="36"/>
  <c r="S64" i="36"/>
  <c r="R64" i="36"/>
  <c r="T63" i="36"/>
  <c r="S63" i="36"/>
  <c r="R63" i="36"/>
  <c r="T60" i="36"/>
  <c r="S60" i="36"/>
  <c r="R60" i="36"/>
  <c r="T59" i="36"/>
  <c r="S59" i="36"/>
  <c r="R59" i="36"/>
  <c r="T58" i="36"/>
  <c r="S58" i="36"/>
  <c r="R58" i="36"/>
  <c r="T57" i="36"/>
  <c r="S57" i="36"/>
  <c r="R57" i="36"/>
  <c r="T56" i="36"/>
  <c r="S56" i="36"/>
  <c r="R56" i="36"/>
  <c r="T55" i="36"/>
  <c r="S55" i="36"/>
  <c r="R55" i="36"/>
  <c r="T54" i="36"/>
  <c r="S54" i="36"/>
  <c r="R54" i="36"/>
  <c r="T53" i="36"/>
  <c r="S53" i="36"/>
  <c r="R53" i="36"/>
  <c r="T52" i="36"/>
  <c r="S52" i="36"/>
  <c r="R52" i="36"/>
  <c r="T51" i="36"/>
  <c r="S51" i="36"/>
  <c r="R51" i="36"/>
  <c r="T50" i="36"/>
  <c r="S50" i="36"/>
  <c r="R50" i="36"/>
  <c r="T49" i="36"/>
  <c r="S49" i="36"/>
  <c r="R49" i="36"/>
  <c r="T48" i="36"/>
  <c r="S48" i="36"/>
  <c r="R48" i="36"/>
  <c r="T47" i="36"/>
  <c r="S47" i="36"/>
  <c r="R47" i="36"/>
  <c r="T46" i="36"/>
  <c r="S46" i="36"/>
  <c r="R46" i="36"/>
  <c r="T45" i="36"/>
  <c r="S45" i="36"/>
  <c r="R45" i="36"/>
  <c r="T44" i="36"/>
  <c r="S44" i="36"/>
  <c r="R44" i="36"/>
  <c r="T43" i="36"/>
  <c r="S43" i="36"/>
  <c r="R43" i="36"/>
  <c r="T42" i="36"/>
  <c r="S42" i="36"/>
  <c r="R42" i="36"/>
  <c r="T41" i="36"/>
  <c r="S41" i="36"/>
  <c r="R41" i="36"/>
  <c r="T40" i="36"/>
  <c r="S40" i="36"/>
  <c r="R40" i="36"/>
  <c r="T39" i="36"/>
  <c r="S39" i="36"/>
  <c r="R39" i="36"/>
  <c r="T38" i="36"/>
  <c r="S38" i="36"/>
  <c r="R38" i="36"/>
  <c r="T37" i="36"/>
  <c r="S37" i="36"/>
  <c r="R37" i="36"/>
  <c r="T36" i="36"/>
  <c r="S36" i="36"/>
  <c r="R36" i="36"/>
  <c r="T35" i="36"/>
  <c r="S35" i="36"/>
  <c r="R35" i="36"/>
  <c r="T34" i="36"/>
  <c r="S34" i="36"/>
  <c r="R34" i="36"/>
  <c r="T33" i="36"/>
  <c r="S33" i="36"/>
  <c r="R33" i="36"/>
  <c r="T32" i="36"/>
  <c r="S32" i="36"/>
  <c r="R32" i="36"/>
  <c r="T31" i="36"/>
  <c r="S31" i="36"/>
  <c r="R31" i="36"/>
  <c r="T30" i="36"/>
  <c r="S30" i="36"/>
  <c r="R30" i="36"/>
  <c r="T29" i="36"/>
  <c r="S29" i="36"/>
  <c r="R29" i="36"/>
  <c r="T28" i="36"/>
  <c r="S28" i="36"/>
  <c r="R28" i="36"/>
  <c r="T27" i="36"/>
  <c r="S27" i="36"/>
  <c r="R27" i="36"/>
  <c r="T26" i="36"/>
  <c r="S26" i="36"/>
  <c r="R26" i="36"/>
  <c r="T25" i="36"/>
  <c r="S25" i="36"/>
  <c r="R25" i="36"/>
  <c r="T24" i="36"/>
  <c r="S24" i="36"/>
  <c r="R24" i="36"/>
  <c r="T23" i="36"/>
  <c r="S23" i="36"/>
  <c r="R23" i="36"/>
  <c r="T21" i="36"/>
  <c r="S21" i="36"/>
  <c r="R21" i="36"/>
  <c r="T20" i="36"/>
  <c r="S20" i="36"/>
  <c r="R20" i="36"/>
  <c r="T19" i="36"/>
  <c r="S19" i="36"/>
  <c r="R19" i="36"/>
  <c r="T18" i="36"/>
  <c r="S18" i="36"/>
  <c r="R18" i="36"/>
  <c r="T17" i="36"/>
  <c r="S17" i="36"/>
  <c r="R17" i="36"/>
  <c r="T16" i="36"/>
  <c r="S16" i="36"/>
  <c r="R16" i="36"/>
  <c r="T14" i="36"/>
  <c r="S14" i="36"/>
  <c r="T64" i="43"/>
  <c r="S64" i="43"/>
  <c r="R64" i="43"/>
  <c r="T63" i="43"/>
  <c r="S63" i="43"/>
  <c r="R63" i="43"/>
  <c r="T60" i="43"/>
  <c r="S60" i="43"/>
  <c r="R60" i="43"/>
  <c r="T59" i="43"/>
  <c r="S59" i="43"/>
  <c r="R59" i="43"/>
  <c r="T58" i="43"/>
  <c r="S58" i="43"/>
  <c r="R58" i="43"/>
  <c r="T57" i="43"/>
  <c r="S57" i="43"/>
  <c r="R57" i="43"/>
  <c r="T56" i="43"/>
  <c r="S56" i="43"/>
  <c r="R56" i="43"/>
  <c r="T55" i="43"/>
  <c r="S55" i="43"/>
  <c r="R55" i="43"/>
  <c r="T54" i="43"/>
  <c r="S54" i="43"/>
  <c r="R54" i="43"/>
  <c r="T53" i="43"/>
  <c r="S53" i="43"/>
  <c r="R53" i="43"/>
  <c r="T52" i="43"/>
  <c r="S52" i="43"/>
  <c r="R52" i="43"/>
  <c r="T51" i="43"/>
  <c r="S51" i="43"/>
  <c r="R51" i="43"/>
  <c r="T50" i="43"/>
  <c r="S50" i="43"/>
  <c r="R50" i="43"/>
  <c r="T49" i="43"/>
  <c r="S49" i="43"/>
  <c r="R49" i="43"/>
  <c r="T48" i="43"/>
  <c r="S48" i="43"/>
  <c r="R48" i="43"/>
  <c r="T47" i="43"/>
  <c r="S47" i="43"/>
  <c r="R47" i="43"/>
  <c r="T46" i="43"/>
  <c r="S46" i="43"/>
  <c r="R46" i="43"/>
  <c r="T45" i="43"/>
  <c r="S45" i="43"/>
  <c r="R45" i="43"/>
  <c r="T44" i="43"/>
  <c r="S44" i="43"/>
  <c r="R44" i="43"/>
  <c r="T43" i="43"/>
  <c r="S43" i="43"/>
  <c r="R43" i="43"/>
  <c r="T42" i="43"/>
  <c r="S42" i="43"/>
  <c r="R42" i="43"/>
  <c r="T41" i="43"/>
  <c r="S41" i="43"/>
  <c r="R41" i="43"/>
  <c r="T40" i="43"/>
  <c r="S40" i="43"/>
  <c r="R40" i="43"/>
  <c r="T39" i="43"/>
  <c r="S39" i="43"/>
  <c r="R39" i="43"/>
  <c r="T38" i="43"/>
  <c r="S38" i="43"/>
  <c r="R38" i="43"/>
  <c r="T37" i="43"/>
  <c r="S37" i="43"/>
  <c r="R37" i="43"/>
  <c r="T36" i="43"/>
  <c r="S36" i="43"/>
  <c r="R36" i="43"/>
  <c r="T35" i="43"/>
  <c r="S35" i="43"/>
  <c r="R35" i="43"/>
  <c r="T34" i="43"/>
  <c r="S34" i="43"/>
  <c r="R34" i="43"/>
  <c r="T33" i="43"/>
  <c r="S33" i="43"/>
  <c r="R33" i="43"/>
  <c r="T32" i="43"/>
  <c r="S32" i="43"/>
  <c r="R32" i="43"/>
  <c r="T31" i="43"/>
  <c r="S31" i="43"/>
  <c r="R31" i="43"/>
  <c r="T30" i="43"/>
  <c r="S30" i="43"/>
  <c r="R30" i="43"/>
  <c r="T29" i="43"/>
  <c r="S29" i="43"/>
  <c r="R29" i="43"/>
  <c r="T28" i="43"/>
  <c r="S28" i="43"/>
  <c r="R28" i="43"/>
  <c r="T27" i="43"/>
  <c r="S27" i="43"/>
  <c r="R27" i="43"/>
  <c r="T26" i="43"/>
  <c r="S26" i="43"/>
  <c r="R26" i="43"/>
  <c r="T25" i="43"/>
  <c r="S25" i="43"/>
  <c r="R25" i="43"/>
  <c r="T24" i="43"/>
  <c r="S24" i="43"/>
  <c r="R24" i="43"/>
  <c r="T23" i="43"/>
  <c r="S23" i="43"/>
  <c r="R23" i="43"/>
  <c r="T21" i="43"/>
  <c r="S21" i="43"/>
  <c r="R21" i="43"/>
  <c r="T20" i="43"/>
  <c r="S20" i="43"/>
  <c r="R20" i="43"/>
  <c r="T19" i="43"/>
  <c r="S19" i="43"/>
  <c r="R19" i="43"/>
  <c r="T18" i="43"/>
  <c r="S18" i="43"/>
  <c r="R18" i="43"/>
  <c r="T17" i="43"/>
  <c r="S17" i="43"/>
  <c r="R17" i="43"/>
  <c r="T16" i="43"/>
  <c r="S16" i="43"/>
  <c r="R16" i="43"/>
  <c r="T14" i="43"/>
  <c r="S14" i="43"/>
  <c r="R14" i="43"/>
  <c r="T64" i="42"/>
  <c r="S64" i="42"/>
  <c r="R64" i="42"/>
  <c r="T63" i="42"/>
  <c r="S63" i="42"/>
  <c r="R63" i="42"/>
  <c r="T60" i="42"/>
  <c r="S60" i="42"/>
  <c r="R60" i="42"/>
  <c r="T59" i="42"/>
  <c r="S59" i="42"/>
  <c r="R59" i="42"/>
  <c r="T58" i="42"/>
  <c r="S58" i="42"/>
  <c r="R58" i="42"/>
  <c r="T57" i="42"/>
  <c r="S57" i="42"/>
  <c r="R57" i="42"/>
  <c r="T56" i="42"/>
  <c r="S56" i="42"/>
  <c r="R56" i="42"/>
  <c r="T55" i="42"/>
  <c r="S55" i="42"/>
  <c r="R55" i="42"/>
  <c r="T54" i="42"/>
  <c r="S54" i="42"/>
  <c r="R54" i="42"/>
  <c r="T53" i="42"/>
  <c r="S53" i="42"/>
  <c r="R53" i="42"/>
  <c r="T52" i="42"/>
  <c r="S52" i="42"/>
  <c r="R52" i="42"/>
  <c r="T51" i="42"/>
  <c r="S51" i="42"/>
  <c r="R51" i="42"/>
  <c r="T50" i="42"/>
  <c r="S50" i="42"/>
  <c r="R50" i="42"/>
  <c r="T49" i="42"/>
  <c r="S49" i="42"/>
  <c r="R49" i="42"/>
  <c r="T48" i="42"/>
  <c r="S48" i="42"/>
  <c r="R48" i="42"/>
  <c r="T47" i="42"/>
  <c r="S47" i="42"/>
  <c r="R47" i="42"/>
  <c r="T46" i="42"/>
  <c r="S46" i="42"/>
  <c r="R46" i="42"/>
  <c r="T45" i="42"/>
  <c r="S45" i="42"/>
  <c r="R45" i="42"/>
  <c r="T44" i="42"/>
  <c r="S44" i="42"/>
  <c r="R44" i="42"/>
  <c r="T43" i="42"/>
  <c r="S43" i="42"/>
  <c r="R43" i="42"/>
  <c r="T42" i="42"/>
  <c r="S42" i="42"/>
  <c r="R42" i="42"/>
  <c r="T41" i="42"/>
  <c r="S41" i="42"/>
  <c r="R41" i="42"/>
  <c r="T40" i="42"/>
  <c r="S40" i="42"/>
  <c r="R40" i="42"/>
  <c r="T39" i="42"/>
  <c r="S39" i="42"/>
  <c r="R39" i="42"/>
  <c r="T38" i="42"/>
  <c r="S38" i="42"/>
  <c r="R38" i="42"/>
  <c r="T37" i="42"/>
  <c r="S37" i="42"/>
  <c r="R37" i="42"/>
  <c r="T36" i="42"/>
  <c r="S36" i="42"/>
  <c r="R36" i="42"/>
  <c r="T35" i="42"/>
  <c r="S35" i="42"/>
  <c r="R35" i="42"/>
  <c r="T34" i="42"/>
  <c r="S34" i="42"/>
  <c r="R34" i="42"/>
  <c r="T33" i="42"/>
  <c r="S33" i="42"/>
  <c r="R33" i="42"/>
  <c r="T32" i="42"/>
  <c r="S32" i="42"/>
  <c r="R32" i="42"/>
  <c r="T31" i="42"/>
  <c r="S31" i="42"/>
  <c r="R31" i="42"/>
  <c r="T30" i="42"/>
  <c r="S30" i="42"/>
  <c r="R30" i="42"/>
  <c r="T29" i="42"/>
  <c r="S29" i="42"/>
  <c r="R29" i="42"/>
  <c r="T28" i="42"/>
  <c r="S28" i="42"/>
  <c r="R28" i="42"/>
  <c r="T27" i="42"/>
  <c r="S27" i="42"/>
  <c r="R27" i="42"/>
  <c r="T26" i="42"/>
  <c r="S26" i="42"/>
  <c r="R26" i="42"/>
  <c r="T25" i="42"/>
  <c r="S25" i="42"/>
  <c r="R25" i="42"/>
  <c r="T24" i="42"/>
  <c r="S24" i="42"/>
  <c r="R24" i="42"/>
  <c r="T23" i="42"/>
  <c r="S23" i="42"/>
  <c r="R23" i="42"/>
  <c r="T21" i="42"/>
  <c r="S21" i="42"/>
  <c r="R21" i="42"/>
  <c r="T20" i="42"/>
  <c r="S20" i="42"/>
  <c r="R20" i="42"/>
  <c r="T19" i="42"/>
  <c r="S19" i="42"/>
  <c r="R19" i="42"/>
  <c r="T18" i="42"/>
  <c r="S18" i="42"/>
  <c r="R18" i="42"/>
  <c r="T17" i="42"/>
  <c r="S17" i="42"/>
  <c r="R17" i="42"/>
  <c r="T16" i="42"/>
  <c r="S16" i="42"/>
  <c r="R16" i="42"/>
  <c r="T14" i="42"/>
  <c r="S14" i="42"/>
  <c r="R14" i="42"/>
  <c r="T64" i="41"/>
  <c r="S64" i="41"/>
  <c r="R64" i="41"/>
  <c r="T63" i="41"/>
  <c r="S63" i="41"/>
  <c r="R63" i="41"/>
  <c r="T60" i="41"/>
  <c r="S60" i="41"/>
  <c r="R60" i="41"/>
  <c r="T59" i="41"/>
  <c r="S59" i="41"/>
  <c r="R59" i="41"/>
  <c r="T58" i="41"/>
  <c r="S58" i="41"/>
  <c r="R58" i="41"/>
  <c r="T57" i="41"/>
  <c r="S57" i="41"/>
  <c r="R57" i="41"/>
  <c r="T56" i="41"/>
  <c r="S56" i="41"/>
  <c r="R56" i="41"/>
  <c r="T55" i="41"/>
  <c r="S55" i="41"/>
  <c r="R55" i="41"/>
  <c r="T54" i="41"/>
  <c r="S54" i="41"/>
  <c r="R54" i="41"/>
  <c r="T53" i="41"/>
  <c r="S53" i="41"/>
  <c r="R53" i="41"/>
  <c r="T52" i="41"/>
  <c r="S52" i="41"/>
  <c r="R52" i="41"/>
  <c r="T51" i="41"/>
  <c r="S51" i="41"/>
  <c r="R51" i="41"/>
  <c r="T50" i="41"/>
  <c r="S50" i="41"/>
  <c r="R50" i="41"/>
  <c r="T49" i="41"/>
  <c r="S49" i="41"/>
  <c r="R49" i="41"/>
  <c r="T48" i="41"/>
  <c r="S48" i="41"/>
  <c r="R48" i="41"/>
  <c r="T47" i="41"/>
  <c r="S47" i="41"/>
  <c r="R47" i="41"/>
  <c r="T46" i="41"/>
  <c r="S46" i="41"/>
  <c r="R46" i="41"/>
  <c r="T45" i="41"/>
  <c r="S45" i="41"/>
  <c r="R45" i="41"/>
  <c r="T44" i="41"/>
  <c r="S44" i="41"/>
  <c r="R44" i="41"/>
  <c r="T43" i="41"/>
  <c r="S43" i="41"/>
  <c r="R43" i="41"/>
  <c r="T42" i="41"/>
  <c r="S42" i="41"/>
  <c r="R42" i="41"/>
  <c r="T41" i="41"/>
  <c r="S41" i="41"/>
  <c r="R41" i="41"/>
  <c r="T40" i="41"/>
  <c r="S40" i="41"/>
  <c r="R40" i="41"/>
  <c r="T39" i="41"/>
  <c r="S39" i="41"/>
  <c r="R39" i="41"/>
  <c r="T38" i="41"/>
  <c r="S38" i="41"/>
  <c r="R38" i="41"/>
  <c r="T37" i="41"/>
  <c r="S37" i="41"/>
  <c r="R37" i="41"/>
  <c r="T36" i="41"/>
  <c r="S36" i="41"/>
  <c r="R36" i="41"/>
  <c r="T35" i="41"/>
  <c r="S35" i="41"/>
  <c r="R35" i="41"/>
  <c r="T34" i="41"/>
  <c r="S34" i="41"/>
  <c r="R34" i="41"/>
  <c r="T33" i="41"/>
  <c r="S33" i="41"/>
  <c r="R33" i="41"/>
  <c r="T32" i="41"/>
  <c r="S32" i="41"/>
  <c r="R32" i="41"/>
  <c r="T31" i="41"/>
  <c r="S31" i="41"/>
  <c r="R31" i="41"/>
  <c r="T30" i="41"/>
  <c r="S30" i="41"/>
  <c r="R30" i="41"/>
  <c r="T29" i="41"/>
  <c r="S29" i="41"/>
  <c r="R29" i="41"/>
  <c r="T28" i="41"/>
  <c r="S28" i="41"/>
  <c r="R28" i="41"/>
  <c r="T27" i="41"/>
  <c r="S27" i="41"/>
  <c r="R27" i="41"/>
  <c r="T26" i="41"/>
  <c r="S26" i="41"/>
  <c r="R26" i="41"/>
  <c r="T25" i="41"/>
  <c r="S25" i="41"/>
  <c r="R25" i="41"/>
  <c r="T24" i="41"/>
  <c r="S24" i="41"/>
  <c r="R24" i="41"/>
  <c r="T23" i="41"/>
  <c r="S23" i="41"/>
  <c r="R23" i="41"/>
  <c r="T21" i="41"/>
  <c r="S21" i="41"/>
  <c r="R21" i="41"/>
  <c r="T20" i="41"/>
  <c r="S20" i="41"/>
  <c r="R20" i="41"/>
  <c r="T19" i="41"/>
  <c r="S19" i="41"/>
  <c r="R19" i="41"/>
  <c r="T18" i="41"/>
  <c r="S18" i="41"/>
  <c r="R18" i="41"/>
  <c r="T17" i="41"/>
  <c r="S17" i="41"/>
  <c r="R17" i="41"/>
  <c r="T16" i="41"/>
  <c r="S16" i="41"/>
  <c r="R16" i="41"/>
  <c r="T14" i="41"/>
  <c r="S14" i="41"/>
  <c r="R14" i="41"/>
  <c r="T64" i="40"/>
  <c r="S64" i="40"/>
  <c r="R64" i="40"/>
  <c r="T63" i="40"/>
  <c r="S63" i="40"/>
  <c r="R63" i="40"/>
  <c r="T60" i="40"/>
  <c r="S60" i="40"/>
  <c r="R60" i="40"/>
  <c r="T59" i="40"/>
  <c r="S59" i="40"/>
  <c r="R59" i="40"/>
  <c r="T58" i="40"/>
  <c r="S58" i="40"/>
  <c r="R58" i="40"/>
  <c r="T57" i="40"/>
  <c r="S57" i="40"/>
  <c r="R57" i="40"/>
  <c r="T56" i="40"/>
  <c r="S56" i="40"/>
  <c r="R56" i="40"/>
  <c r="T55" i="40"/>
  <c r="S55" i="40"/>
  <c r="R55" i="40"/>
  <c r="T54" i="40"/>
  <c r="S54" i="40"/>
  <c r="R54" i="40"/>
  <c r="T53" i="40"/>
  <c r="S53" i="40"/>
  <c r="R53" i="40"/>
  <c r="T52" i="40"/>
  <c r="S52" i="40"/>
  <c r="R52" i="40"/>
  <c r="T51" i="40"/>
  <c r="S51" i="40"/>
  <c r="R51" i="40"/>
  <c r="T50" i="40"/>
  <c r="S50" i="40"/>
  <c r="R50" i="40"/>
  <c r="T49" i="40"/>
  <c r="S49" i="40"/>
  <c r="R49" i="40"/>
  <c r="T48" i="40"/>
  <c r="S48" i="40"/>
  <c r="R48" i="40"/>
  <c r="T47" i="40"/>
  <c r="S47" i="40"/>
  <c r="R47" i="40"/>
  <c r="T46" i="40"/>
  <c r="S46" i="40"/>
  <c r="R46" i="40"/>
  <c r="T45" i="40"/>
  <c r="S45" i="40"/>
  <c r="R45" i="40"/>
  <c r="T44" i="40"/>
  <c r="S44" i="40"/>
  <c r="R44" i="40"/>
  <c r="T43" i="40"/>
  <c r="S43" i="40"/>
  <c r="R43" i="40"/>
  <c r="T42" i="40"/>
  <c r="S42" i="40"/>
  <c r="R42" i="40"/>
  <c r="T41" i="40"/>
  <c r="S41" i="40"/>
  <c r="R41" i="40"/>
  <c r="T40" i="40"/>
  <c r="S40" i="40"/>
  <c r="R40" i="40"/>
  <c r="T39" i="40"/>
  <c r="S39" i="40"/>
  <c r="R39" i="40"/>
  <c r="T38" i="40"/>
  <c r="S38" i="40"/>
  <c r="R38" i="40"/>
  <c r="T37" i="40"/>
  <c r="S37" i="40"/>
  <c r="R37" i="40"/>
  <c r="T36" i="40"/>
  <c r="S36" i="40"/>
  <c r="R36" i="40"/>
  <c r="T35" i="40"/>
  <c r="S35" i="40"/>
  <c r="R35" i="40"/>
  <c r="T34" i="40"/>
  <c r="S34" i="40"/>
  <c r="R34" i="40"/>
  <c r="T33" i="40"/>
  <c r="S33" i="40"/>
  <c r="R33" i="40"/>
  <c r="T32" i="40"/>
  <c r="S32" i="40"/>
  <c r="R32" i="40"/>
  <c r="T31" i="40"/>
  <c r="S31" i="40"/>
  <c r="R31" i="40"/>
  <c r="T30" i="40"/>
  <c r="S30" i="40"/>
  <c r="R30" i="40"/>
  <c r="T29" i="40"/>
  <c r="S29" i="40"/>
  <c r="R29" i="40"/>
  <c r="T28" i="40"/>
  <c r="S28" i="40"/>
  <c r="R28" i="40"/>
  <c r="T27" i="40"/>
  <c r="S27" i="40"/>
  <c r="R27" i="40"/>
  <c r="T26" i="40"/>
  <c r="S26" i="40"/>
  <c r="R26" i="40"/>
  <c r="T25" i="40"/>
  <c r="S25" i="40"/>
  <c r="R25" i="40"/>
  <c r="T24" i="40"/>
  <c r="S24" i="40"/>
  <c r="R24" i="40"/>
  <c r="T21" i="40"/>
  <c r="S21" i="40"/>
  <c r="R21" i="40"/>
  <c r="T20" i="40"/>
  <c r="S20" i="40"/>
  <c r="R20" i="40"/>
  <c r="T19" i="40"/>
  <c r="S19" i="40"/>
  <c r="R19" i="40"/>
  <c r="T18" i="40"/>
  <c r="S18" i="40"/>
  <c r="R18" i="40"/>
  <c r="T17" i="40"/>
  <c r="S17" i="40"/>
  <c r="R17" i="40"/>
  <c r="T16" i="40"/>
  <c r="S16" i="40"/>
  <c r="R16" i="40"/>
  <c r="T14" i="40"/>
  <c r="S14" i="40"/>
  <c r="R14" i="40"/>
  <c r="T64" i="39"/>
  <c r="S64" i="39"/>
  <c r="R64" i="39"/>
  <c r="T63" i="39"/>
  <c r="S63" i="39"/>
  <c r="R63" i="39"/>
  <c r="T60" i="39"/>
  <c r="S60" i="39"/>
  <c r="R60" i="39"/>
  <c r="T59" i="39"/>
  <c r="S59" i="39"/>
  <c r="R59" i="39"/>
  <c r="T58" i="39"/>
  <c r="S58" i="39"/>
  <c r="R58" i="39"/>
  <c r="T57" i="39"/>
  <c r="S57" i="39"/>
  <c r="R57" i="39"/>
  <c r="T56" i="39"/>
  <c r="S56" i="39"/>
  <c r="R56" i="39"/>
  <c r="T55" i="39"/>
  <c r="S55" i="39"/>
  <c r="R55" i="39"/>
  <c r="T54" i="39"/>
  <c r="S54" i="39"/>
  <c r="R54" i="39"/>
  <c r="T53" i="39"/>
  <c r="S53" i="39"/>
  <c r="R53" i="39"/>
  <c r="T52" i="39"/>
  <c r="S52" i="39"/>
  <c r="R52" i="39"/>
  <c r="T51" i="39"/>
  <c r="S51" i="39"/>
  <c r="R51" i="39"/>
  <c r="T50" i="39"/>
  <c r="S50" i="39"/>
  <c r="R50" i="39"/>
  <c r="T49" i="39"/>
  <c r="S49" i="39"/>
  <c r="R49" i="39"/>
  <c r="T48" i="39"/>
  <c r="S48" i="39"/>
  <c r="R48" i="39"/>
  <c r="T47" i="39"/>
  <c r="S47" i="39"/>
  <c r="R47" i="39"/>
  <c r="T46" i="39"/>
  <c r="S46" i="39"/>
  <c r="R46" i="39"/>
  <c r="T45" i="39"/>
  <c r="S45" i="39"/>
  <c r="R45" i="39"/>
  <c r="T44" i="39"/>
  <c r="S44" i="39"/>
  <c r="R44" i="39"/>
  <c r="T43" i="39"/>
  <c r="S43" i="39"/>
  <c r="R43" i="39"/>
  <c r="T42" i="39"/>
  <c r="S42" i="39"/>
  <c r="R42" i="39"/>
  <c r="T41" i="39"/>
  <c r="S41" i="39"/>
  <c r="R41" i="39"/>
  <c r="T40" i="39"/>
  <c r="S40" i="39"/>
  <c r="R40" i="39"/>
  <c r="T39" i="39"/>
  <c r="S39" i="39"/>
  <c r="R39" i="39"/>
  <c r="S38" i="39"/>
  <c r="R38" i="39"/>
  <c r="T37" i="39"/>
  <c r="S37" i="39"/>
  <c r="R37" i="39"/>
  <c r="T36" i="39"/>
  <c r="S36" i="39"/>
  <c r="R36" i="39"/>
  <c r="T35" i="39"/>
  <c r="S35" i="39"/>
  <c r="R35" i="39"/>
  <c r="T34" i="39"/>
  <c r="S34" i="39"/>
  <c r="R34" i="39"/>
  <c r="T33" i="39"/>
  <c r="S33" i="39"/>
  <c r="R33" i="39"/>
  <c r="T32" i="39"/>
  <c r="S32" i="39"/>
  <c r="R32" i="39"/>
  <c r="T31" i="39"/>
  <c r="S31" i="39"/>
  <c r="R31" i="39"/>
  <c r="T30" i="39"/>
  <c r="S30" i="39"/>
  <c r="R30" i="39"/>
  <c r="T29" i="39"/>
  <c r="S29" i="39"/>
  <c r="R29" i="39"/>
  <c r="T28" i="39"/>
  <c r="S28" i="39"/>
  <c r="R28" i="39"/>
  <c r="T27" i="39"/>
  <c r="S27" i="39"/>
  <c r="R27" i="39"/>
  <c r="T26" i="39"/>
  <c r="S26" i="39"/>
  <c r="R26" i="39"/>
  <c r="T25" i="39"/>
  <c r="S25" i="39"/>
  <c r="R25" i="39"/>
  <c r="T24" i="39"/>
  <c r="S24" i="39"/>
  <c r="R24" i="39"/>
  <c r="T21" i="39"/>
  <c r="S21" i="39"/>
  <c r="R21" i="39"/>
  <c r="T20" i="39"/>
  <c r="S20" i="39"/>
  <c r="R20" i="39"/>
  <c r="T19" i="39"/>
  <c r="S19" i="39"/>
  <c r="R19" i="39"/>
  <c r="T18" i="39"/>
  <c r="S18" i="39"/>
  <c r="R18" i="39"/>
  <c r="T17" i="39"/>
  <c r="S17" i="39"/>
  <c r="R17" i="39"/>
  <c r="T16" i="39"/>
  <c r="S16" i="39"/>
  <c r="R16" i="39"/>
  <c r="T14" i="39"/>
  <c r="S14" i="39"/>
  <c r="R14" i="39"/>
  <c r="T64" i="38"/>
  <c r="S64" i="38"/>
  <c r="R64" i="38"/>
  <c r="T63" i="38"/>
  <c r="S63" i="38"/>
  <c r="R63" i="38"/>
  <c r="T60" i="38"/>
  <c r="S60" i="38"/>
  <c r="T59" i="38"/>
  <c r="S59" i="38"/>
  <c r="R59" i="38"/>
  <c r="T58" i="38"/>
  <c r="S58" i="38"/>
  <c r="R58" i="38"/>
  <c r="T57" i="38"/>
  <c r="S57" i="38"/>
  <c r="R57" i="38"/>
  <c r="T56" i="38"/>
  <c r="S56" i="38"/>
  <c r="R56" i="38"/>
  <c r="T55" i="38"/>
  <c r="S55" i="38"/>
  <c r="R55" i="38"/>
  <c r="T54" i="38"/>
  <c r="S54" i="38"/>
  <c r="R54" i="38"/>
  <c r="T53" i="38"/>
  <c r="S53" i="38"/>
  <c r="R53" i="38"/>
  <c r="T52" i="38"/>
  <c r="S52" i="38"/>
  <c r="R52" i="38"/>
  <c r="T51" i="38"/>
  <c r="S51" i="38"/>
  <c r="R51" i="38"/>
  <c r="T50" i="38"/>
  <c r="S50" i="38"/>
  <c r="R50" i="38"/>
  <c r="T49" i="38"/>
  <c r="S49" i="38"/>
  <c r="R49" i="38"/>
  <c r="T48" i="38"/>
  <c r="S48" i="38"/>
  <c r="R48" i="38"/>
  <c r="T47" i="38"/>
  <c r="S47" i="38"/>
  <c r="R47" i="38"/>
  <c r="T46" i="38"/>
  <c r="S46" i="38"/>
  <c r="R46" i="38"/>
  <c r="T45" i="38"/>
  <c r="S45" i="38"/>
  <c r="R45" i="38"/>
  <c r="T44" i="38"/>
  <c r="S44" i="38"/>
  <c r="R44" i="38"/>
  <c r="T43" i="38"/>
  <c r="S43" i="38"/>
  <c r="R43" i="38"/>
  <c r="T42" i="38"/>
  <c r="S42" i="38"/>
  <c r="R42" i="38"/>
  <c r="T41" i="38"/>
  <c r="S41" i="38"/>
  <c r="R41" i="38"/>
  <c r="T40" i="38"/>
  <c r="S40" i="38"/>
  <c r="R40" i="38"/>
  <c r="T39" i="38"/>
  <c r="S39" i="38"/>
  <c r="R39" i="38"/>
  <c r="T38" i="38"/>
  <c r="S38" i="38"/>
  <c r="R38" i="38"/>
  <c r="T37" i="38"/>
  <c r="S37" i="38"/>
  <c r="R37" i="38"/>
  <c r="T36" i="38"/>
  <c r="S36" i="38"/>
  <c r="R36" i="38"/>
  <c r="T35" i="38"/>
  <c r="S35" i="38"/>
  <c r="R35" i="38"/>
  <c r="T34" i="38"/>
  <c r="S34" i="38"/>
  <c r="T33" i="38"/>
  <c r="S33" i="38"/>
  <c r="R33" i="38"/>
  <c r="T32" i="38"/>
  <c r="S32" i="38"/>
  <c r="R32" i="38"/>
  <c r="T31" i="38"/>
  <c r="S31" i="38"/>
  <c r="R31" i="38"/>
  <c r="T30" i="38"/>
  <c r="S30" i="38"/>
  <c r="R30" i="38"/>
  <c r="T29" i="38"/>
  <c r="S29" i="38"/>
  <c r="R29" i="38"/>
  <c r="T28" i="38"/>
  <c r="S28" i="38"/>
  <c r="R28" i="38"/>
  <c r="T27" i="38"/>
  <c r="S27" i="38"/>
  <c r="R27" i="38"/>
  <c r="T26" i="38"/>
  <c r="S26" i="38"/>
  <c r="R26" i="38"/>
  <c r="T25" i="38"/>
  <c r="S25" i="38"/>
  <c r="R25" i="38"/>
  <c r="T24" i="38"/>
  <c r="S24" i="38"/>
  <c r="R24" i="38"/>
  <c r="T23" i="38"/>
  <c r="S23" i="38"/>
  <c r="R23" i="38"/>
  <c r="T21" i="38"/>
  <c r="S21" i="38"/>
  <c r="R21" i="38"/>
  <c r="T20" i="38"/>
  <c r="S20" i="38"/>
  <c r="R20" i="38"/>
  <c r="T19" i="38"/>
  <c r="S19" i="38"/>
  <c r="R19" i="38"/>
  <c r="T18" i="38"/>
  <c r="S18" i="38"/>
  <c r="R18" i="38"/>
  <c r="T17" i="38"/>
  <c r="S17" i="38"/>
  <c r="R17" i="38"/>
  <c r="T16" i="38"/>
  <c r="S16" i="38"/>
  <c r="R16" i="38"/>
  <c r="T14" i="38"/>
  <c r="S14" i="38"/>
  <c r="R14" i="38"/>
  <c r="T64" i="37"/>
  <c r="S64" i="37"/>
  <c r="R64" i="37"/>
  <c r="T63" i="37"/>
  <c r="S63" i="37"/>
  <c r="R63" i="37"/>
  <c r="T60" i="37"/>
  <c r="S60" i="37"/>
  <c r="R60" i="37"/>
  <c r="T59" i="37"/>
  <c r="S59" i="37"/>
  <c r="R59" i="37"/>
  <c r="T58" i="37"/>
  <c r="S58" i="37"/>
  <c r="R58" i="37"/>
  <c r="T57" i="37"/>
  <c r="S57" i="37"/>
  <c r="R57" i="37"/>
  <c r="T56" i="37"/>
  <c r="S56" i="37"/>
  <c r="R56" i="37"/>
  <c r="T55" i="37"/>
  <c r="S55" i="37"/>
  <c r="R55" i="37"/>
  <c r="T54" i="37"/>
  <c r="S54" i="37"/>
  <c r="R54" i="37"/>
  <c r="T53" i="37"/>
  <c r="S53" i="37"/>
  <c r="R53" i="37"/>
  <c r="T52" i="37"/>
  <c r="S52" i="37"/>
  <c r="R52" i="37"/>
  <c r="T51" i="37"/>
  <c r="S51" i="37"/>
  <c r="R51" i="37"/>
  <c r="T50" i="37"/>
  <c r="S50" i="37"/>
  <c r="R50" i="37"/>
  <c r="T49" i="37"/>
  <c r="S49" i="37"/>
  <c r="R49" i="37"/>
  <c r="T48" i="37"/>
  <c r="S48" i="37"/>
  <c r="R48" i="37"/>
  <c r="T47" i="37"/>
  <c r="S47" i="37"/>
  <c r="R47" i="37"/>
  <c r="T46" i="37"/>
  <c r="S46" i="37"/>
  <c r="R46" i="37"/>
  <c r="T45" i="37"/>
  <c r="S45" i="37"/>
  <c r="R45" i="37"/>
  <c r="T44" i="37"/>
  <c r="S44" i="37"/>
  <c r="R44" i="37"/>
  <c r="T43" i="37"/>
  <c r="S43" i="37"/>
  <c r="R43" i="37"/>
  <c r="T42" i="37"/>
  <c r="S42" i="37"/>
  <c r="R42" i="37"/>
  <c r="T41" i="37"/>
  <c r="S41" i="37"/>
  <c r="R41" i="37"/>
  <c r="T40" i="37"/>
  <c r="S40" i="37"/>
  <c r="R40" i="37"/>
  <c r="T39" i="37"/>
  <c r="S39" i="37"/>
  <c r="R39" i="37"/>
  <c r="T38" i="37"/>
  <c r="S38" i="37"/>
  <c r="R38" i="37"/>
  <c r="T37" i="37"/>
  <c r="S37" i="37"/>
  <c r="R37" i="37"/>
  <c r="T36" i="37"/>
  <c r="S36" i="37"/>
  <c r="R36" i="37"/>
  <c r="T35" i="37"/>
  <c r="S35" i="37"/>
  <c r="T34" i="37"/>
  <c r="S34" i="37"/>
  <c r="R34" i="37"/>
  <c r="T33" i="37"/>
  <c r="S33" i="37"/>
  <c r="R33" i="37"/>
  <c r="T32" i="37"/>
  <c r="S32" i="37"/>
  <c r="R32" i="37"/>
  <c r="T31" i="37"/>
  <c r="S31" i="37"/>
  <c r="R31" i="37"/>
  <c r="T30" i="37"/>
  <c r="S30" i="37"/>
  <c r="R30" i="37"/>
  <c r="T29" i="37"/>
  <c r="S29" i="37"/>
  <c r="R29" i="37"/>
  <c r="T28" i="37"/>
  <c r="S28" i="37"/>
  <c r="R28" i="37"/>
  <c r="T27" i="37"/>
  <c r="S27" i="37"/>
  <c r="R27" i="37"/>
  <c r="T26" i="37"/>
  <c r="S26" i="37"/>
  <c r="R26" i="37"/>
  <c r="T25" i="37"/>
  <c r="S25" i="37"/>
  <c r="R25" i="37"/>
  <c r="T24" i="37"/>
  <c r="R24" i="37"/>
  <c r="T23" i="37"/>
  <c r="S23" i="37"/>
  <c r="R23" i="37"/>
  <c r="T21" i="37"/>
  <c r="S21" i="37"/>
  <c r="R21" i="37"/>
  <c r="T20" i="37"/>
  <c r="S20" i="37"/>
  <c r="R20" i="37"/>
  <c r="T19" i="37"/>
  <c r="S19" i="37"/>
  <c r="R19" i="37"/>
  <c r="T18" i="37"/>
  <c r="S18" i="37"/>
  <c r="R18" i="37"/>
  <c r="T17" i="37"/>
  <c r="S17" i="37"/>
  <c r="R17" i="37"/>
  <c r="T16" i="37"/>
  <c r="S16" i="37"/>
  <c r="R16" i="37"/>
  <c r="T14" i="37"/>
  <c r="S14" i="37"/>
  <c r="R14" i="37"/>
  <c r="T64" i="34"/>
  <c r="S64" i="34"/>
  <c r="R64" i="34"/>
  <c r="T63" i="34"/>
  <c r="S63" i="34"/>
  <c r="R63" i="34"/>
  <c r="T60" i="34"/>
  <c r="S60" i="34"/>
  <c r="R60" i="34"/>
  <c r="T59" i="34"/>
  <c r="S59" i="34"/>
  <c r="R59" i="34"/>
  <c r="T58" i="34"/>
  <c r="S58" i="34"/>
  <c r="R58" i="34"/>
  <c r="T57" i="34"/>
  <c r="S57" i="34"/>
  <c r="R57" i="34"/>
  <c r="T56" i="34"/>
  <c r="S56" i="34"/>
  <c r="R56" i="34"/>
  <c r="T55" i="34"/>
  <c r="S55" i="34"/>
  <c r="R55" i="34"/>
  <c r="T54" i="34"/>
  <c r="S54" i="34"/>
  <c r="R54" i="34"/>
  <c r="T53" i="34"/>
  <c r="S53" i="34"/>
  <c r="R53" i="34"/>
  <c r="T52" i="34"/>
  <c r="S52" i="34"/>
  <c r="R52" i="34"/>
  <c r="T51" i="34"/>
  <c r="S51" i="34"/>
  <c r="R51" i="34"/>
  <c r="T50" i="34"/>
  <c r="S50" i="34"/>
  <c r="R50" i="34"/>
  <c r="T49" i="34"/>
  <c r="S49" i="34"/>
  <c r="R49" i="34"/>
  <c r="T48" i="34"/>
  <c r="S48" i="34"/>
  <c r="R48" i="34"/>
  <c r="T47" i="34"/>
  <c r="S47" i="34"/>
  <c r="R47" i="34"/>
  <c r="T46" i="34"/>
  <c r="S46" i="34"/>
  <c r="R46" i="34"/>
  <c r="T45" i="34"/>
  <c r="S45" i="34"/>
  <c r="R45" i="34"/>
  <c r="T44" i="34"/>
  <c r="S44" i="34"/>
  <c r="R44" i="34"/>
  <c r="T43" i="34"/>
  <c r="S43" i="34"/>
  <c r="R43" i="34"/>
  <c r="T42" i="34"/>
  <c r="S42" i="34"/>
  <c r="R42" i="34"/>
  <c r="T41" i="34"/>
  <c r="S41" i="34"/>
  <c r="R41" i="34"/>
  <c r="T40" i="34"/>
  <c r="S40" i="34"/>
  <c r="R40" i="34"/>
  <c r="T39" i="34"/>
  <c r="S39" i="34"/>
  <c r="R39" i="34"/>
  <c r="T38" i="34"/>
  <c r="S38" i="34"/>
  <c r="R38" i="34"/>
  <c r="T37" i="34"/>
  <c r="S37" i="34"/>
  <c r="R37" i="34"/>
  <c r="T36" i="34"/>
  <c r="S36" i="34"/>
  <c r="R36" i="34"/>
  <c r="T35" i="34"/>
  <c r="S35" i="34"/>
  <c r="R35" i="34"/>
  <c r="T34" i="34"/>
  <c r="S34" i="34"/>
  <c r="R34" i="34"/>
  <c r="T33" i="34"/>
  <c r="S33" i="34"/>
  <c r="R33" i="34"/>
  <c r="T32" i="34"/>
  <c r="S32" i="34"/>
  <c r="R32" i="34"/>
  <c r="T31" i="34"/>
  <c r="S31" i="34"/>
  <c r="R31" i="34"/>
  <c r="T30" i="34"/>
  <c r="S30" i="34"/>
  <c r="R30" i="34"/>
  <c r="T29" i="34"/>
  <c r="S29" i="34"/>
  <c r="R29" i="34"/>
  <c r="T28" i="34"/>
  <c r="S28" i="34"/>
  <c r="R28" i="34"/>
  <c r="T27" i="34"/>
  <c r="S27" i="34"/>
  <c r="R27" i="34"/>
  <c r="T26" i="34"/>
  <c r="S26" i="34"/>
  <c r="R26" i="34"/>
  <c r="T25" i="34"/>
  <c r="S25" i="34"/>
  <c r="R25" i="34"/>
  <c r="T24" i="34"/>
  <c r="S24" i="34"/>
  <c r="R24" i="34"/>
  <c r="T21" i="34"/>
  <c r="S21" i="34"/>
  <c r="R21" i="34"/>
  <c r="T20" i="34"/>
  <c r="S20" i="34"/>
  <c r="R20" i="34"/>
  <c r="T19" i="34"/>
  <c r="S19" i="34"/>
  <c r="R19" i="34"/>
  <c r="T18" i="34"/>
  <c r="S18" i="34"/>
  <c r="R18" i="34"/>
  <c r="T17" i="34"/>
  <c r="S17" i="34"/>
  <c r="R17" i="34"/>
  <c r="T16" i="34"/>
  <c r="S16" i="34"/>
  <c r="R16" i="34"/>
  <c r="T14" i="34"/>
  <c r="S14" i="34"/>
  <c r="R14" i="34"/>
  <c r="O29" i="33"/>
  <c r="O28" i="33"/>
  <c r="O27" i="33"/>
  <c r="O23" i="33"/>
  <c r="O18" i="33"/>
  <c r="O17" i="33"/>
  <c r="O16" i="33"/>
  <c r="O15" i="33"/>
  <c r="O14" i="33"/>
  <c r="T64" i="6"/>
  <c r="T63" i="6"/>
  <c r="S64" i="6"/>
  <c r="R64" i="6"/>
  <c r="R63" i="6"/>
  <c r="P27" i="20"/>
  <c r="N27" i="20"/>
  <c r="J39" i="35"/>
  <c r="P33" i="20"/>
  <c r="P39" i="20"/>
  <c r="J34" i="22" l="1"/>
  <c r="L27" i="22"/>
  <c r="O33" i="20"/>
  <c r="N35" i="20"/>
  <c r="K39" i="35"/>
  <c r="J39" i="22"/>
  <c r="K39" i="22"/>
  <c r="L39" i="22"/>
  <c r="N26" i="20"/>
  <c r="M38" i="33"/>
  <c r="O26" i="20"/>
  <c r="J33" i="35"/>
  <c r="L35" i="22"/>
  <c r="O39" i="20"/>
  <c r="O25" i="33"/>
  <c r="O26" i="33"/>
  <c r="L27" i="35"/>
  <c r="K34" i="35"/>
  <c r="P34" i="20"/>
  <c r="N38" i="33"/>
  <c r="J26" i="22"/>
  <c r="M32" i="33"/>
  <c r="N25" i="33"/>
  <c r="O33" i="33"/>
  <c r="O34" i="33"/>
  <c r="M26" i="33"/>
  <c r="O32" i="33"/>
  <c r="M25" i="33"/>
  <c r="L34" i="35"/>
  <c r="L26" i="35"/>
  <c r="K26" i="35"/>
  <c r="L39" i="35"/>
  <c r="L35" i="35"/>
  <c r="K27" i="35"/>
  <c r="K33" i="35"/>
  <c r="J27" i="22"/>
  <c r="L34" i="22"/>
  <c r="K26" i="22"/>
  <c r="K35" i="22"/>
  <c r="K34" i="22"/>
  <c r="L33" i="22"/>
  <c r="N34" i="20"/>
  <c r="P26" i="20"/>
  <c r="N33" i="20"/>
  <c r="O35" i="20"/>
  <c r="K35" i="35"/>
  <c r="J35" i="35"/>
  <c r="L33" i="35"/>
  <c r="K33" i="22"/>
  <c r="J33" i="22"/>
  <c r="O38" i="33"/>
  <c r="L25" i="35"/>
  <c r="K25" i="35"/>
  <c r="J25" i="35"/>
  <c r="K25" i="22"/>
  <c r="J25" i="22"/>
  <c r="L25" i="22"/>
  <c r="N26" i="33"/>
  <c r="L26" i="22"/>
  <c r="J26" i="35"/>
  <c r="J34" i="35"/>
  <c r="P35" i="20"/>
  <c r="M33" i="33"/>
  <c r="J35" i="22"/>
  <c r="M34" i="33"/>
  <c r="P25" i="20"/>
  <c r="O25" i="20"/>
  <c r="N25" i="20"/>
  <c r="N33" i="33"/>
  <c r="N34" i="33"/>
</calcChain>
</file>

<file path=xl/sharedStrings.xml><?xml version="1.0" encoding="utf-8"?>
<sst xmlns="http://schemas.openxmlformats.org/spreadsheetml/2006/main" count="7287" uniqueCount="887">
  <si>
    <t>最 高</t>
    <rPh sb="0" eb="1">
      <t>サイ</t>
    </rPh>
    <rPh sb="2" eb="3">
      <t>タカ</t>
    </rPh>
    <phoneticPr fontId="4"/>
  </si>
  <si>
    <t>最 低</t>
    <rPh sb="0" eb="1">
      <t>サイ</t>
    </rPh>
    <rPh sb="2" eb="3">
      <t>テイ</t>
    </rPh>
    <phoneticPr fontId="4"/>
  </si>
  <si>
    <t>平 均</t>
    <rPh sb="0" eb="1">
      <t>ヒラ</t>
    </rPh>
    <rPh sb="2" eb="3">
      <t>ヒトシ</t>
    </rPh>
    <phoneticPr fontId="4"/>
  </si>
  <si>
    <t>検　　査　　結　　果</t>
    <rPh sb="0" eb="1">
      <t>ケン</t>
    </rPh>
    <rPh sb="3" eb="4">
      <t>ジャ</t>
    </rPh>
    <rPh sb="6" eb="7">
      <t>ケツ</t>
    </rPh>
    <rPh sb="9" eb="10">
      <t>カ</t>
    </rPh>
    <phoneticPr fontId="4"/>
  </si>
  <si>
    <t>残留塩素(mg/l)</t>
    <rPh sb="0" eb="2">
      <t>ザンリュウ</t>
    </rPh>
    <rPh sb="2" eb="4">
      <t>エンソ</t>
    </rPh>
    <phoneticPr fontId="4"/>
  </si>
  <si>
    <t>試料採取時の記録事項</t>
    <rPh sb="0" eb="2">
      <t>シリョウ</t>
    </rPh>
    <rPh sb="2" eb="4">
      <t>サイシュ</t>
    </rPh>
    <rPh sb="4" eb="5">
      <t>ジ</t>
    </rPh>
    <rPh sb="6" eb="8">
      <t>キロク</t>
    </rPh>
    <rPh sb="8" eb="10">
      <t>ジコウ</t>
    </rPh>
    <phoneticPr fontId="3"/>
  </si>
  <si>
    <t>検　　査　　結　　果</t>
    <rPh sb="0" eb="1">
      <t>ケン</t>
    </rPh>
    <rPh sb="3" eb="4">
      <t>ジャ</t>
    </rPh>
    <rPh sb="6" eb="7">
      <t>ケツ</t>
    </rPh>
    <rPh sb="9" eb="10">
      <t>カ</t>
    </rPh>
    <phoneticPr fontId="3"/>
  </si>
  <si>
    <t>参考</t>
    <rPh sb="0" eb="2">
      <t>サンコウ</t>
    </rPh>
    <phoneticPr fontId="3"/>
  </si>
  <si>
    <t>番号</t>
    <rPh sb="0" eb="2">
      <t>バンゴウ</t>
    </rPh>
    <phoneticPr fontId="3"/>
  </si>
  <si>
    <t>水質検査実施地点名称</t>
    <rPh sb="0" eb="2">
      <t>スイシツ</t>
    </rPh>
    <rPh sb="2" eb="4">
      <t>ケンサ</t>
    </rPh>
    <rPh sb="4" eb="6">
      <t>ジッシ</t>
    </rPh>
    <rPh sb="6" eb="8">
      <t>チテン</t>
    </rPh>
    <rPh sb="8" eb="10">
      <t>メイショウ</t>
    </rPh>
    <phoneticPr fontId="3"/>
  </si>
  <si>
    <t>最大</t>
    <rPh sb="0" eb="2">
      <t>サイダイ</t>
    </rPh>
    <phoneticPr fontId="3"/>
  </si>
  <si>
    <t>最小</t>
    <rPh sb="0" eb="2">
      <t>サイショウ</t>
    </rPh>
    <phoneticPr fontId="3"/>
  </si>
  <si>
    <t>平均</t>
    <rPh sb="0" eb="2">
      <t>ヘイキン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</si>
  <si>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</si>
  <si>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</si>
  <si>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</si>
  <si>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月</t>
    <rPh sb="0" eb="1">
      <t>ツキ</t>
    </rPh>
    <phoneticPr fontId="3"/>
  </si>
  <si>
    <t>採  水  月  日</t>
    <rPh sb="0" eb="1">
      <t>サイ</t>
    </rPh>
    <rPh sb="3" eb="4">
      <t>ミズ</t>
    </rPh>
    <rPh sb="6" eb="7">
      <t>ツキ</t>
    </rPh>
    <rPh sb="9" eb="10">
      <t>ヒ</t>
    </rPh>
    <phoneticPr fontId="4"/>
  </si>
  <si>
    <t>天  候（前日）</t>
    <rPh sb="0" eb="1">
      <t>テン</t>
    </rPh>
    <rPh sb="3" eb="4">
      <t>コウ</t>
    </rPh>
    <rPh sb="5" eb="7">
      <t>ゼンジツ</t>
    </rPh>
    <phoneticPr fontId="4"/>
  </si>
  <si>
    <t>天  候（当日）</t>
    <rPh sb="0" eb="1">
      <t>テン</t>
    </rPh>
    <rPh sb="3" eb="4">
      <t>コウ</t>
    </rPh>
    <rPh sb="5" eb="7">
      <t>トウジツ</t>
    </rPh>
    <phoneticPr fontId="4"/>
  </si>
  <si>
    <t>気   温 （℃）</t>
    <rPh sb="0" eb="1">
      <t>キ</t>
    </rPh>
    <rPh sb="4" eb="5">
      <t>アツシ</t>
    </rPh>
    <phoneticPr fontId="4"/>
  </si>
  <si>
    <t>水　 温 （℃）</t>
    <rPh sb="0" eb="1">
      <t>ミズ</t>
    </rPh>
    <rPh sb="3" eb="4">
      <t>アツシ</t>
    </rPh>
    <phoneticPr fontId="4"/>
  </si>
  <si>
    <t>採  水  時　刻</t>
    <rPh sb="0" eb="1">
      <t>サイ</t>
    </rPh>
    <rPh sb="3" eb="4">
      <t>ミズ</t>
    </rPh>
    <rPh sb="6" eb="7">
      <t>トキ</t>
    </rPh>
    <rPh sb="8" eb="9">
      <t>コク</t>
    </rPh>
    <phoneticPr fontId="4"/>
  </si>
  <si>
    <t>備　　考</t>
    <rPh sb="0" eb="1">
      <t>ビ</t>
    </rPh>
    <rPh sb="3" eb="4">
      <t>コウ</t>
    </rPh>
    <phoneticPr fontId="3"/>
  </si>
  <si>
    <t>原虫類</t>
    <rPh sb="0" eb="2">
      <t>ゲンチュウ</t>
    </rPh>
    <rPh sb="2" eb="3">
      <t>ルイ</t>
    </rPh>
    <phoneticPr fontId="3"/>
  </si>
  <si>
    <t>採　水　月　日</t>
    <rPh sb="0" eb="1">
      <t>サイ</t>
    </rPh>
    <rPh sb="2" eb="3">
      <t>ミズ</t>
    </rPh>
    <rPh sb="4" eb="5">
      <t>ツキ</t>
    </rPh>
    <rPh sb="6" eb="7">
      <t>ヒ</t>
    </rPh>
    <phoneticPr fontId="4"/>
  </si>
  <si>
    <t>採　水　時　間</t>
    <rPh sb="0" eb="1">
      <t>サイ</t>
    </rPh>
    <rPh sb="2" eb="3">
      <t>ミズ</t>
    </rPh>
    <rPh sb="4" eb="5">
      <t>トキ</t>
    </rPh>
    <rPh sb="6" eb="7">
      <t>アイダ</t>
    </rPh>
    <phoneticPr fontId="4"/>
  </si>
  <si>
    <t>天　候（前日）</t>
    <rPh sb="0" eb="1">
      <t>テン</t>
    </rPh>
    <rPh sb="2" eb="3">
      <t>コウ</t>
    </rPh>
    <rPh sb="4" eb="6">
      <t>ゼンジツ</t>
    </rPh>
    <phoneticPr fontId="4"/>
  </si>
  <si>
    <t>天　候（当日）</t>
    <rPh sb="0" eb="1">
      <t>テン</t>
    </rPh>
    <rPh sb="2" eb="3">
      <t>コウ</t>
    </rPh>
    <rPh sb="4" eb="6">
      <t>トウジツ</t>
    </rPh>
    <phoneticPr fontId="4"/>
  </si>
  <si>
    <t>水　　温　(℃)</t>
    <rPh sb="0" eb="1">
      <t>ミズ</t>
    </rPh>
    <rPh sb="3" eb="4">
      <t>アツシ</t>
    </rPh>
    <phoneticPr fontId="4"/>
  </si>
  <si>
    <t>気　　温　(℃)</t>
    <rPh sb="0" eb="1">
      <t>キ</t>
    </rPh>
    <rPh sb="3" eb="4">
      <t>アツシ</t>
    </rPh>
    <phoneticPr fontId="4"/>
  </si>
  <si>
    <t>残留塩素</t>
    <rPh sb="0" eb="2">
      <t>ザンリュウ</t>
    </rPh>
    <rPh sb="2" eb="4">
      <t>エンソ</t>
    </rPh>
    <phoneticPr fontId="3"/>
  </si>
  <si>
    <t>11月</t>
    <rPh sb="2" eb="3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</si>
  <si>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</si>
  <si>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</si>
  <si>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</si>
  <si>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</si>
  <si>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</si>
  <si>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</si>
  <si>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</si>
  <si>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項　目</t>
    <rPh sb="0" eb="1">
      <t>コウ</t>
    </rPh>
    <rPh sb="2" eb="3">
      <t>メ</t>
    </rPh>
    <phoneticPr fontId="3"/>
  </si>
  <si>
    <t>検 査 地 点</t>
    <rPh sb="0" eb="1">
      <t>ケン</t>
    </rPh>
    <rPh sb="2" eb="3">
      <t>ジャ</t>
    </rPh>
    <rPh sb="4" eb="5">
      <t>チ</t>
    </rPh>
    <rPh sb="6" eb="7">
      <t>テン</t>
    </rPh>
    <phoneticPr fontId="3"/>
  </si>
  <si>
    <t>採水区分</t>
    <rPh sb="0" eb="2">
      <t>サイスイ</t>
    </rPh>
    <rPh sb="2" eb="4">
      <t>クブン</t>
    </rPh>
    <phoneticPr fontId="3"/>
  </si>
  <si>
    <t>味</t>
    <rPh sb="0" eb="1">
      <t>アジ</t>
    </rPh>
    <phoneticPr fontId="3"/>
  </si>
  <si>
    <t>臭気</t>
    <rPh sb="0" eb="2">
      <t>シュウキ</t>
    </rPh>
    <phoneticPr fontId="3"/>
  </si>
  <si>
    <t>病原微生物</t>
    <rPh sb="0" eb="2">
      <t>ビョウゲン</t>
    </rPh>
    <rPh sb="2" eb="5">
      <t>ビセイブツ</t>
    </rPh>
    <phoneticPr fontId="3"/>
  </si>
  <si>
    <t>金属類</t>
    <rPh sb="0" eb="3">
      <t>キンゾクルイ</t>
    </rPh>
    <phoneticPr fontId="3"/>
  </si>
  <si>
    <t>消毒副生成物</t>
    <rPh sb="0" eb="2">
      <t>ショウドク</t>
    </rPh>
    <rPh sb="2" eb="3">
      <t>フク</t>
    </rPh>
    <rPh sb="3" eb="6">
      <t>セイセイブツ</t>
    </rPh>
    <phoneticPr fontId="3"/>
  </si>
  <si>
    <t>無機物</t>
    <rPh sb="0" eb="3">
      <t>ムキブツ</t>
    </rPh>
    <phoneticPr fontId="3"/>
  </si>
  <si>
    <t>有機物</t>
    <rPh sb="0" eb="3">
      <t>ユウキブツ</t>
    </rPh>
    <phoneticPr fontId="3"/>
  </si>
  <si>
    <t>その他</t>
    <rPh sb="2" eb="3">
      <t>タ</t>
    </rPh>
    <phoneticPr fontId="3"/>
  </si>
  <si>
    <t xml:space="preserve"> 200 以下</t>
    <rPh sb="5" eb="7">
      <t>イカ</t>
    </rPh>
    <phoneticPr fontId="3"/>
  </si>
  <si>
    <t xml:space="preserve"> 300 以下</t>
    <rPh sb="5" eb="7">
      <t>イカ</t>
    </rPh>
    <phoneticPr fontId="3"/>
  </si>
  <si>
    <t xml:space="preserve"> 500 以下</t>
    <rPh sb="5" eb="7">
      <t>イカ</t>
    </rPh>
    <phoneticPr fontId="3"/>
  </si>
  <si>
    <t>水質管理目標設定項目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phoneticPr fontId="3"/>
  </si>
  <si>
    <t>備　考</t>
    <rPh sb="0" eb="1">
      <t>ソナエ</t>
    </rPh>
    <rPh sb="2" eb="3">
      <t>コウ</t>
    </rPh>
    <phoneticPr fontId="3"/>
  </si>
  <si>
    <t>参　考</t>
    <rPh sb="0" eb="1">
      <t>サン</t>
    </rPh>
    <rPh sb="2" eb="3">
      <t>コウ</t>
    </rPh>
    <phoneticPr fontId="3"/>
  </si>
  <si>
    <t>金属類</t>
    <rPh sb="0" eb="2">
      <t>キンゾク</t>
    </rPh>
    <rPh sb="2" eb="3">
      <t>ルイ</t>
    </rPh>
    <phoneticPr fontId="3"/>
  </si>
  <si>
    <t>腐食</t>
    <rPh sb="0" eb="2">
      <t>フショク</t>
    </rPh>
    <phoneticPr fontId="3"/>
  </si>
  <si>
    <t>基礎的性状</t>
    <rPh sb="0" eb="3">
      <t>キソテキ</t>
    </rPh>
    <rPh sb="3" eb="5">
      <t>セイジョウ</t>
    </rPh>
    <phoneticPr fontId="3"/>
  </si>
  <si>
    <t>消毒の効果</t>
    <rPh sb="0" eb="2">
      <t>ショウドク</t>
    </rPh>
    <rPh sb="3" eb="5">
      <t>コウカ</t>
    </rPh>
    <phoneticPr fontId="3"/>
  </si>
  <si>
    <t>農薬</t>
    <rPh sb="0" eb="2">
      <t>ノウヤク</t>
    </rPh>
    <phoneticPr fontId="3"/>
  </si>
  <si>
    <t>目標値（mg/L）</t>
    <rPh sb="0" eb="3">
      <t>モクヒョウチ</t>
    </rPh>
    <phoneticPr fontId="3"/>
  </si>
  <si>
    <t xml:space="preserve"> 0.04 以下</t>
    <rPh sb="6" eb="8">
      <t>イカ</t>
    </rPh>
    <phoneticPr fontId="3"/>
  </si>
  <si>
    <t xml:space="preserve"> 0.2 以下</t>
    <rPh sb="5" eb="7">
      <t>イカ</t>
    </rPh>
    <phoneticPr fontId="3"/>
  </si>
  <si>
    <t xml:space="preserve"> 0.1 以下</t>
    <rPh sb="5" eb="7">
      <t>イカ</t>
    </rPh>
    <phoneticPr fontId="3"/>
  </si>
  <si>
    <t xml:space="preserve"> 0.6 以下</t>
    <rPh sb="5" eb="7">
      <t>イカ</t>
    </rPh>
    <phoneticPr fontId="3"/>
  </si>
  <si>
    <t xml:space="preserve"> 0.01 以下</t>
    <rPh sb="6" eb="8">
      <t>イカ</t>
    </rPh>
    <phoneticPr fontId="3"/>
  </si>
  <si>
    <t xml:space="preserve"> 0.3 以下</t>
    <rPh sb="5" eb="7">
      <t>イカ</t>
    </rPh>
    <phoneticPr fontId="3"/>
  </si>
  <si>
    <t xml:space="preserve"> 0.02 以下</t>
    <rPh sb="6" eb="8">
      <t>イカ</t>
    </rPh>
    <phoneticPr fontId="3"/>
  </si>
  <si>
    <t xml:space="preserve"> 3 以下</t>
    <rPh sb="3" eb="5">
      <t>イカ</t>
    </rPh>
    <phoneticPr fontId="3"/>
  </si>
  <si>
    <t xml:space="preserve"> 0.0005 以下</t>
    <rPh sb="8" eb="10">
      <t>イカ</t>
    </rPh>
    <phoneticPr fontId="3"/>
  </si>
  <si>
    <t xml:space="preserve"> 0.05 以下</t>
    <rPh sb="6" eb="8">
      <t>イカ</t>
    </rPh>
    <phoneticPr fontId="3"/>
  </si>
  <si>
    <t xml:space="preserve"> 10 以下</t>
    <rPh sb="4" eb="6">
      <t>イカ</t>
    </rPh>
    <phoneticPr fontId="3"/>
  </si>
  <si>
    <t xml:space="preserve"> 0.8 以下</t>
    <rPh sb="5" eb="7">
      <t>イカ</t>
    </rPh>
    <phoneticPr fontId="3"/>
  </si>
  <si>
    <t xml:space="preserve"> 1.0 以下</t>
    <rPh sb="5" eb="7">
      <t>イカ</t>
    </rPh>
    <phoneticPr fontId="3"/>
  </si>
  <si>
    <t xml:space="preserve"> 0.002 以下</t>
    <rPh sb="7" eb="9">
      <t>イカ</t>
    </rPh>
    <phoneticPr fontId="3"/>
  </si>
  <si>
    <t xml:space="preserve"> 0.03 以下</t>
    <rPh sb="6" eb="8">
      <t>イカ</t>
    </rPh>
    <phoneticPr fontId="3"/>
  </si>
  <si>
    <t xml:space="preserve"> 0.06 以下</t>
    <rPh sb="6" eb="8">
      <t>イカ</t>
    </rPh>
    <phoneticPr fontId="3"/>
  </si>
  <si>
    <t xml:space="preserve"> 検出されないこと</t>
    <rPh sb="1" eb="3">
      <t>ケンシュツ</t>
    </rPh>
    <phoneticPr fontId="3"/>
  </si>
  <si>
    <t xml:space="preserve"> 0.09 以下</t>
    <rPh sb="6" eb="8">
      <t>イカ</t>
    </rPh>
    <phoneticPr fontId="3"/>
  </si>
  <si>
    <t xml:space="preserve"> 0.08 以下</t>
    <rPh sb="6" eb="8">
      <t>イカ</t>
    </rPh>
    <phoneticPr fontId="3"/>
  </si>
  <si>
    <t xml:space="preserve"> 0.00001 以下</t>
    <rPh sb="9" eb="11">
      <t>イカ</t>
    </rPh>
    <phoneticPr fontId="3"/>
  </si>
  <si>
    <t xml:space="preserve"> 0.005 以下</t>
    <rPh sb="7" eb="9">
      <t>イカ</t>
    </rPh>
    <phoneticPr fontId="3"/>
  </si>
  <si>
    <t xml:space="preserve"> 異常でないこと</t>
    <rPh sb="1" eb="3">
      <t>イジョウ</t>
    </rPh>
    <phoneticPr fontId="3"/>
  </si>
  <si>
    <t>消毒副生成物等</t>
    <rPh sb="0" eb="2">
      <t>ショウドク</t>
    </rPh>
    <rPh sb="2" eb="3">
      <t>フク</t>
    </rPh>
    <rPh sb="3" eb="6">
      <t>セイセイブツ</t>
    </rPh>
    <rPh sb="6" eb="7">
      <t>トウ</t>
    </rPh>
    <phoneticPr fontId="3"/>
  </si>
  <si>
    <t>様式２</t>
    <rPh sb="0" eb="2">
      <t>ヨウシキ</t>
    </rPh>
    <phoneticPr fontId="3"/>
  </si>
  <si>
    <t>異常なし</t>
  </si>
  <si>
    <t>様式３－１</t>
    <rPh sb="0" eb="2">
      <t>ヨウシキ</t>
    </rPh>
    <phoneticPr fontId="3"/>
  </si>
  <si>
    <t>そ　の　他　項　目</t>
    <rPh sb="4" eb="5">
      <t>タ</t>
    </rPh>
    <rPh sb="6" eb="7">
      <t>コウ</t>
    </rPh>
    <rPh sb="8" eb="9">
      <t>メ</t>
    </rPh>
    <phoneticPr fontId="3"/>
  </si>
  <si>
    <t>試料採取時の   記録事項</t>
    <rPh sb="0" eb="2">
      <t>シリョウ</t>
    </rPh>
    <rPh sb="2" eb="4">
      <t>サイシュ</t>
    </rPh>
    <rPh sb="4" eb="5">
      <t>ジ</t>
    </rPh>
    <rPh sb="9" eb="11">
      <t>キロク</t>
    </rPh>
    <rPh sb="11" eb="13">
      <t>ジコウ</t>
    </rPh>
    <phoneticPr fontId="3"/>
  </si>
  <si>
    <t>水 質 基 準 項 目</t>
    <rPh sb="0" eb="1">
      <t>ミズ</t>
    </rPh>
    <rPh sb="2" eb="3">
      <t>シツ</t>
    </rPh>
    <rPh sb="4" eb="5">
      <t>モト</t>
    </rPh>
    <rPh sb="6" eb="7">
      <t>ジュン</t>
    </rPh>
    <rPh sb="8" eb="9">
      <t>コウ</t>
    </rPh>
    <rPh sb="10" eb="11">
      <t>メ</t>
    </rPh>
    <phoneticPr fontId="3"/>
  </si>
  <si>
    <t>基 準 の 適 合 状 況</t>
    <rPh sb="0" eb="1">
      <t>モト</t>
    </rPh>
    <rPh sb="2" eb="3">
      <t>ジュン</t>
    </rPh>
    <rPh sb="6" eb="7">
      <t>テキ</t>
    </rPh>
    <rPh sb="8" eb="9">
      <t>ゴウ</t>
    </rPh>
    <rPh sb="10" eb="11">
      <t>ジョウ</t>
    </rPh>
    <rPh sb="12" eb="13">
      <t>キョウ</t>
    </rPh>
    <phoneticPr fontId="3"/>
  </si>
  <si>
    <t>(mg/L)</t>
    <phoneticPr fontId="3"/>
  </si>
  <si>
    <t>浄水池</t>
    <rPh sb="0" eb="3">
      <t>ジョウスイチ</t>
    </rPh>
    <phoneticPr fontId="3"/>
  </si>
  <si>
    <t>朝日浄水場</t>
    <rPh sb="0" eb="2">
      <t>アサヒ</t>
    </rPh>
    <rPh sb="2" eb="4">
      <t>ジョウスイ</t>
    </rPh>
    <rPh sb="4" eb="5">
      <t>ジョウ</t>
    </rPh>
    <phoneticPr fontId="3"/>
  </si>
  <si>
    <t>量水所</t>
    <rPh sb="0" eb="1">
      <t>リョウ</t>
    </rPh>
    <rPh sb="1" eb="2">
      <t>スイ</t>
    </rPh>
    <rPh sb="2" eb="3">
      <t>ジョ</t>
    </rPh>
    <phoneticPr fontId="3"/>
  </si>
  <si>
    <t>原水</t>
    <rPh sb="0" eb="2">
      <t>ゲンスイ</t>
    </rPh>
    <phoneticPr fontId="3"/>
  </si>
  <si>
    <t>上名川取水場</t>
    <rPh sb="0" eb="1">
      <t>カミ</t>
    </rPh>
    <rPh sb="1" eb="3">
      <t>ナガワ</t>
    </rPh>
    <rPh sb="3" eb="5">
      <t>シュスイ</t>
    </rPh>
    <rPh sb="5" eb="6">
      <t>ジョウ</t>
    </rPh>
    <phoneticPr fontId="3"/>
  </si>
  <si>
    <t>立川量水所</t>
    <rPh sb="0" eb="2">
      <t>タチカワ</t>
    </rPh>
    <rPh sb="2" eb="3">
      <t>リョウ</t>
    </rPh>
    <rPh sb="3" eb="4">
      <t>スイ</t>
    </rPh>
    <rPh sb="4" eb="5">
      <t>ジョ</t>
    </rPh>
    <phoneticPr fontId="3"/>
  </si>
  <si>
    <t>鶴岡量水所</t>
    <rPh sb="0" eb="2">
      <t>ツルオカ</t>
    </rPh>
    <rPh sb="2" eb="3">
      <t>リョウ</t>
    </rPh>
    <rPh sb="3" eb="4">
      <t>スイ</t>
    </rPh>
    <rPh sb="4" eb="5">
      <t>ジョ</t>
    </rPh>
    <phoneticPr fontId="3"/>
  </si>
  <si>
    <t>異常なし</t>
    <rPh sb="0" eb="2">
      <t>イジョウ</t>
    </rPh>
    <phoneticPr fontId="3"/>
  </si>
  <si>
    <t>検出せず</t>
  </si>
  <si>
    <t>適合</t>
    <rPh sb="0" eb="2">
      <t>テキゴウ</t>
    </rPh>
    <phoneticPr fontId="3"/>
  </si>
  <si>
    <t>&lt;0.001</t>
  </si>
  <si>
    <t>&lt;0.00005</t>
  </si>
  <si>
    <t>&lt;0.005</t>
  </si>
  <si>
    <t>&lt;0.1</t>
  </si>
  <si>
    <t>&lt;0.0002</t>
  </si>
  <si>
    <t>&lt;0.008</t>
  </si>
  <si>
    <t>&lt;0.02</t>
  </si>
  <si>
    <t>&lt;0.005</t>
    <phoneticPr fontId="3"/>
  </si>
  <si>
    <t>&lt;0.0005</t>
  </si>
  <si>
    <t>&lt;0.001</t>
    <phoneticPr fontId="3"/>
  </si>
  <si>
    <t>&lt;0.002</t>
    <phoneticPr fontId="3"/>
  </si>
  <si>
    <t>地域名</t>
    <rPh sb="0" eb="3">
      <t>チイキメイ</t>
    </rPh>
    <phoneticPr fontId="3"/>
  </si>
  <si>
    <t>南部地域</t>
    <rPh sb="0" eb="2">
      <t>ナンブ</t>
    </rPh>
    <rPh sb="2" eb="4">
      <t>チイキ</t>
    </rPh>
    <phoneticPr fontId="3"/>
  </si>
  <si>
    <t>(</t>
    <phoneticPr fontId="3"/>
  </si>
  <si>
    <t>～</t>
    <phoneticPr fontId="3"/>
  </si>
  <si>
    <t>)</t>
    <phoneticPr fontId="3"/>
  </si>
  <si>
    <t>様式３－２</t>
    <rPh sb="0" eb="2">
      <t>ヨウシキ</t>
    </rPh>
    <phoneticPr fontId="3"/>
  </si>
  <si>
    <t>用途</t>
    <rPh sb="0" eb="1">
      <t>ヨウ</t>
    </rPh>
    <rPh sb="1" eb="2">
      <t>ト</t>
    </rPh>
    <phoneticPr fontId="3"/>
  </si>
  <si>
    <t>目標値</t>
    <rPh sb="0" eb="3">
      <t>モクヒョウチ</t>
    </rPh>
    <phoneticPr fontId="3"/>
  </si>
  <si>
    <t>農　　薬　　名</t>
    <rPh sb="0" eb="1">
      <t>ノウ</t>
    </rPh>
    <rPh sb="3" eb="4">
      <t>クスリ</t>
    </rPh>
    <rPh sb="6" eb="7">
      <t>メイ</t>
    </rPh>
    <phoneticPr fontId="3"/>
  </si>
  <si>
    <t>測定値</t>
    <rPh sb="0" eb="3">
      <t>ソクテイチ</t>
    </rPh>
    <phoneticPr fontId="3"/>
  </si>
  <si>
    <t>目標値との比</t>
    <rPh sb="0" eb="3">
      <t>モクヒョウチ</t>
    </rPh>
    <rPh sb="5" eb="6">
      <t>ヒ</t>
    </rPh>
    <phoneticPr fontId="3"/>
  </si>
  <si>
    <t>殺菌剤</t>
    <rPh sb="0" eb="3">
      <t>サッキンザイ</t>
    </rPh>
    <phoneticPr fontId="4"/>
  </si>
  <si>
    <t>除草剤</t>
    <rPh sb="0" eb="3">
      <t>ジョソウザイ</t>
    </rPh>
    <phoneticPr fontId="4"/>
  </si>
  <si>
    <t>殺虫剤</t>
    <rPh sb="0" eb="3">
      <t>サッチュウザイ</t>
    </rPh>
    <phoneticPr fontId="4"/>
  </si>
  <si>
    <t>殺菌剤，殺虫剤</t>
    <rPh sb="0" eb="3">
      <t>サッキンザイ</t>
    </rPh>
    <rPh sb="4" eb="7">
      <t>サッチュウザイ</t>
    </rPh>
    <phoneticPr fontId="4"/>
  </si>
  <si>
    <t>プロピザミド</t>
    <phoneticPr fontId="4"/>
  </si>
  <si>
    <t>検出値と目標値の比の和</t>
    <rPh sb="0" eb="3">
      <t>ケンシュツチ</t>
    </rPh>
    <rPh sb="4" eb="7">
      <t>モクヒョウチ</t>
    </rPh>
    <rPh sb="8" eb="9">
      <t>ヒ</t>
    </rPh>
    <rPh sb="10" eb="11">
      <t>ワ</t>
    </rPh>
    <phoneticPr fontId="3"/>
  </si>
  <si>
    <t>メフェナセット</t>
    <phoneticPr fontId="4"/>
  </si>
  <si>
    <t>シマジン（CAT)</t>
    <phoneticPr fontId="4"/>
  </si>
  <si>
    <t>プレチラクロール</t>
    <phoneticPr fontId="4"/>
  </si>
  <si>
    <t>1,3-ジクロロプロペン（D-D）</t>
    <phoneticPr fontId="4"/>
  </si>
  <si>
    <t>フェニトロチオン（MEP)</t>
    <phoneticPr fontId="4"/>
  </si>
  <si>
    <t>フェノブカルブ（BPMC)</t>
    <phoneticPr fontId="4"/>
  </si>
  <si>
    <t>イプロベンホス（IBP)</t>
    <phoneticPr fontId="4"/>
  </si>
  <si>
    <t>EPN</t>
    <phoneticPr fontId="4"/>
  </si>
  <si>
    <t>ベンタゾン</t>
    <phoneticPr fontId="4"/>
  </si>
  <si>
    <t>クロルピリホス</t>
    <phoneticPr fontId="4"/>
  </si>
  <si>
    <t>ピリダフェンチオン</t>
    <phoneticPr fontId="4"/>
  </si>
  <si>
    <t>キャプタン</t>
    <phoneticPr fontId="4"/>
  </si>
  <si>
    <t>ペンシクロン</t>
    <phoneticPr fontId="4"/>
  </si>
  <si>
    <t>メプロニル</t>
    <phoneticPr fontId="4"/>
  </si>
  <si>
    <t>ナプロパミド</t>
    <phoneticPr fontId="4"/>
  </si>
  <si>
    <t>ピリブチカルブ</t>
    <phoneticPr fontId="4"/>
  </si>
  <si>
    <t>ブタミホス</t>
    <phoneticPr fontId="4"/>
  </si>
  <si>
    <t>ペンディメタリン</t>
    <phoneticPr fontId="4"/>
  </si>
  <si>
    <t>カルバリル（NAC)</t>
    <phoneticPr fontId="4"/>
  </si>
  <si>
    <t>ピロキロン</t>
    <phoneticPr fontId="4"/>
  </si>
  <si>
    <t>検出せず</t>
    <rPh sb="0" eb="2">
      <t>ケンシュツ</t>
    </rPh>
    <phoneticPr fontId="3"/>
  </si>
  <si>
    <t>定量下限値</t>
    <rPh sb="0" eb="2">
      <t>テイリョウ</t>
    </rPh>
    <rPh sb="2" eb="5">
      <t>カゲンチ</t>
    </rPh>
    <phoneticPr fontId="3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</si>
  <si>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</si>
  <si>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</si>
  <si>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</si>
  <si>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</si>
  <si>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</si>
  <si>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</si>
  <si>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</si>
  <si>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</si>
  <si>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様式１</t>
    <rPh sb="0" eb="2">
      <t>ヨウシキ</t>
    </rPh>
    <phoneticPr fontId="3"/>
  </si>
  <si>
    <t>雨</t>
    <rPh sb="0" eb="1">
      <t>アメ</t>
    </rPh>
    <phoneticPr fontId="3"/>
  </si>
  <si>
    <t>&lt;0.0002</t>
    <phoneticPr fontId="3"/>
  </si>
  <si>
    <t>&lt;0.0004</t>
    <phoneticPr fontId="3"/>
  </si>
  <si>
    <t>検出</t>
    <rPh sb="0" eb="2">
      <t>ケンシュツ</t>
    </rPh>
    <phoneticPr fontId="3"/>
  </si>
  <si>
    <t>クリプトスポリジウム</t>
    <phoneticPr fontId="4"/>
  </si>
  <si>
    <t>ジアルジア</t>
    <phoneticPr fontId="4"/>
  </si>
  <si>
    <t>クリプトスポリジウム</t>
    <phoneticPr fontId="4"/>
  </si>
  <si>
    <t>ジアルジア</t>
    <phoneticPr fontId="4"/>
  </si>
  <si>
    <t>上名川取水場</t>
    <rPh sb="0" eb="3">
      <t>カミナガワ</t>
    </rPh>
    <rPh sb="3" eb="5">
      <t>シュスイ</t>
    </rPh>
    <rPh sb="5" eb="6">
      <t>バ</t>
    </rPh>
    <phoneticPr fontId="3"/>
  </si>
  <si>
    <t>鶴岡量水所</t>
    <phoneticPr fontId="3"/>
  </si>
  <si>
    <t>微生物</t>
    <rPh sb="0" eb="3">
      <t>ビセイブツ</t>
    </rPh>
    <phoneticPr fontId="3"/>
  </si>
  <si>
    <t>立川量水所</t>
    <rPh sb="0" eb="2">
      <t>タチカワ</t>
    </rPh>
    <phoneticPr fontId="3"/>
  </si>
  <si>
    <t>上野山量水所</t>
    <rPh sb="0" eb="2">
      <t>ウエノ</t>
    </rPh>
    <rPh sb="2" eb="3">
      <t>ヤマ</t>
    </rPh>
    <phoneticPr fontId="3"/>
  </si>
  <si>
    <t>越中山量水所</t>
    <rPh sb="0" eb="2">
      <t>エッチュウ</t>
    </rPh>
    <rPh sb="2" eb="3">
      <t>ヤマ</t>
    </rPh>
    <phoneticPr fontId="3"/>
  </si>
  <si>
    <t>櫛引量水所</t>
    <rPh sb="0" eb="2">
      <t>クシビキ</t>
    </rPh>
    <phoneticPr fontId="3"/>
  </si>
  <si>
    <t>羽黒南部量水所</t>
    <rPh sb="0" eb="2">
      <t>ハグロ</t>
    </rPh>
    <rPh sb="2" eb="4">
      <t>ナンブ</t>
    </rPh>
    <phoneticPr fontId="3"/>
  </si>
  <si>
    <t>手向量水所</t>
    <rPh sb="0" eb="2">
      <t>トウゲ</t>
    </rPh>
    <rPh sb="2" eb="3">
      <t>リョウ</t>
    </rPh>
    <phoneticPr fontId="3"/>
  </si>
  <si>
    <t>大口量水所</t>
    <rPh sb="0" eb="2">
      <t>オオグチ</t>
    </rPh>
    <rPh sb="2" eb="3">
      <t>リョウ</t>
    </rPh>
    <phoneticPr fontId="3"/>
  </si>
  <si>
    <t>余目量水所</t>
    <rPh sb="0" eb="2">
      <t>アマルメ</t>
    </rPh>
    <rPh sb="2" eb="3">
      <t>リョウ</t>
    </rPh>
    <phoneticPr fontId="3"/>
  </si>
  <si>
    <t>消毒副生成物</t>
    <phoneticPr fontId="3"/>
  </si>
  <si>
    <t>&lt;0.1</t>
    <phoneticPr fontId="3"/>
  </si>
  <si>
    <t>晴</t>
    <rPh sb="0" eb="1">
      <t>ハレ</t>
    </rPh>
    <phoneticPr fontId="3"/>
  </si>
  <si>
    <t>1及び2</t>
    <rPh sb="1" eb="2">
      <t>オヨ</t>
    </rPh>
    <phoneticPr fontId="3"/>
  </si>
  <si>
    <t>&lt;0.0003</t>
    <phoneticPr fontId="3"/>
  </si>
  <si>
    <t>曇</t>
    <rPh sb="0" eb="1">
      <t>クモリ</t>
    </rPh>
    <phoneticPr fontId="3"/>
  </si>
  <si>
    <t>&lt;0.5</t>
  </si>
  <si>
    <t>&lt;0.00003</t>
  </si>
  <si>
    <t>&lt;0.0001</t>
  </si>
  <si>
    <t>&lt;0.00008</t>
  </si>
  <si>
    <t>&lt;0.0004</t>
  </si>
  <si>
    <t>&lt;0.0003</t>
  </si>
  <si>
    <t>&lt;0.002</t>
  </si>
  <si>
    <t>&lt;0.00006</t>
  </si>
  <si>
    <t>&lt;0.0008</t>
  </si>
  <si>
    <t>&lt;0.003</t>
  </si>
  <si>
    <t>&lt;0.00004</t>
  </si>
  <si>
    <t>&lt;0.0009</t>
  </si>
  <si>
    <t>&lt;0.0006</t>
  </si>
  <si>
    <t>&lt;0.000005</t>
  </si>
  <si>
    <t>(</t>
  </si>
  <si>
    <t>～</t>
  </si>
  <si>
    <t>)</t>
  </si>
  <si>
    <t>&lt;1</t>
    <phoneticPr fontId="3"/>
  </si>
  <si>
    <t>2</t>
  </si>
  <si>
    <t>&lt;1</t>
  </si>
  <si>
    <t>雪</t>
    <rPh sb="0" eb="1">
      <t>ユキ</t>
    </rPh>
    <phoneticPr fontId="3"/>
  </si>
  <si>
    <t>&lt;0.000001</t>
  </si>
  <si>
    <t>丸め前</t>
    <rPh sb="0" eb="1">
      <t>マル</t>
    </rPh>
    <rPh sb="2" eb="3">
      <t>マエ</t>
    </rPh>
    <phoneticPr fontId="3"/>
  </si>
  <si>
    <t>&lt;0.06</t>
  </si>
  <si>
    <t>&lt;0.001</t>
    <phoneticPr fontId="3"/>
  </si>
  <si>
    <t>&lt;0.00005</t>
    <phoneticPr fontId="3"/>
  </si>
  <si>
    <t>&lt;0.005</t>
    <phoneticPr fontId="3"/>
  </si>
  <si>
    <t>&lt;0.08</t>
    <phoneticPr fontId="3"/>
  </si>
  <si>
    <t>&lt;0.0002</t>
    <phoneticPr fontId="3"/>
  </si>
  <si>
    <t>&lt;0.06</t>
    <phoneticPr fontId="3"/>
  </si>
  <si>
    <t>&lt;0.002</t>
    <phoneticPr fontId="3"/>
  </si>
  <si>
    <t>&lt;0.008</t>
    <phoneticPr fontId="3"/>
  </si>
  <si>
    <t>&lt;0.02</t>
    <phoneticPr fontId="3"/>
  </si>
  <si>
    <t>&lt;0.000001</t>
    <phoneticPr fontId="3"/>
  </si>
  <si>
    <t>&lt;0.0005</t>
    <phoneticPr fontId="3"/>
  </si>
  <si>
    <t>&lt;0.3</t>
    <phoneticPr fontId="3"/>
  </si>
  <si>
    <t>&lt;0.5</t>
    <phoneticPr fontId="3"/>
  </si>
  <si>
    <t>&lt;0.1</t>
    <phoneticPr fontId="3"/>
  </si>
  <si>
    <t>1</t>
    <phoneticPr fontId="3"/>
  </si>
  <si>
    <t xml:space="preserve"> 0.003 以下</t>
    <rPh sb="7" eb="9">
      <t>イカ</t>
    </rPh>
    <phoneticPr fontId="3"/>
  </si>
  <si>
    <t>チオファネートメチル</t>
    <phoneticPr fontId="4"/>
  </si>
  <si>
    <t>メチダチオン（DMTP)</t>
    <phoneticPr fontId="4"/>
  </si>
  <si>
    <t>ブロモブチド</t>
    <phoneticPr fontId="4"/>
  </si>
  <si>
    <t>モリネート</t>
    <phoneticPr fontId="4"/>
  </si>
  <si>
    <t>アニロホス</t>
    <phoneticPr fontId="4"/>
  </si>
  <si>
    <t>ジメトエート</t>
    <phoneticPr fontId="4"/>
  </si>
  <si>
    <t>フェンチオン（MPP)</t>
    <phoneticPr fontId="4"/>
  </si>
  <si>
    <t>グリホサート</t>
    <phoneticPr fontId="4"/>
  </si>
  <si>
    <t>ベノミル</t>
    <phoneticPr fontId="4"/>
  </si>
  <si>
    <t>シメトリン</t>
    <phoneticPr fontId="4"/>
  </si>
  <si>
    <t>フェントエート（PAP)</t>
    <phoneticPr fontId="4"/>
  </si>
  <si>
    <t>ブプロフェジン</t>
    <phoneticPr fontId="4"/>
  </si>
  <si>
    <t>プロベナゾール</t>
    <phoneticPr fontId="4"/>
  </si>
  <si>
    <t>エスプロカルブ</t>
    <phoneticPr fontId="4"/>
  </si>
  <si>
    <t>トリシクラゾール</t>
    <phoneticPr fontId="4"/>
  </si>
  <si>
    <t>ピペロホス</t>
    <phoneticPr fontId="4"/>
  </si>
  <si>
    <t>ジメタメトリン</t>
    <phoneticPr fontId="4"/>
  </si>
  <si>
    <t>チオジカルブ</t>
    <phoneticPr fontId="4"/>
  </si>
  <si>
    <t>プロピコナゾール</t>
    <phoneticPr fontId="4"/>
  </si>
  <si>
    <t>トリフルラリン</t>
    <phoneticPr fontId="4"/>
  </si>
  <si>
    <t>カフェンストロール</t>
    <phoneticPr fontId="4"/>
  </si>
  <si>
    <t>フィプロニル</t>
    <phoneticPr fontId="4"/>
  </si>
  <si>
    <t>&lt;0.0003</t>
    <phoneticPr fontId="3"/>
  </si>
  <si>
    <t>&lt;0.00009</t>
  </si>
  <si>
    <t>&lt;0.0008</t>
    <phoneticPr fontId="3"/>
  </si>
  <si>
    <t>&lt;0.02</t>
    <phoneticPr fontId="3"/>
  </si>
  <si>
    <t>&lt;0.001</t>
    <phoneticPr fontId="3"/>
  </si>
  <si>
    <t>&lt;0.0002</t>
    <phoneticPr fontId="3"/>
  </si>
  <si>
    <t>&lt;0.0004</t>
    <phoneticPr fontId="3"/>
  </si>
  <si>
    <t>&lt;0.002</t>
    <phoneticPr fontId="3"/>
  </si>
  <si>
    <t>&lt;1</t>
    <phoneticPr fontId="3"/>
  </si>
  <si>
    <t>&lt;0.06</t>
    <phoneticPr fontId="3"/>
  </si>
  <si>
    <t>-</t>
    <phoneticPr fontId="3"/>
  </si>
  <si>
    <t>2</t>
    <phoneticPr fontId="3"/>
  </si>
  <si>
    <t>&lt;0.000001</t>
    <phoneticPr fontId="3"/>
  </si>
  <si>
    <t>&lt;0.08</t>
    <phoneticPr fontId="3"/>
  </si>
  <si>
    <t>フサライド</t>
    <phoneticPr fontId="4"/>
  </si>
  <si>
    <t>微土臭</t>
    <rPh sb="0" eb="1">
      <t>ビ</t>
    </rPh>
    <rPh sb="1" eb="2">
      <t>ド</t>
    </rPh>
    <rPh sb="2" eb="3">
      <t>シュウ</t>
    </rPh>
    <phoneticPr fontId="3"/>
  </si>
  <si>
    <t>&lt;0.0002</t>
    <phoneticPr fontId="3"/>
  </si>
  <si>
    <t>&lt;0.001</t>
    <phoneticPr fontId="3"/>
  </si>
  <si>
    <t>&lt;0.0004</t>
    <phoneticPr fontId="3"/>
  </si>
  <si>
    <t>&lt;1</t>
    <phoneticPr fontId="3"/>
  </si>
  <si>
    <t>&lt;0.0002</t>
    <phoneticPr fontId="3"/>
  </si>
  <si>
    <t>&lt;0.001</t>
    <phoneticPr fontId="3"/>
  </si>
  <si>
    <t>&lt;0.0004</t>
    <phoneticPr fontId="3"/>
  </si>
  <si>
    <t>&lt;0.002</t>
    <phoneticPr fontId="3"/>
  </si>
  <si>
    <t>&lt;1</t>
    <phoneticPr fontId="3"/>
  </si>
  <si>
    <t>&lt;0.0002</t>
    <phoneticPr fontId="3"/>
  </si>
  <si>
    <t>&lt;0.001</t>
    <phoneticPr fontId="3"/>
  </si>
  <si>
    <t>&lt;0.0004</t>
    <phoneticPr fontId="3"/>
  </si>
  <si>
    <t>&lt;0.5</t>
    <phoneticPr fontId="3"/>
  </si>
  <si>
    <t>&lt;0.01</t>
    <phoneticPr fontId="3"/>
  </si>
  <si>
    <t>&lt;0.03</t>
    <phoneticPr fontId="3"/>
  </si>
  <si>
    <t>&lt;0.0003</t>
    <phoneticPr fontId="3"/>
  </si>
  <si>
    <t>&lt;0.001</t>
    <phoneticPr fontId="3"/>
  </si>
  <si>
    <t>&lt;0.002</t>
    <phoneticPr fontId="3"/>
  </si>
  <si>
    <t>&lt;0.000001</t>
    <phoneticPr fontId="3"/>
  </si>
  <si>
    <t>&lt;0.5</t>
    <phoneticPr fontId="3"/>
  </si>
  <si>
    <t>&lt;0.1</t>
    <phoneticPr fontId="3"/>
  </si>
  <si>
    <t>&lt;0.001</t>
    <phoneticPr fontId="3"/>
  </si>
  <si>
    <t>&lt;0.002</t>
    <phoneticPr fontId="3"/>
  </si>
  <si>
    <t>&lt;1</t>
    <phoneticPr fontId="3"/>
  </si>
  <si>
    <t>&lt;0.001</t>
    <phoneticPr fontId="3"/>
  </si>
  <si>
    <t>&lt;0.005</t>
    <phoneticPr fontId="3"/>
  </si>
  <si>
    <t>2</t>
    <phoneticPr fontId="3"/>
  </si>
  <si>
    <t>-</t>
    <phoneticPr fontId="3"/>
  </si>
  <si>
    <t>1</t>
    <phoneticPr fontId="3"/>
  </si>
  <si>
    <t>2</t>
    <phoneticPr fontId="3"/>
  </si>
  <si>
    <t>-</t>
    <phoneticPr fontId="3"/>
  </si>
  <si>
    <t>2</t>
    <phoneticPr fontId="3"/>
  </si>
  <si>
    <t>-</t>
    <phoneticPr fontId="3"/>
  </si>
  <si>
    <t>-</t>
    <phoneticPr fontId="3"/>
  </si>
  <si>
    <t>2</t>
    <phoneticPr fontId="3"/>
  </si>
  <si>
    <t>※ 検査機関　１：企業局朝日浄水場　　２：東北環境開発株式会社</t>
    <rPh sb="21" eb="23">
      <t>トウホク</t>
    </rPh>
    <rPh sb="23" eb="25">
      <t>カンキョウ</t>
    </rPh>
    <rPh sb="25" eb="27">
      <t>カイハツ</t>
    </rPh>
    <rPh sb="27" eb="31">
      <t>カブシキガイシャ</t>
    </rPh>
    <phoneticPr fontId="3"/>
  </si>
  <si>
    <t>&lt;0.06</t>
    <phoneticPr fontId="3"/>
  </si>
  <si>
    <t>2</t>
    <phoneticPr fontId="3"/>
  </si>
  <si>
    <t>&lt;0.008</t>
    <phoneticPr fontId="3"/>
  </si>
  <si>
    <t>&lt;0.00003</t>
    <phoneticPr fontId="3"/>
  </si>
  <si>
    <t>&lt;0.00006</t>
    <phoneticPr fontId="3"/>
  </si>
  <si>
    <t>&lt;0.00004</t>
    <phoneticPr fontId="3"/>
  </si>
  <si>
    <t>&lt;0.004</t>
    <phoneticPr fontId="3"/>
  </si>
  <si>
    <t>曇</t>
    <rPh sb="0" eb="1">
      <t>クモ</t>
    </rPh>
    <phoneticPr fontId="3"/>
  </si>
  <si>
    <t>&lt;0.01</t>
  </si>
  <si>
    <t>&lt;0.03</t>
  </si>
  <si>
    <t>&lt;0.08</t>
  </si>
  <si>
    <t>2,4-D（2,4-PA）</t>
    <phoneticPr fontId="4"/>
  </si>
  <si>
    <t>2,2-DPA（ダラポン）</t>
    <phoneticPr fontId="4"/>
  </si>
  <si>
    <t>MCPA</t>
    <phoneticPr fontId="4"/>
  </si>
  <si>
    <t>アシュラム</t>
    <phoneticPr fontId="4"/>
  </si>
  <si>
    <t>アセフェート</t>
    <phoneticPr fontId="4"/>
  </si>
  <si>
    <t>アトラジン</t>
    <phoneticPr fontId="4"/>
  </si>
  <si>
    <t>アミトラズ</t>
    <phoneticPr fontId="4"/>
  </si>
  <si>
    <t>アラクロール</t>
    <phoneticPr fontId="4"/>
  </si>
  <si>
    <t>イソキサチオン</t>
    <phoneticPr fontId="4"/>
  </si>
  <si>
    <t>イソフェンホス</t>
    <phoneticPr fontId="4"/>
  </si>
  <si>
    <t>イソプロカルブ（MIPC）</t>
    <phoneticPr fontId="4"/>
  </si>
  <si>
    <t>イソプロチオラン（IPT）</t>
    <phoneticPr fontId="4"/>
  </si>
  <si>
    <t>イミノクタジン</t>
    <phoneticPr fontId="4"/>
  </si>
  <si>
    <t>インダノファン</t>
    <phoneticPr fontId="4"/>
  </si>
  <si>
    <t>エトフェンプロックス</t>
    <phoneticPr fontId="4"/>
  </si>
  <si>
    <t>オキサジクロメホン</t>
    <phoneticPr fontId="4"/>
  </si>
  <si>
    <t>オリサストロビン</t>
    <phoneticPr fontId="4"/>
  </si>
  <si>
    <t>カズサホス</t>
    <phoneticPr fontId="4"/>
  </si>
  <si>
    <t>カルタップ</t>
    <phoneticPr fontId="4"/>
  </si>
  <si>
    <t>カルボフラン</t>
    <phoneticPr fontId="4"/>
  </si>
  <si>
    <t>キノクラミン（ACN）</t>
    <phoneticPr fontId="4"/>
  </si>
  <si>
    <t>クミルロン</t>
    <phoneticPr fontId="4"/>
  </si>
  <si>
    <t>グルホシネート</t>
    <phoneticPr fontId="4"/>
  </si>
  <si>
    <t>クロメプロップ</t>
    <phoneticPr fontId="4"/>
  </si>
  <si>
    <t>クロルニトロフェン（CNP）</t>
    <phoneticPr fontId="4"/>
  </si>
  <si>
    <t>クロロタロニル（TPN）</t>
    <phoneticPr fontId="4"/>
  </si>
  <si>
    <t>シアナジン</t>
    <phoneticPr fontId="4"/>
  </si>
  <si>
    <t>シアノホス（CYAP）</t>
    <phoneticPr fontId="4"/>
  </si>
  <si>
    <t>ジウロン（DCMU）</t>
    <phoneticPr fontId="3"/>
  </si>
  <si>
    <t>ジクロベニル（DBN）</t>
    <phoneticPr fontId="3"/>
  </si>
  <si>
    <t>ジクロルボス（DDVP）</t>
    <phoneticPr fontId="3"/>
  </si>
  <si>
    <t>ジクワット</t>
    <phoneticPr fontId="3"/>
  </si>
  <si>
    <t>ジスルホトン（エチルチオメトン）</t>
    <phoneticPr fontId="3"/>
  </si>
  <si>
    <t>ジチオカルバメート系農薬</t>
    <rPh sb="9" eb="10">
      <t>ケイ</t>
    </rPh>
    <rPh sb="10" eb="12">
      <t>ノウヤク</t>
    </rPh>
    <phoneticPr fontId="3"/>
  </si>
  <si>
    <t>ジチオピル</t>
    <phoneticPr fontId="3"/>
  </si>
  <si>
    <t>シハロホップブチル</t>
    <phoneticPr fontId="3"/>
  </si>
  <si>
    <t>ダイアジノン</t>
    <phoneticPr fontId="4"/>
  </si>
  <si>
    <t>ダイムロン</t>
    <phoneticPr fontId="4"/>
  </si>
  <si>
    <t>チアジニル</t>
    <phoneticPr fontId="4"/>
  </si>
  <si>
    <t>チウラム</t>
    <phoneticPr fontId="4"/>
  </si>
  <si>
    <t>チオベンカルブ</t>
    <phoneticPr fontId="4"/>
  </si>
  <si>
    <t>テルブカルブ（MBPMC)</t>
    <phoneticPr fontId="4"/>
  </si>
  <si>
    <t>トリクロピル</t>
    <phoneticPr fontId="4"/>
  </si>
  <si>
    <t>トリクロルホン（DEP)</t>
    <phoneticPr fontId="4"/>
  </si>
  <si>
    <t>パラコート</t>
    <phoneticPr fontId="4"/>
  </si>
  <si>
    <t>ピラクロニル</t>
    <phoneticPr fontId="4"/>
  </si>
  <si>
    <t>ピラゾキシフェン</t>
    <phoneticPr fontId="4"/>
  </si>
  <si>
    <t>ピラゾリネート（ピラゾレート）</t>
    <phoneticPr fontId="4"/>
  </si>
  <si>
    <t>フェリムゾン</t>
    <phoneticPr fontId="4"/>
  </si>
  <si>
    <t>フェントラザミド</t>
    <phoneticPr fontId="4"/>
  </si>
  <si>
    <t>ブタクロール</t>
    <phoneticPr fontId="4"/>
  </si>
  <si>
    <t>フルアジナム</t>
    <phoneticPr fontId="4"/>
  </si>
  <si>
    <t>プロシミドン</t>
    <phoneticPr fontId="4"/>
  </si>
  <si>
    <t>プロチオホス</t>
    <phoneticPr fontId="4"/>
  </si>
  <si>
    <t>ベンゾビシクロン</t>
    <phoneticPr fontId="4"/>
  </si>
  <si>
    <t>ベンゾフェナップ</t>
    <phoneticPr fontId="4"/>
  </si>
  <si>
    <t>ベンフラカルブ</t>
    <phoneticPr fontId="3"/>
  </si>
  <si>
    <t>ベンフルラリン（ベスロジン）</t>
    <phoneticPr fontId="3"/>
  </si>
  <si>
    <t>ベンフレセート</t>
    <phoneticPr fontId="3"/>
  </si>
  <si>
    <t>ホスチアゼート</t>
    <phoneticPr fontId="3"/>
  </si>
  <si>
    <t>マラチオン（マラソン）</t>
    <phoneticPr fontId="3"/>
  </si>
  <si>
    <t>メコプロップ（MCPP)</t>
    <phoneticPr fontId="3"/>
  </si>
  <si>
    <t>メソミル</t>
    <phoneticPr fontId="3"/>
  </si>
  <si>
    <t>メタラキシル</t>
    <phoneticPr fontId="3"/>
  </si>
  <si>
    <t>メトミノストロビン</t>
    <phoneticPr fontId="4"/>
  </si>
  <si>
    <t>メトリブジン</t>
    <phoneticPr fontId="4"/>
  </si>
  <si>
    <t>&lt;0.01</t>
    <phoneticPr fontId="3"/>
  </si>
  <si>
    <t>&lt;0.03</t>
    <phoneticPr fontId="3"/>
  </si>
  <si>
    <t>&lt;0.1</t>
    <phoneticPr fontId="3"/>
  </si>
  <si>
    <t>&lt;0.000006</t>
  </si>
  <si>
    <t>&lt;0.00007</t>
  </si>
  <si>
    <t>&lt;0.0007</t>
  </si>
  <si>
    <t>&lt;0.0003</t>
    <phoneticPr fontId="3"/>
  </si>
  <si>
    <t>&lt;0.00005</t>
    <phoneticPr fontId="3"/>
  </si>
  <si>
    <t>&lt;0.001</t>
    <phoneticPr fontId="3"/>
  </si>
  <si>
    <t>&lt;0.08</t>
    <phoneticPr fontId="3"/>
  </si>
  <si>
    <t>&lt;0.0002</t>
    <phoneticPr fontId="3"/>
  </si>
  <si>
    <t>&lt;0.005</t>
    <phoneticPr fontId="3"/>
  </si>
  <si>
    <t>&lt;0.02</t>
    <phoneticPr fontId="3"/>
  </si>
  <si>
    <t>&lt;0.002</t>
    <phoneticPr fontId="3"/>
  </si>
  <si>
    <t>&lt;0.0005</t>
    <phoneticPr fontId="3"/>
  </si>
  <si>
    <t>2</t>
    <phoneticPr fontId="3"/>
  </si>
  <si>
    <t>&lt;0.0002</t>
    <phoneticPr fontId="3"/>
  </si>
  <si>
    <t>&lt;0.001</t>
    <phoneticPr fontId="3"/>
  </si>
  <si>
    <t>&lt;0.0004</t>
    <phoneticPr fontId="3"/>
  </si>
  <si>
    <t>&lt;0.005</t>
    <phoneticPr fontId="3"/>
  </si>
  <si>
    <t>&lt;0.000001</t>
    <phoneticPr fontId="3"/>
  </si>
  <si>
    <t>2</t>
    <phoneticPr fontId="3"/>
  </si>
  <si>
    <t>&lt;0.1</t>
    <phoneticPr fontId="3"/>
  </si>
  <si>
    <t>&lt;0.008</t>
    <phoneticPr fontId="3"/>
  </si>
  <si>
    <t>&lt;0.01</t>
    <phoneticPr fontId="3"/>
  </si>
  <si>
    <t>&lt;0.03</t>
    <phoneticPr fontId="3"/>
  </si>
  <si>
    <t>&lt;0.000001</t>
    <phoneticPr fontId="3"/>
  </si>
  <si>
    <t>&lt;0.01</t>
    <phoneticPr fontId="3"/>
  </si>
  <si>
    <t>&lt;0.001</t>
    <phoneticPr fontId="3"/>
  </si>
  <si>
    <t>&lt;0.004</t>
    <phoneticPr fontId="3"/>
  </si>
  <si>
    <t>&lt;0.004</t>
    <phoneticPr fontId="3"/>
  </si>
  <si>
    <t>微土臭</t>
    <rPh sb="0" eb="1">
      <t>カス</t>
    </rPh>
    <rPh sb="1" eb="2">
      <t>ツチ</t>
    </rPh>
    <rPh sb="2" eb="3">
      <t>ニオ</t>
    </rPh>
    <phoneticPr fontId="3"/>
  </si>
  <si>
    <t>&lt;0.004</t>
    <phoneticPr fontId="3"/>
  </si>
  <si>
    <t>&lt;0.004</t>
    <phoneticPr fontId="3"/>
  </si>
  <si>
    <t>&lt;0.002</t>
    <phoneticPr fontId="3"/>
  </si>
  <si>
    <t>&lt;0.004</t>
    <phoneticPr fontId="3"/>
  </si>
  <si>
    <t>&lt;0.004</t>
    <phoneticPr fontId="3"/>
  </si>
  <si>
    <t>&lt;0.004</t>
    <phoneticPr fontId="3"/>
  </si>
  <si>
    <t>&lt;0.001</t>
    <phoneticPr fontId="3"/>
  </si>
  <si>
    <t>&lt;0.06</t>
    <phoneticPr fontId="3"/>
  </si>
  <si>
    <t>&lt;0.004</t>
    <phoneticPr fontId="3"/>
  </si>
  <si>
    <t>&lt;0.004</t>
    <phoneticPr fontId="3"/>
  </si>
  <si>
    <t>&lt;0.004</t>
    <phoneticPr fontId="3"/>
  </si>
  <si>
    <t>晴</t>
    <rPh sb="0" eb="1">
      <t>ハ</t>
    </rPh>
    <phoneticPr fontId="3"/>
  </si>
  <si>
    <t>&lt;0.009</t>
    <phoneticPr fontId="3"/>
  </si>
  <si>
    <t>ダゾメット、メタム（カーバム）及びメチルイソチオシアネート</t>
    <rPh sb="15" eb="16">
      <t>オヨ</t>
    </rPh>
    <phoneticPr fontId="4"/>
  </si>
  <si>
    <t>テフリルトリオン</t>
    <phoneticPr fontId="3"/>
  </si>
  <si>
    <r>
      <t>水質管理目標設定項目のうち15</t>
    </r>
    <r>
      <rPr>
        <b/>
        <sz val="8"/>
        <rFont val="ＭＳ ゴシック"/>
        <family val="3"/>
        <charset val="128"/>
      </rPr>
      <t>農薬類</t>
    </r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rPh sb="15" eb="18">
      <t>ノウヤクルイ</t>
    </rPh>
    <phoneticPr fontId="3"/>
  </si>
  <si>
    <t>&lt;0.00001</t>
    <phoneticPr fontId="3"/>
  </si>
  <si>
    <t>&lt;0.1</t>
    <phoneticPr fontId="3"/>
  </si>
  <si>
    <t>&lt;0.009</t>
  </si>
  <si>
    <t>&lt;0.00001</t>
  </si>
  <si>
    <t>&lt;0.00002</t>
  </si>
  <si>
    <t>&lt;0.000009</t>
  </si>
  <si>
    <t>&lt;0.007</t>
  </si>
  <si>
    <t>1</t>
    <phoneticPr fontId="3"/>
  </si>
  <si>
    <t>殺虫剤・殺菌剤</t>
    <rPh sb="0" eb="3">
      <t>サッチュウザイ</t>
    </rPh>
    <rPh sb="4" eb="7">
      <t>サッキンザイ</t>
    </rPh>
    <phoneticPr fontId="4"/>
  </si>
  <si>
    <t>殺虫剤、殺菌剤</t>
    <rPh sb="0" eb="3">
      <t>サッチュウザイ</t>
    </rPh>
    <rPh sb="4" eb="7">
      <t>サッキンザイ</t>
    </rPh>
    <phoneticPr fontId="4"/>
  </si>
  <si>
    <t>エンドスルファン（ベンゾエピン）</t>
    <phoneticPr fontId="4"/>
  </si>
  <si>
    <t>オキシン銅（有機銅）</t>
    <rPh sb="4" eb="5">
      <t>ドウ</t>
    </rPh>
    <rPh sb="6" eb="8">
      <t>ユウキ</t>
    </rPh>
    <rPh sb="8" eb="9">
      <t>ドウ</t>
    </rPh>
    <phoneticPr fontId="4"/>
  </si>
  <si>
    <t>殺虫剤、除草剤</t>
    <rPh sb="0" eb="3">
      <t>サッチュウザイ</t>
    </rPh>
    <rPh sb="4" eb="7">
      <t>ジョソウザイ</t>
    </rPh>
    <phoneticPr fontId="4"/>
  </si>
  <si>
    <t>代謝物</t>
    <rPh sb="0" eb="2">
      <t>タイシャ</t>
    </rPh>
    <rPh sb="2" eb="3">
      <t>ブツ</t>
    </rPh>
    <phoneticPr fontId="4"/>
  </si>
  <si>
    <t>取水</t>
    <rPh sb="0" eb="2">
      <t>シュスイ</t>
    </rPh>
    <phoneticPr fontId="3"/>
  </si>
  <si>
    <t>&lt;0.001</t>
    <phoneticPr fontId="3"/>
  </si>
  <si>
    <t>&lt;0.001</t>
    <phoneticPr fontId="3"/>
  </si>
  <si>
    <t>&lt;0.000001</t>
    <phoneticPr fontId="3"/>
  </si>
  <si>
    <t>殺虫剤、殺菌剤、
除草剤</t>
    <rPh sb="0" eb="3">
      <t>サッチュウザイ</t>
    </rPh>
    <rPh sb="4" eb="7">
      <t>サッキンザイ</t>
    </rPh>
    <rPh sb="9" eb="12">
      <t>ジョソウザイ</t>
    </rPh>
    <phoneticPr fontId="4"/>
  </si>
  <si>
    <t>殺虫剤、殺菌剤、
除草剤</t>
    <rPh sb="0" eb="3">
      <t>サッチュウザイ</t>
    </rPh>
    <rPh sb="4" eb="6">
      <t>サッキン</t>
    </rPh>
    <rPh sb="9" eb="12">
      <t>ジョソウザイ</t>
    </rPh>
    <phoneticPr fontId="4"/>
  </si>
  <si>
    <t>殺菌剤、殺虫剤、
植物成長調整剤</t>
    <rPh sb="0" eb="3">
      <t>サッキンザイ</t>
    </rPh>
    <rPh sb="4" eb="7">
      <t>サッチュウザイ</t>
    </rPh>
    <rPh sb="9" eb="11">
      <t>ショクブツ</t>
    </rPh>
    <rPh sb="11" eb="13">
      <t>セイチョウ</t>
    </rPh>
    <rPh sb="13" eb="16">
      <t>チョウセイザイ</t>
    </rPh>
    <phoneticPr fontId="4"/>
  </si>
  <si>
    <t>殺虫剤、殺菌剤、
植物成長調整剤</t>
    <rPh sb="0" eb="3">
      <t>サッチュウザイ</t>
    </rPh>
    <rPh sb="4" eb="7">
      <t>サッキンザイ</t>
    </rPh>
    <rPh sb="9" eb="11">
      <t>ショクブツ</t>
    </rPh>
    <rPh sb="11" eb="13">
      <t>セイチョウ</t>
    </rPh>
    <rPh sb="13" eb="16">
      <t>チョウセイザイ</t>
    </rPh>
    <phoneticPr fontId="4"/>
  </si>
  <si>
    <t>除草剤、
植物成長調整剤</t>
    <rPh sb="0" eb="3">
      <t>ジョソウザイ</t>
    </rPh>
    <rPh sb="5" eb="7">
      <t>ショクブツ</t>
    </rPh>
    <rPh sb="7" eb="9">
      <t>セイチョウ</t>
    </rPh>
    <rPh sb="9" eb="12">
      <t>チョウセイザイ</t>
    </rPh>
    <phoneticPr fontId="4"/>
  </si>
  <si>
    <r>
      <t xml:space="preserve">0.005
</t>
    </r>
    <r>
      <rPr>
        <sz val="6"/>
        <rFont val="ＭＳ Ｐ明朝"/>
        <family val="1"/>
        <charset val="128"/>
      </rPr>
      <t>（二硫化炭素として）</t>
    </r>
    <rPh sb="7" eb="10">
      <t>ニリュウカ</t>
    </rPh>
    <rPh sb="10" eb="12">
      <t>タンソ</t>
    </rPh>
    <phoneticPr fontId="3"/>
  </si>
  <si>
    <r>
      <t xml:space="preserve">0.01
</t>
    </r>
    <r>
      <rPr>
        <sz val="6"/>
        <rFont val="ＭＳ Ｐ明朝"/>
        <family val="1"/>
        <charset val="128"/>
      </rPr>
      <t>（メチルイソチオシアネートとして）</t>
    </r>
    <phoneticPr fontId="3"/>
  </si>
  <si>
    <t>上名川取水場</t>
    <rPh sb="0" eb="1">
      <t>ウエ</t>
    </rPh>
    <rPh sb="1" eb="2">
      <t>ナ</t>
    </rPh>
    <rPh sb="2" eb="3">
      <t>カワ</t>
    </rPh>
    <rPh sb="3" eb="5">
      <t>シュスイ</t>
    </rPh>
    <rPh sb="5" eb="6">
      <t>ジョウ</t>
    </rPh>
    <phoneticPr fontId="3"/>
  </si>
  <si>
    <t>-</t>
    <phoneticPr fontId="3"/>
  </si>
  <si>
    <t>&lt;0.001</t>
    <phoneticPr fontId="3"/>
  </si>
  <si>
    <t>&lt;0.01</t>
    <phoneticPr fontId="3"/>
  </si>
  <si>
    <t>-</t>
    <phoneticPr fontId="3"/>
  </si>
  <si>
    <t>６月</t>
    <rPh sb="1" eb="2">
      <t>ガツ</t>
    </rPh>
    <phoneticPr fontId="3"/>
  </si>
  <si>
    <t>微土臭</t>
    <rPh sb="0" eb="1">
      <t>ビ</t>
    </rPh>
    <rPh sb="1" eb="2">
      <t>ツチ</t>
    </rPh>
    <rPh sb="2" eb="3">
      <t>シュウ</t>
    </rPh>
    <phoneticPr fontId="3"/>
  </si>
  <si>
    <t>&lt;0.3</t>
    <phoneticPr fontId="3"/>
  </si>
  <si>
    <t>&lt;0.002</t>
    <phoneticPr fontId="3"/>
  </si>
  <si>
    <t>ペルフルオロオクタンスルホン酸(PFOS)
及びペルフルオロオクタン酸(PFOA)</t>
    <rPh sb="14" eb="15">
      <t>サン</t>
    </rPh>
    <rPh sb="22" eb="23">
      <t>オヨ</t>
    </rPh>
    <phoneticPr fontId="3"/>
  </si>
  <si>
    <t>&lt;0.000001</t>
    <phoneticPr fontId="3"/>
  </si>
  <si>
    <t>&lt;0.3</t>
    <phoneticPr fontId="3"/>
  </si>
  <si>
    <t>晴</t>
    <rPh sb="0" eb="1">
      <t>ハレ</t>
    </rPh>
    <phoneticPr fontId="2"/>
  </si>
  <si>
    <t>&lt;0.000005</t>
    <phoneticPr fontId="3"/>
  </si>
  <si>
    <t>&lt;0.3</t>
    <phoneticPr fontId="3"/>
  </si>
  <si>
    <t>一般細菌 (CFU/mL)</t>
    <rPh sb="0" eb="2">
      <t>イッパン</t>
    </rPh>
    <rPh sb="2" eb="4">
      <t>サイキン</t>
    </rPh>
    <phoneticPr fontId="2"/>
  </si>
  <si>
    <t>大腸菌</t>
    <rPh sb="0" eb="3">
      <t>ダイチョウキン</t>
    </rPh>
    <phoneticPr fontId="2"/>
  </si>
  <si>
    <t>カドミウム及びその化合物 (mg/L)</t>
    <rPh sb="5" eb="6">
      <t>オヨ</t>
    </rPh>
    <rPh sb="9" eb="12">
      <t>カゴウブツ</t>
    </rPh>
    <phoneticPr fontId="2"/>
  </si>
  <si>
    <t>水銀及びその化合物 (mg/L)</t>
    <rPh sb="0" eb="2">
      <t>スイギン</t>
    </rPh>
    <rPh sb="2" eb="3">
      <t>オヨ</t>
    </rPh>
    <rPh sb="6" eb="9">
      <t>カゴウブツ</t>
    </rPh>
    <phoneticPr fontId="2"/>
  </si>
  <si>
    <t>セレン及びその化合物 (mg/L)</t>
    <rPh sb="3" eb="4">
      <t>オヨ</t>
    </rPh>
    <rPh sb="7" eb="10">
      <t>カゴウブツ</t>
    </rPh>
    <phoneticPr fontId="2"/>
  </si>
  <si>
    <t>鉛及びその化合物 (mg/L)</t>
    <rPh sb="0" eb="1">
      <t>ナマリ</t>
    </rPh>
    <rPh sb="1" eb="2">
      <t>オヨ</t>
    </rPh>
    <rPh sb="5" eb="8">
      <t>カゴウブツ</t>
    </rPh>
    <phoneticPr fontId="2"/>
  </si>
  <si>
    <t>ヒ素及びその化合物 (mg/L)</t>
    <rPh sb="1" eb="2">
      <t>ソ</t>
    </rPh>
    <rPh sb="2" eb="3">
      <t>オヨ</t>
    </rPh>
    <rPh sb="6" eb="9">
      <t>カゴウブツ</t>
    </rPh>
    <phoneticPr fontId="2"/>
  </si>
  <si>
    <t>六価クロム化合物 (mg/L)</t>
    <rPh sb="0" eb="2">
      <t>ロッカ</t>
    </rPh>
    <rPh sb="5" eb="8">
      <t>カゴウブツ</t>
    </rPh>
    <phoneticPr fontId="2"/>
  </si>
  <si>
    <t>亜硝酸態窒素 (mg/L)</t>
    <rPh sb="0" eb="3">
      <t>アショウサン</t>
    </rPh>
    <rPh sb="3" eb="4">
      <t>タイ</t>
    </rPh>
    <rPh sb="4" eb="6">
      <t>チッソ</t>
    </rPh>
    <phoneticPr fontId="2"/>
  </si>
  <si>
    <t>シアン化物イオン及び塩化シアン (mg/L)</t>
    <rPh sb="3" eb="4">
      <t>カ</t>
    </rPh>
    <rPh sb="4" eb="5">
      <t>ブツ</t>
    </rPh>
    <rPh sb="8" eb="9">
      <t>オヨ</t>
    </rPh>
    <rPh sb="10" eb="12">
      <t>エンカ</t>
    </rPh>
    <phoneticPr fontId="2"/>
  </si>
  <si>
    <t>硝酸態窒素及び亜硝酸態窒素 (mg/L)</t>
    <rPh sb="0" eb="2">
      <t>ショウサン</t>
    </rPh>
    <rPh sb="2" eb="3">
      <t>タイ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タイ</t>
    </rPh>
    <rPh sb="11" eb="13">
      <t>チッソ</t>
    </rPh>
    <phoneticPr fontId="2"/>
  </si>
  <si>
    <t>フッ素及びその化合物 (mg/L)</t>
    <rPh sb="2" eb="3">
      <t>ソ</t>
    </rPh>
    <rPh sb="3" eb="4">
      <t>オヨ</t>
    </rPh>
    <rPh sb="7" eb="10">
      <t>カゴウブツ</t>
    </rPh>
    <phoneticPr fontId="2"/>
  </si>
  <si>
    <t>ホウ素及びその化合物 (mg/L)</t>
    <rPh sb="2" eb="3">
      <t>ソ</t>
    </rPh>
    <rPh sb="3" eb="4">
      <t>オヨ</t>
    </rPh>
    <rPh sb="7" eb="10">
      <t>カゴウブツ</t>
    </rPh>
    <phoneticPr fontId="2"/>
  </si>
  <si>
    <t>四塩化炭素 (mg/L)</t>
    <rPh sb="0" eb="1">
      <t>シ</t>
    </rPh>
    <rPh sb="1" eb="3">
      <t>エンカ</t>
    </rPh>
    <rPh sb="3" eb="5">
      <t>タンソ</t>
    </rPh>
    <phoneticPr fontId="2"/>
  </si>
  <si>
    <t>1,4-ジオキサン (mg/L)</t>
  </si>
  <si>
    <t>シス-1,2-ジクロロエチレン及び
トランス-1,2-ジクロロエチレン (mg/L)</t>
    <rPh sb="15" eb="16">
      <t>オヨ</t>
    </rPh>
    <phoneticPr fontId="2"/>
  </si>
  <si>
    <t>ジクロロメタン (mg/L)</t>
  </si>
  <si>
    <t>テトラクロロエチレン (mg/L)</t>
  </si>
  <si>
    <t>トリクロロエチレン (mg/L)</t>
  </si>
  <si>
    <t>ベンゼン (mg/L)</t>
  </si>
  <si>
    <t>塩素酸 (mg/L)</t>
    <rPh sb="0" eb="3">
      <t>エンソサン</t>
    </rPh>
    <phoneticPr fontId="2"/>
  </si>
  <si>
    <t>クロロ酢酸 (mg/L)</t>
    <rPh sb="3" eb="5">
      <t>サクサン</t>
    </rPh>
    <phoneticPr fontId="2"/>
  </si>
  <si>
    <t>クロロホルム (mg/L)</t>
  </si>
  <si>
    <t>ジクロロ酢酸 (mg/L)</t>
    <rPh sb="4" eb="6">
      <t>サクサン</t>
    </rPh>
    <phoneticPr fontId="2"/>
  </si>
  <si>
    <t>ジブロモクロロメタン (mg/L)</t>
  </si>
  <si>
    <t>臭素酸 (mg/L)</t>
    <rPh sb="0" eb="2">
      <t>シュウソ</t>
    </rPh>
    <rPh sb="2" eb="3">
      <t>サン</t>
    </rPh>
    <phoneticPr fontId="2"/>
  </si>
  <si>
    <t>総トリハロメタン (mg/L)</t>
    <rPh sb="0" eb="1">
      <t>ソウ</t>
    </rPh>
    <phoneticPr fontId="2"/>
  </si>
  <si>
    <t>トリクロロ酢酸 (mg/L)</t>
    <rPh sb="5" eb="7">
      <t>サクサン</t>
    </rPh>
    <phoneticPr fontId="2"/>
  </si>
  <si>
    <t>ブロモジクロロメタン (mg/L)</t>
  </si>
  <si>
    <t>ブロモホルム (mg/L)</t>
  </si>
  <si>
    <t>ホルムアルデヒド (mg/L)</t>
  </si>
  <si>
    <t>亜鉛及びその化合物 (mg/L)</t>
    <rPh sb="0" eb="2">
      <t>アエン</t>
    </rPh>
    <rPh sb="2" eb="3">
      <t>オヨ</t>
    </rPh>
    <rPh sb="6" eb="9">
      <t>カゴウブツ</t>
    </rPh>
    <phoneticPr fontId="2"/>
  </si>
  <si>
    <t>アルミニウム及びその化合物 (mg/L)</t>
    <rPh sb="6" eb="7">
      <t>オヨ</t>
    </rPh>
    <rPh sb="10" eb="13">
      <t>カゴウブツ</t>
    </rPh>
    <phoneticPr fontId="2"/>
  </si>
  <si>
    <t>鉄及びその化合物 (mg/L)</t>
    <rPh sb="0" eb="1">
      <t>テツ</t>
    </rPh>
    <rPh sb="1" eb="2">
      <t>オヨ</t>
    </rPh>
    <rPh sb="5" eb="8">
      <t>カゴウブツ</t>
    </rPh>
    <phoneticPr fontId="2"/>
  </si>
  <si>
    <t>銅及びその化合物 (mg/L)</t>
    <rPh sb="0" eb="1">
      <t>ドウ</t>
    </rPh>
    <rPh sb="1" eb="2">
      <t>オヨ</t>
    </rPh>
    <rPh sb="5" eb="8">
      <t>カゴウブツ</t>
    </rPh>
    <phoneticPr fontId="2"/>
  </si>
  <si>
    <t>ナトリウム及びその化合物 (mg/L)</t>
    <rPh sb="5" eb="6">
      <t>オヨ</t>
    </rPh>
    <rPh sb="9" eb="12">
      <t>カゴウブツ</t>
    </rPh>
    <phoneticPr fontId="2"/>
  </si>
  <si>
    <t>マンガン及びその化合物 (mg/L)</t>
    <rPh sb="4" eb="5">
      <t>オヨ</t>
    </rPh>
    <rPh sb="8" eb="11">
      <t>カゴウブツ</t>
    </rPh>
    <phoneticPr fontId="2"/>
  </si>
  <si>
    <t>塩化物イオン (mg/L)</t>
    <rPh sb="0" eb="3">
      <t>エンカブツ</t>
    </rPh>
    <phoneticPr fontId="2"/>
  </si>
  <si>
    <t>カルシウム、マグネシウム等 (mg/L)</t>
    <rPh sb="12" eb="13">
      <t>トウ</t>
    </rPh>
    <phoneticPr fontId="2"/>
  </si>
  <si>
    <t>蒸発残留物 (mg/L)</t>
    <rPh sb="0" eb="2">
      <t>ジョウハツ</t>
    </rPh>
    <rPh sb="2" eb="5">
      <t>ザンリュウブツ</t>
    </rPh>
    <phoneticPr fontId="2"/>
  </si>
  <si>
    <t>陰イオン界面活性剤 (mg/L)</t>
    <rPh sb="0" eb="1">
      <t>イン</t>
    </rPh>
    <rPh sb="4" eb="6">
      <t>カイメン</t>
    </rPh>
    <rPh sb="6" eb="9">
      <t>カッセイザイ</t>
    </rPh>
    <phoneticPr fontId="2"/>
  </si>
  <si>
    <t>ジェオスミン (mg/L)</t>
  </si>
  <si>
    <t>2-メチルイソボルネオール (mg/L)</t>
  </si>
  <si>
    <t>非イオン界面活性剤 (mg/L)</t>
    <rPh sb="0" eb="1">
      <t>ヒ</t>
    </rPh>
    <rPh sb="4" eb="6">
      <t>カイメン</t>
    </rPh>
    <rPh sb="6" eb="9">
      <t>カッセイザイ</t>
    </rPh>
    <phoneticPr fontId="2"/>
  </si>
  <si>
    <t>フェノール類 (mg/L)</t>
    <rPh sb="5" eb="6">
      <t>ルイ</t>
    </rPh>
    <phoneticPr fontId="2"/>
  </si>
  <si>
    <t>有機物（ＴＯＣ：全有機炭素） (mg/L)</t>
    <rPh sb="0" eb="3">
      <t>ユウキブツ</t>
    </rPh>
    <rPh sb="8" eb="9">
      <t>ゼン</t>
    </rPh>
    <rPh sb="9" eb="11">
      <t>ユウキ</t>
    </rPh>
    <rPh sb="11" eb="13">
      <t>タンソ</t>
    </rPh>
    <phoneticPr fontId="2"/>
  </si>
  <si>
    <t>ｐＨ値</t>
    <rPh sb="2" eb="3">
      <t>チ</t>
    </rPh>
    <phoneticPr fontId="2"/>
  </si>
  <si>
    <t>味</t>
    <rPh sb="0" eb="1">
      <t>アジ</t>
    </rPh>
    <phoneticPr fontId="2"/>
  </si>
  <si>
    <t>臭気</t>
    <rPh sb="0" eb="2">
      <t>シュウキ</t>
    </rPh>
    <phoneticPr fontId="2"/>
  </si>
  <si>
    <t>色度 (度)</t>
    <rPh sb="0" eb="2">
      <t>シキド</t>
    </rPh>
    <rPh sb="4" eb="5">
      <t>ド</t>
    </rPh>
    <phoneticPr fontId="2"/>
  </si>
  <si>
    <t>濁度 (度)</t>
    <rPh sb="0" eb="2">
      <t>ダクド</t>
    </rPh>
    <phoneticPr fontId="2"/>
  </si>
  <si>
    <t xml:space="preserve"> 0.01 以下</t>
    <rPh sb="6" eb="8">
      <t>イカ</t>
    </rPh>
    <phoneticPr fontId="2"/>
  </si>
  <si>
    <t xml:space="preserve"> 0.02 以下</t>
    <rPh sb="6" eb="8">
      <t>イカ</t>
    </rPh>
    <phoneticPr fontId="2"/>
  </si>
  <si>
    <t xml:space="preserve"> 0.6 以下</t>
    <rPh sb="5" eb="7">
      <t>イカ</t>
    </rPh>
    <phoneticPr fontId="2"/>
  </si>
  <si>
    <t xml:space="preserve"> 0.08 以下</t>
    <rPh sb="6" eb="8">
      <t>イカ</t>
    </rPh>
    <phoneticPr fontId="2"/>
  </si>
  <si>
    <t xml:space="preserve"> 0.3 以下</t>
    <rPh sb="5" eb="7">
      <t>イカ</t>
    </rPh>
    <phoneticPr fontId="2"/>
  </si>
  <si>
    <t xml:space="preserve"> 3 以下</t>
    <rPh sb="3" eb="5">
      <t>イカ</t>
    </rPh>
    <phoneticPr fontId="2"/>
  </si>
  <si>
    <t xml:space="preserve"> 100 以下</t>
    <rPh sb="5" eb="7">
      <t>イカ</t>
    </rPh>
    <phoneticPr fontId="3"/>
  </si>
  <si>
    <t xml:space="preserve"> 5.8以上、8.6以下</t>
    <rPh sb="4" eb="6">
      <t>イジョウ</t>
    </rPh>
    <rPh sb="10" eb="12">
      <t>イカ</t>
    </rPh>
    <phoneticPr fontId="3"/>
  </si>
  <si>
    <t xml:space="preserve"> 5 以下</t>
    <rPh sb="3" eb="5">
      <t>イカ</t>
    </rPh>
    <phoneticPr fontId="3"/>
  </si>
  <si>
    <t xml:space="preserve"> 2 以下</t>
    <rPh sb="3" eb="5">
      <t>イカ</t>
    </rPh>
    <phoneticPr fontId="3"/>
  </si>
  <si>
    <t>基準値</t>
    <rPh sb="0" eb="3">
      <t>キジュンチ</t>
    </rPh>
    <phoneticPr fontId="3"/>
  </si>
  <si>
    <t>アンモニア態窒素 (mg/L)</t>
    <rPh sb="5" eb="6">
      <t>タイ</t>
    </rPh>
    <rPh sb="6" eb="8">
      <t>チッソ</t>
    </rPh>
    <phoneticPr fontId="2"/>
  </si>
  <si>
    <t>生物化学的酸素要求量（ＢＯＤ） (mg/L)</t>
  </si>
  <si>
    <t>化学的酸素要求量（ＣＯＤ） (mg/L)</t>
  </si>
  <si>
    <t>溶存酸素（ＤＯ） (mg/L)</t>
  </si>
  <si>
    <t>紫外線（ＵＶ）吸光度（260 nm） (Abs)</t>
    <rPh sb="0" eb="3">
      <t>シガイセン</t>
    </rPh>
    <rPh sb="7" eb="8">
      <t>キュウ</t>
    </rPh>
    <rPh sb="8" eb="10">
      <t>コウド</t>
    </rPh>
    <phoneticPr fontId="2"/>
  </si>
  <si>
    <t>浮遊物質量（ＳＳ） (mg/L)</t>
  </si>
  <si>
    <t>浸食性遊離炭酸 (mg/L)</t>
    <rPh sb="0" eb="2">
      <t>シンショク</t>
    </rPh>
    <rPh sb="2" eb="3">
      <t>セイ</t>
    </rPh>
    <rPh sb="3" eb="5">
      <t>ユウリ</t>
    </rPh>
    <rPh sb="5" eb="7">
      <t>タンサン</t>
    </rPh>
    <phoneticPr fontId="2"/>
  </si>
  <si>
    <t>全窒素 (mg/L)</t>
    <rPh sb="0" eb="1">
      <t>ゼン</t>
    </rPh>
    <rPh sb="1" eb="3">
      <t>チッソ</t>
    </rPh>
    <phoneticPr fontId="2"/>
  </si>
  <si>
    <t>全りん (mg/L)</t>
    <rPh sb="0" eb="1">
      <t>ゼン</t>
    </rPh>
    <phoneticPr fontId="2"/>
  </si>
  <si>
    <t>トリハロメタン生成能 (mg/L)</t>
    <rPh sb="7" eb="9">
      <t>セイセイ</t>
    </rPh>
    <rPh sb="9" eb="10">
      <t>ノウ</t>
    </rPh>
    <phoneticPr fontId="2"/>
  </si>
  <si>
    <t>糞便性大腸菌群数 (MPN/100mL)</t>
    <rPh sb="0" eb="2">
      <t>フンベン</t>
    </rPh>
    <rPh sb="2" eb="3">
      <t>セイ</t>
    </rPh>
    <rPh sb="3" eb="6">
      <t>ダイチョウキン</t>
    </rPh>
    <rPh sb="6" eb="7">
      <t>グン</t>
    </rPh>
    <rPh sb="7" eb="8">
      <t>スウ</t>
    </rPh>
    <phoneticPr fontId="2"/>
  </si>
  <si>
    <t>総アルカリ度 (mg/L)</t>
    <rPh sb="0" eb="1">
      <t>ソウ</t>
    </rPh>
    <rPh sb="5" eb="6">
      <t>ド</t>
    </rPh>
    <phoneticPr fontId="2"/>
  </si>
  <si>
    <t>大腸菌（最確数） (MPN/100mL)</t>
    <rPh sb="0" eb="3">
      <t>ダイチョウキン</t>
    </rPh>
    <rPh sb="4" eb="5">
      <t>サイ</t>
    </rPh>
    <rPh sb="5" eb="6">
      <t>カク</t>
    </rPh>
    <rPh sb="6" eb="7">
      <t>スウ</t>
    </rPh>
    <phoneticPr fontId="2"/>
  </si>
  <si>
    <t>嫌気性芽胞菌 (CFU/10mL)</t>
    <rPh sb="0" eb="1">
      <t>ケン</t>
    </rPh>
    <rPh sb="1" eb="2">
      <t>キ</t>
    </rPh>
    <rPh sb="2" eb="3">
      <t>セイ</t>
    </rPh>
    <rPh sb="3" eb="4">
      <t>ガ</t>
    </rPh>
    <rPh sb="4" eb="5">
      <t>ホウ</t>
    </rPh>
    <rPh sb="5" eb="6">
      <t>キン</t>
    </rPh>
    <phoneticPr fontId="2"/>
  </si>
  <si>
    <t>アンチモン及びその化合物 (mg/L)</t>
    <rPh sb="5" eb="6">
      <t>オヨ</t>
    </rPh>
    <rPh sb="9" eb="12">
      <t>カゴウブツ</t>
    </rPh>
    <phoneticPr fontId="2"/>
  </si>
  <si>
    <t>ウラン及びその化合物 (mg/L)</t>
    <rPh sb="3" eb="4">
      <t>オヨ</t>
    </rPh>
    <rPh sb="7" eb="10">
      <t>カゴウブツ</t>
    </rPh>
    <phoneticPr fontId="2"/>
  </si>
  <si>
    <t>ニッケル及びその化合物 (mg/L)</t>
    <rPh sb="4" eb="5">
      <t>オヨ</t>
    </rPh>
    <rPh sb="8" eb="11">
      <t>カゴウブツ</t>
    </rPh>
    <phoneticPr fontId="2"/>
  </si>
  <si>
    <t>1,2-ジクロロエタン (mg/L)</t>
  </si>
  <si>
    <t>トルエン (mg/L)</t>
  </si>
  <si>
    <t>フタル酸ジ(2-エチルヘキシル) (mg/L)</t>
    <rPh sb="3" eb="4">
      <t>サン</t>
    </rPh>
    <phoneticPr fontId="2"/>
  </si>
  <si>
    <t>亜塩素酸 (mg/L)</t>
    <rPh sb="0" eb="1">
      <t>ア</t>
    </rPh>
    <rPh sb="1" eb="4">
      <t>エンソサン</t>
    </rPh>
    <phoneticPr fontId="2"/>
  </si>
  <si>
    <t>二酸化塩素 (mg/L)</t>
    <rPh sb="0" eb="3">
      <t>ニサンカ</t>
    </rPh>
    <rPh sb="3" eb="5">
      <t>エンソ</t>
    </rPh>
    <phoneticPr fontId="2"/>
  </si>
  <si>
    <t>ジクロロアセトニトリル (mg/L)</t>
  </si>
  <si>
    <t>抱水クロラール (mg/L)</t>
    <rPh sb="0" eb="1">
      <t>カカ</t>
    </rPh>
    <rPh sb="1" eb="2">
      <t>ミズ</t>
    </rPh>
    <phoneticPr fontId="2"/>
  </si>
  <si>
    <t>農薬類</t>
    <rPh sb="0" eb="3">
      <t>ノウヤクルイ</t>
    </rPh>
    <phoneticPr fontId="2"/>
  </si>
  <si>
    <t>残留塩素 (mg/L) ※３</t>
    <rPh sb="0" eb="2">
      <t>ザンリュウ</t>
    </rPh>
    <rPh sb="2" eb="4">
      <t>エンソ</t>
    </rPh>
    <phoneticPr fontId="2"/>
  </si>
  <si>
    <t>カルシウム、マグネシウム等（硬度） (mg/L) ※３</t>
    <rPh sb="12" eb="13">
      <t>トウ</t>
    </rPh>
    <rPh sb="14" eb="16">
      <t>コウド</t>
    </rPh>
    <phoneticPr fontId="2"/>
  </si>
  <si>
    <t>マンガン及びその化合物 (mg/L) ※３</t>
    <rPh sb="4" eb="5">
      <t>オヨ</t>
    </rPh>
    <rPh sb="8" eb="11">
      <t>カゴウブツ</t>
    </rPh>
    <phoneticPr fontId="2"/>
  </si>
  <si>
    <t>遊離炭酸 (mg/L)</t>
    <rPh sb="0" eb="2">
      <t>ユウリ</t>
    </rPh>
    <rPh sb="2" eb="4">
      <t>タンサン</t>
    </rPh>
    <phoneticPr fontId="2"/>
  </si>
  <si>
    <t>1,1,1-トリクロロエタン (mg/L)</t>
  </si>
  <si>
    <t>メチル-t-ブチルエーテル (mg/L)</t>
  </si>
  <si>
    <t>有機物質(過マンガン酸カリウム消費量) (mg/L)</t>
    <rPh sb="0" eb="2">
      <t>ユウキ</t>
    </rPh>
    <rPh sb="2" eb="4">
      <t>ブッシツ</t>
    </rPh>
    <rPh sb="5" eb="6">
      <t>カ</t>
    </rPh>
    <rPh sb="10" eb="11">
      <t>サン</t>
    </rPh>
    <rPh sb="15" eb="18">
      <t>ショウヒリョウ</t>
    </rPh>
    <phoneticPr fontId="2"/>
  </si>
  <si>
    <t>臭気強度(TON) (mg/L)</t>
    <rPh sb="0" eb="2">
      <t>シュウキ</t>
    </rPh>
    <rPh sb="2" eb="4">
      <t>キョウド</t>
    </rPh>
    <phoneticPr fontId="2"/>
  </si>
  <si>
    <t>蒸発残留物 (mg/L) ※３</t>
    <rPh sb="0" eb="2">
      <t>ジョウハツ</t>
    </rPh>
    <rPh sb="2" eb="5">
      <t>ザンリュウブツ</t>
    </rPh>
    <phoneticPr fontId="2"/>
  </si>
  <si>
    <t>濁度(度) ※３</t>
    <rPh sb="0" eb="2">
      <t>ダクド</t>
    </rPh>
    <rPh sb="3" eb="4">
      <t>ド</t>
    </rPh>
    <phoneticPr fontId="2"/>
  </si>
  <si>
    <t>ｐＨ値 ※３</t>
    <rPh sb="2" eb="3">
      <t>チ</t>
    </rPh>
    <phoneticPr fontId="2"/>
  </si>
  <si>
    <t>腐食性(ランゲリア指数)</t>
    <rPh sb="0" eb="3">
      <t>フショクセイ</t>
    </rPh>
    <rPh sb="9" eb="11">
      <t>シスウ</t>
    </rPh>
    <phoneticPr fontId="2"/>
  </si>
  <si>
    <t>従属栄養細菌 (CFU/mL)</t>
    <rPh sb="0" eb="2">
      <t>ジュウゾク</t>
    </rPh>
    <rPh sb="2" eb="4">
      <t>エイヨウ</t>
    </rPh>
    <rPh sb="4" eb="6">
      <t>サイキン</t>
    </rPh>
    <phoneticPr fontId="2"/>
  </si>
  <si>
    <t>1,1-ジクロロエチレン (mg/L)</t>
  </si>
  <si>
    <t>アルミニウム及びその化合物 (mg/L) ※３</t>
    <rPh sb="6" eb="7">
      <t>オヨ</t>
    </rPh>
    <rPh sb="10" eb="13">
      <t>カゴウブツ</t>
    </rPh>
    <phoneticPr fontId="2"/>
  </si>
  <si>
    <t xml:space="preserve"> 0.002 以下（暫定）</t>
    <rPh sb="7" eb="9">
      <t>イカ</t>
    </rPh>
    <rPh sb="10" eb="12">
      <t>ザンテイ</t>
    </rPh>
    <phoneticPr fontId="2"/>
  </si>
  <si>
    <t xml:space="preserve"> 0.004 以下</t>
    <rPh sb="7" eb="9">
      <t>イカ</t>
    </rPh>
    <phoneticPr fontId="2"/>
  </si>
  <si>
    <t xml:space="preserve"> 0.4 以下</t>
    <rPh sb="5" eb="7">
      <t>イカ</t>
    </rPh>
    <phoneticPr fontId="2"/>
  </si>
  <si>
    <t xml:space="preserve"> 0.01 以下（暫定）</t>
    <rPh sb="6" eb="12">
      <t>イカ</t>
    </rPh>
    <phoneticPr fontId="2"/>
  </si>
  <si>
    <t xml:space="preserve"> 0.02 以下（暫定）</t>
    <rPh sb="6" eb="12">
      <t>イカ</t>
    </rPh>
    <phoneticPr fontId="2"/>
  </si>
  <si>
    <t xml:space="preserve"> 1 以下 ※1</t>
    <rPh sb="3" eb="5">
      <t>イカ</t>
    </rPh>
    <phoneticPr fontId="2"/>
  </si>
  <si>
    <t xml:space="preserve"> 1 以下</t>
    <rPh sb="3" eb="5">
      <t>イカ</t>
    </rPh>
    <phoneticPr fontId="2"/>
  </si>
  <si>
    <t xml:space="preserve"> 10 以上、100 以下</t>
    <rPh sb="4" eb="6">
      <t>イジョウ</t>
    </rPh>
    <rPh sb="11" eb="13">
      <t>イカ</t>
    </rPh>
    <phoneticPr fontId="2"/>
  </si>
  <si>
    <t xml:space="preserve"> 20 以下</t>
    <rPh sb="4" eb="6">
      <t>イカ</t>
    </rPh>
    <phoneticPr fontId="2"/>
  </si>
  <si>
    <t xml:space="preserve"> 30 以上、200 以下</t>
    <rPh sb="4" eb="6">
      <t>イジョウ</t>
    </rPh>
    <rPh sb="11" eb="13">
      <t>イカ</t>
    </rPh>
    <phoneticPr fontId="2"/>
  </si>
  <si>
    <t xml:space="preserve"> 7.5 程度</t>
    <rPh sb="5" eb="7">
      <t>テイド</t>
    </rPh>
    <phoneticPr fontId="2"/>
  </si>
  <si>
    <t xml:space="preserve"> 2000 以下(暫定)</t>
    <rPh sb="6" eb="8">
      <t>イカ</t>
    </rPh>
    <rPh sb="9" eb="11">
      <t>ザンテイ</t>
    </rPh>
    <phoneticPr fontId="2"/>
  </si>
  <si>
    <t>0.1 以下</t>
    <rPh sb="4" eb="6">
      <t>イカ</t>
    </rPh>
    <phoneticPr fontId="2"/>
  </si>
  <si>
    <t>ペルフルオロオクタンスルホン酸(PFOS)
及びペルフルオロオクタン酸(PFOA) (mg/L)</t>
    <rPh sb="14" eb="15">
      <t>サン</t>
    </rPh>
    <rPh sb="22" eb="23">
      <t>オヨ</t>
    </rPh>
    <phoneticPr fontId="3"/>
  </si>
  <si>
    <t>PFOS及びPFOAの量の和として
0.00005 以下(暫定)</t>
    <rPh sb="4" eb="5">
      <t>オヨ</t>
    </rPh>
    <rPh sb="11" eb="12">
      <t>リョウ</t>
    </rPh>
    <rPh sb="13" eb="14">
      <t>ワ</t>
    </rPh>
    <rPh sb="26" eb="28">
      <t>イカ</t>
    </rPh>
    <rPh sb="29" eb="31">
      <t>ザンテイ</t>
    </rPh>
    <phoneticPr fontId="3"/>
  </si>
  <si>
    <t xml:space="preserve"> -1 程度以上とし、
極力 0に近づける</t>
    <rPh sb="4" eb="6">
      <t>テイド</t>
    </rPh>
    <rPh sb="6" eb="8">
      <t>イジョウ</t>
    </rPh>
    <rPh sb="12" eb="14">
      <t>キョクリョク</t>
    </rPh>
    <rPh sb="17" eb="18">
      <t>チカ</t>
    </rPh>
    <phoneticPr fontId="2"/>
  </si>
  <si>
    <t>※３ 水質基準項目又は衛生上の措置と重複した項目である。</t>
    <rPh sb="3" eb="5">
      <t>スイシツ</t>
    </rPh>
    <rPh sb="5" eb="7">
      <t>キジュン</t>
    </rPh>
    <rPh sb="7" eb="9">
      <t>コウモク</t>
    </rPh>
    <rPh sb="9" eb="10">
      <t>マタ</t>
    </rPh>
    <rPh sb="11" eb="13">
      <t>エイセイ</t>
    </rPh>
    <rPh sb="13" eb="14">
      <t>ジョウ</t>
    </rPh>
    <rPh sb="15" eb="17">
      <t>ソチ</t>
    </rPh>
    <rPh sb="18" eb="20">
      <t>チョウフク</t>
    </rPh>
    <rPh sb="22" eb="24">
      <t>コウモク</t>
    </rPh>
    <phoneticPr fontId="3"/>
  </si>
  <si>
    <t>※１ 農薬類の目標値は、各農薬の検出値をそれぞれの目標値で除した値を合計として、その合計値が１以下であることを示す。</t>
    <phoneticPr fontId="3"/>
  </si>
  <si>
    <t>臭気強度(TON)</t>
    <rPh sb="0" eb="2">
      <t>シュウキ</t>
    </rPh>
    <rPh sb="2" eb="4">
      <t>キョウド</t>
    </rPh>
    <phoneticPr fontId="2"/>
  </si>
  <si>
    <t>-</t>
    <phoneticPr fontId="3"/>
  </si>
  <si>
    <t>晴</t>
    <phoneticPr fontId="3"/>
  </si>
  <si>
    <t>検　　査　　機　　関　※２</t>
    <rPh sb="0" eb="1">
      <t>ケン</t>
    </rPh>
    <rPh sb="3" eb="4">
      <t>サ</t>
    </rPh>
    <rPh sb="6" eb="7">
      <t>キ</t>
    </rPh>
    <rPh sb="9" eb="10">
      <t>セキ</t>
    </rPh>
    <phoneticPr fontId="3"/>
  </si>
  <si>
    <t>検　　査　　機　　関　※２</t>
    <rPh sb="0" eb="1">
      <t>ケン</t>
    </rPh>
    <rPh sb="3" eb="4">
      <t>サ</t>
    </rPh>
    <rPh sb="6" eb="7">
      <t>キ</t>
    </rPh>
    <rPh sb="9" eb="10">
      <t>カン</t>
    </rPh>
    <phoneticPr fontId="3"/>
  </si>
  <si>
    <t>検    査    機    関　※</t>
    <rPh sb="0" eb="1">
      <t>ケン</t>
    </rPh>
    <rPh sb="5" eb="6">
      <t>サ</t>
    </rPh>
    <rPh sb="10" eb="11">
      <t>キ</t>
    </rPh>
    <rPh sb="15" eb="16">
      <t>セキ</t>
    </rPh>
    <phoneticPr fontId="3"/>
  </si>
  <si>
    <t>検    査    機    関　※</t>
    <rPh sb="0" eb="1">
      <t>ケン</t>
    </rPh>
    <rPh sb="5" eb="6">
      <t>サ</t>
    </rPh>
    <rPh sb="10" eb="11">
      <t>キ</t>
    </rPh>
    <rPh sb="15" eb="16">
      <t>カン</t>
    </rPh>
    <phoneticPr fontId="3"/>
  </si>
  <si>
    <t>&lt;0.002</t>
    <phoneticPr fontId="3"/>
  </si>
  <si>
    <t>&lt;0.001</t>
    <phoneticPr fontId="3"/>
  </si>
  <si>
    <t>&lt;0.000005</t>
    <phoneticPr fontId="3"/>
  </si>
  <si>
    <t>曇</t>
    <rPh sb="0" eb="1">
      <t>クモリ</t>
    </rPh>
    <phoneticPr fontId="2"/>
  </si>
  <si>
    <t>雪</t>
    <rPh sb="0" eb="1">
      <t>ユキ</t>
    </rPh>
    <phoneticPr fontId="2"/>
  </si>
  <si>
    <t>※２ 検査機関　１：企業局朝日浄水場　　２：東北環境開発株式会社</t>
    <rPh sb="22" eb="24">
      <t>トウホク</t>
    </rPh>
    <rPh sb="24" eb="26">
      <t>カンキョウ</t>
    </rPh>
    <rPh sb="26" eb="28">
      <t>カイハツ</t>
    </rPh>
    <rPh sb="28" eb="32">
      <t>カブシキガイシャ</t>
    </rPh>
    <phoneticPr fontId="3"/>
  </si>
  <si>
    <t>曇</t>
  </si>
  <si>
    <t>sol-Mn</t>
    <phoneticPr fontId="3"/>
  </si>
  <si>
    <t>T-Mn - sol-Mn</t>
    <phoneticPr fontId="3"/>
  </si>
  <si>
    <t>&lt;0.000001</t>
    <phoneticPr fontId="3"/>
  </si>
  <si>
    <t>検出せず</t>
    <rPh sb="0" eb="2">
      <t>ケンシュツ</t>
    </rPh>
    <phoneticPr fontId="3"/>
  </si>
  <si>
    <t>試料採取時の
記録事項</t>
    <rPh sb="0" eb="2">
      <t>シリョウ</t>
    </rPh>
    <rPh sb="2" eb="4">
      <t>サイシュ</t>
    </rPh>
    <rPh sb="4" eb="5">
      <t>ジ</t>
    </rPh>
    <rPh sb="7" eb="9">
      <t>キロク</t>
    </rPh>
    <rPh sb="9" eb="11">
      <t>ジコウ</t>
    </rPh>
    <phoneticPr fontId="3"/>
  </si>
  <si>
    <t>ｐＨ値</t>
    <rPh sb="2" eb="3">
      <t>チ</t>
    </rPh>
    <phoneticPr fontId="3"/>
  </si>
  <si>
    <t>＜0.3</t>
    <phoneticPr fontId="3"/>
  </si>
  <si>
    <t>&lt;0.000001</t>
    <phoneticPr fontId="3"/>
  </si>
  <si>
    <t>&lt;0.000005</t>
    <phoneticPr fontId="3"/>
  </si>
  <si>
    <t>&lt;0.000001</t>
    <phoneticPr fontId="3"/>
  </si>
  <si>
    <t>&lt;0.000003</t>
  </si>
  <si>
    <t>&lt;0.3</t>
    <phoneticPr fontId="3"/>
  </si>
  <si>
    <t>大腸菌数 (CFU/100mL)</t>
    <rPh sb="0" eb="3">
      <t>ダイチョウキン</t>
    </rPh>
    <rPh sb="3" eb="4">
      <t>スウ</t>
    </rPh>
    <phoneticPr fontId="2"/>
  </si>
  <si>
    <t>＜0.3</t>
    <phoneticPr fontId="3"/>
  </si>
  <si>
    <t>水銀及びその化合物 (mg/L)</t>
    <phoneticPr fontId="2"/>
  </si>
  <si>
    <t>イプフェンカルバゾン</t>
    <phoneticPr fontId="4"/>
  </si>
  <si>
    <t>&lt;0.0009</t>
    <phoneticPr fontId="3"/>
  </si>
  <si>
    <t>&lt;0.00002</t>
    <phoneticPr fontId="3"/>
  </si>
  <si>
    <t>&lt;0.00005</t>
    <phoneticPr fontId="3"/>
  </si>
  <si>
    <t>&lt;0.1</t>
    <phoneticPr fontId="3"/>
  </si>
  <si>
    <t>&lt;0.00002</t>
    <phoneticPr fontId="3"/>
  </si>
  <si>
    <t>&lt;0.00005</t>
    <phoneticPr fontId="3"/>
  </si>
  <si>
    <t>&lt;0.00005</t>
    <phoneticPr fontId="3"/>
  </si>
  <si>
    <t>&lt;0.0009</t>
    <phoneticPr fontId="3"/>
  </si>
  <si>
    <t>&lt;0.00002</t>
    <phoneticPr fontId="3"/>
  </si>
  <si>
    <t>藻臭</t>
    <rPh sb="0" eb="1">
      <t>モ</t>
    </rPh>
    <rPh sb="1" eb="2">
      <t>シュウ</t>
    </rPh>
    <phoneticPr fontId="3"/>
  </si>
  <si>
    <t>&lt;0.0009</t>
    <phoneticPr fontId="3"/>
  </si>
  <si>
    <t>&lt;0.00005</t>
    <phoneticPr fontId="3"/>
  </si>
  <si>
    <t>&lt;0.000001</t>
    <phoneticPr fontId="3"/>
  </si>
  <si>
    <t>&lt;0.000001</t>
    <phoneticPr fontId="3"/>
  </si>
  <si>
    <t>&lt;0.01</t>
    <phoneticPr fontId="3"/>
  </si>
  <si>
    <t>&lt;0.003</t>
    <phoneticPr fontId="3"/>
  </si>
  <si>
    <t>&lt;0.003</t>
    <phoneticPr fontId="3"/>
  </si>
  <si>
    <t>&lt;0.000001</t>
    <phoneticPr fontId="3"/>
  </si>
  <si>
    <t>&lt;0.001</t>
    <phoneticPr fontId="3"/>
  </si>
  <si>
    <t>&lt;2</t>
    <phoneticPr fontId="3"/>
  </si>
  <si>
    <t xml:space="preserve"> 0.3以下</t>
    <rPh sb="4" eb="6">
      <t>イカ</t>
    </rPh>
    <phoneticPr fontId="2"/>
  </si>
  <si>
    <t>0.02以下</t>
    <rPh sb="4" eb="6">
      <t>イカ</t>
    </rPh>
    <phoneticPr fontId="2"/>
  </si>
  <si>
    <t>&lt;0.3</t>
    <phoneticPr fontId="3"/>
  </si>
  <si>
    <t>＜0.3</t>
    <phoneticPr fontId="3"/>
  </si>
  <si>
    <t>&lt;0.001</t>
    <phoneticPr fontId="3"/>
  </si>
  <si>
    <t>雨</t>
    <rPh sb="0" eb="1">
      <t>アメ</t>
    </rPh>
    <phoneticPr fontId="3"/>
  </si>
  <si>
    <t>＜0.001</t>
    <phoneticPr fontId="3"/>
  </si>
  <si>
    <t>＜0.01</t>
    <phoneticPr fontId="3"/>
  </si>
  <si>
    <t>&lt;２</t>
    <phoneticPr fontId="3"/>
  </si>
  <si>
    <t>&lt;0.001</t>
    <phoneticPr fontId="3"/>
  </si>
  <si>
    <t>&lt;0.000001</t>
    <phoneticPr fontId="3"/>
  </si>
  <si>
    <t>&lt;0.001</t>
    <phoneticPr fontId="3"/>
  </si>
  <si>
    <t>検　　査　　結　　果</t>
    <phoneticPr fontId="4"/>
  </si>
  <si>
    <t>&lt;0.1</t>
    <phoneticPr fontId="3"/>
  </si>
  <si>
    <t>&lt;0.3</t>
    <phoneticPr fontId="3"/>
  </si>
  <si>
    <t>&lt;0.3</t>
    <phoneticPr fontId="3"/>
  </si>
  <si>
    <t>&lt;0.002</t>
    <phoneticPr fontId="3"/>
  </si>
  <si>
    <t>&lt;0.3</t>
    <phoneticPr fontId="3"/>
  </si>
  <si>
    <t>＜0.3</t>
    <phoneticPr fontId="3"/>
  </si>
  <si>
    <t>＜0.001</t>
    <phoneticPr fontId="3"/>
  </si>
  <si>
    <t>&lt;0.1</t>
    <phoneticPr fontId="3"/>
  </si>
  <si>
    <t>&lt;0.01</t>
    <phoneticPr fontId="3"/>
  </si>
  <si>
    <t>&lt;0.002</t>
    <phoneticPr fontId="3"/>
  </si>
  <si>
    <t>&lt;0.1</t>
    <phoneticPr fontId="3"/>
  </si>
  <si>
    <t>&lt;0.001</t>
    <phoneticPr fontId="3"/>
  </si>
  <si>
    <t>&lt;0.01</t>
    <phoneticPr fontId="3"/>
  </si>
  <si>
    <t>&lt;0.002</t>
    <phoneticPr fontId="3"/>
  </si>
  <si>
    <t>&lt;0.01</t>
    <phoneticPr fontId="3"/>
  </si>
  <si>
    <t>&lt;0.001</t>
    <phoneticPr fontId="3"/>
  </si>
  <si>
    <t>&lt;0.000001</t>
    <phoneticPr fontId="3"/>
  </si>
  <si>
    <t>&lt;0.3</t>
    <phoneticPr fontId="3"/>
  </si>
  <si>
    <t>&lt;0.001</t>
    <phoneticPr fontId="3"/>
  </si>
  <si>
    <t>&lt;0.1</t>
    <phoneticPr fontId="3"/>
  </si>
  <si>
    <t>&lt;0.01</t>
    <phoneticPr fontId="3"/>
  </si>
  <si>
    <t>&lt;0.05</t>
    <phoneticPr fontId="3"/>
  </si>
  <si>
    <t>&lt;1</t>
    <phoneticPr fontId="3"/>
  </si>
  <si>
    <t>雨時々曇</t>
    <rPh sb="0" eb="4">
      <t>アメトキドキクモリ</t>
    </rPh>
    <phoneticPr fontId="3"/>
  </si>
  <si>
    <t>&lt;0.002</t>
    <phoneticPr fontId="3"/>
  </si>
  <si>
    <t>&lt;0.001</t>
    <phoneticPr fontId="3"/>
  </si>
  <si>
    <t>&lt;0.3</t>
    <phoneticPr fontId="3"/>
  </si>
  <si>
    <t>&lt;0.3</t>
    <phoneticPr fontId="3"/>
  </si>
  <si>
    <t>&lt;0.000001</t>
    <phoneticPr fontId="3"/>
  </si>
  <si>
    <t>&lt;0.001</t>
    <phoneticPr fontId="3"/>
  </si>
  <si>
    <t>&lt;0.000001</t>
    <phoneticPr fontId="3"/>
  </si>
  <si>
    <t>処理水</t>
    <rPh sb="0" eb="2">
      <t>ショリ</t>
    </rPh>
    <rPh sb="2" eb="3">
      <t>スイ</t>
    </rPh>
    <phoneticPr fontId="3"/>
  </si>
  <si>
    <t>朝日浄水場（沈殿水）</t>
    <rPh sb="0" eb="2">
      <t>アサヒ</t>
    </rPh>
    <rPh sb="2" eb="4">
      <t>ジョウスイ</t>
    </rPh>
    <rPh sb="4" eb="5">
      <t>ジョウ</t>
    </rPh>
    <rPh sb="6" eb="8">
      <t>チンデン</t>
    </rPh>
    <rPh sb="8" eb="9">
      <t>スイ</t>
    </rPh>
    <phoneticPr fontId="3"/>
  </si>
  <si>
    <t>一般細菌 (CFU/mL)</t>
    <rPh sb="0" eb="2">
      <t>イッパン</t>
    </rPh>
    <rPh sb="2" eb="4">
      <t>サイキン</t>
    </rPh>
    <phoneticPr fontId="1"/>
  </si>
  <si>
    <t>大腸菌</t>
    <rPh sb="0" eb="3">
      <t>ダイチョウキン</t>
    </rPh>
    <phoneticPr fontId="1"/>
  </si>
  <si>
    <t>カドミウム及びその化合物 (mg/L)</t>
    <rPh sb="5" eb="6">
      <t>オヨ</t>
    </rPh>
    <rPh sb="9" eb="12">
      <t>カゴウブツ</t>
    </rPh>
    <phoneticPr fontId="1"/>
  </si>
  <si>
    <t>水銀及びその化合物 (mg/L)</t>
    <rPh sb="0" eb="2">
      <t>スイギン</t>
    </rPh>
    <rPh sb="2" eb="3">
      <t>オヨ</t>
    </rPh>
    <rPh sb="6" eb="9">
      <t>カゴウブツ</t>
    </rPh>
    <phoneticPr fontId="1"/>
  </si>
  <si>
    <t>セレン及びその化合物 (mg/L)</t>
    <rPh sb="3" eb="4">
      <t>オヨ</t>
    </rPh>
    <rPh sb="7" eb="10">
      <t>カゴウブツ</t>
    </rPh>
    <phoneticPr fontId="1"/>
  </si>
  <si>
    <t>鉛及びその化合物 (mg/L)</t>
    <rPh sb="0" eb="1">
      <t>ナマリ</t>
    </rPh>
    <rPh sb="1" eb="2">
      <t>オヨ</t>
    </rPh>
    <rPh sb="5" eb="8">
      <t>カゴウブツ</t>
    </rPh>
    <phoneticPr fontId="1"/>
  </si>
  <si>
    <t>ヒ素及びその化合物 (mg/L)</t>
    <rPh sb="1" eb="2">
      <t>ソ</t>
    </rPh>
    <rPh sb="2" eb="3">
      <t>オヨ</t>
    </rPh>
    <rPh sb="6" eb="9">
      <t>カゴウブツ</t>
    </rPh>
    <phoneticPr fontId="1"/>
  </si>
  <si>
    <t>六価クロム化合物 (mg/L)</t>
    <rPh sb="0" eb="2">
      <t>ロッカ</t>
    </rPh>
    <rPh sb="5" eb="8">
      <t>カゴウブツ</t>
    </rPh>
    <phoneticPr fontId="1"/>
  </si>
  <si>
    <t>亜硝酸態窒素 (mg/L)</t>
    <rPh sb="0" eb="3">
      <t>アショウサン</t>
    </rPh>
    <rPh sb="3" eb="4">
      <t>タイ</t>
    </rPh>
    <rPh sb="4" eb="6">
      <t>チッソ</t>
    </rPh>
    <phoneticPr fontId="1"/>
  </si>
  <si>
    <t>シアン化物イオン及び塩化シアン (mg/L)</t>
    <rPh sb="3" eb="4">
      <t>カ</t>
    </rPh>
    <rPh sb="4" eb="5">
      <t>ブツ</t>
    </rPh>
    <rPh sb="8" eb="9">
      <t>オヨ</t>
    </rPh>
    <rPh sb="10" eb="12">
      <t>エンカ</t>
    </rPh>
    <phoneticPr fontId="1"/>
  </si>
  <si>
    <t>硝酸態窒素及び亜硝酸態窒素 (mg/L)</t>
    <rPh sb="0" eb="2">
      <t>ショウサン</t>
    </rPh>
    <rPh sb="2" eb="3">
      <t>タイ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タイ</t>
    </rPh>
    <rPh sb="11" eb="13">
      <t>チッソ</t>
    </rPh>
    <phoneticPr fontId="1"/>
  </si>
  <si>
    <t>フッ素及びその化合物 (mg/L)</t>
    <rPh sb="2" eb="3">
      <t>ソ</t>
    </rPh>
    <rPh sb="3" eb="4">
      <t>オヨ</t>
    </rPh>
    <rPh sb="7" eb="10">
      <t>カゴウブツ</t>
    </rPh>
    <phoneticPr fontId="1"/>
  </si>
  <si>
    <t>ホウ素及びその化合物 (mg/L)</t>
    <rPh sb="2" eb="3">
      <t>ソ</t>
    </rPh>
    <rPh sb="3" eb="4">
      <t>オヨ</t>
    </rPh>
    <rPh sb="7" eb="10">
      <t>カゴウブツ</t>
    </rPh>
    <phoneticPr fontId="1"/>
  </si>
  <si>
    <t>四塩化炭素 (mg/L)</t>
    <rPh sb="0" eb="1">
      <t>シ</t>
    </rPh>
    <rPh sb="1" eb="3">
      <t>エンカ</t>
    </rPh>
    <rPh sb="3" eb="5">
      <t>タンソ</t>
    </rPh>
    <phoneticPr fontId="1"/>
  </si>
  <si>
    <t>シス-1,2-ジクロロエチレン及び
トランス-1,2-ジクロロエチレン (mg/L)</t>
    <rPh sb="15" eb="16">
      <t>オヨ</t>
    </rPh>
    <phoneticPr fontId="1"/>
  </si>
  <si>
    <t>塩素酸 (mg/L)</t>
    <rPh sb="0" eb="3">
      <t>エンソサン</t>
    </rPh>
    <phoneticPr fontId="1"/>
  </si>
  <si>
    <t>クロロ酢酸 (mg/L)</t>
    <rPh sb="3" eb="5">
      <t>サクサン</t>
    </rPh>
    <phoneticPr fontId="1"/>
  </si>
  <si>
    <t>ジクロロ酢酸 (mg/L)</t>
    <rPh sb="4" eb="6">
      <t>サクサン</t>
    </rPh>
    <phoneticPr fontId="1"/>
  </si>
  <si>
    <t>臭素酸 (mg/L)</t>
    <rPh sb="0" eb="2">
      <t>シュウソ</t>
    </rPh>
    <rPh sb="2" eb="3">
      <t>サン</t>
    </rPh>
    <phoneticPr fontId="1"/>
  </si>
  <si>
    <t>総トリハロメタン (mg/L)</t>
    <rPh sb="0" eb="1">
      <t>ソウ</t>
    </rPh>
    <phoneticPr fontId="1"/>
  </si>
  <si>
    <t>トリクロロ酢酸 (mg/L)</t>
    <rPh sb="5" eb="7">
      <t>サクサン</t>
    </rPh>
    <phoneticPr fontId="1"/>
  </si>
  <si>
    <t>亜鉛及びその化合物 (mg/L)</t>
    <rPh sb="0" eb="2">
      <t>アエン</t>
    </rPh>
    <rPh sb="2" eb="3">
      <t>オヨ</t>
    </rPh>
    <rPh sb="6" eb="9">
      <t>カゴウブツ</t>
    </rPh>
    <phoneticPr fontId="1"/>
  </si>
  <si>
    <t>アルミニウム及びその化合物 (mg/L)</t>
    <rPh sb="6" eb="7">
      <t>オヨ</t>
    </rPh>
    <rPh sb="10" eb="13">
      <t>カゴウブツ</t>
    </rPh>
    <phoneticPr fontId="1"/>
  </si>
  <si>
    <t>鉄及びその化合物 (mg/L)</t>
    <rPh sb="0" eb="1">
      <t>テツ</t>
    </rPh>
    <rPh sb="1" eb="2">
      <t>オヨ</t>
    </rPh>
    <rPh sb="5" eb="8">
      <t>カゴウブツ</t>
    </rPh>
    <phoneticPr fontId="1"/>
  </si>
  <si>
    <t>銅及びその化合物 (mg/L)</t>
    <rPh sb="0" eb="1">
      <t>ドウ</t>
    </rPh>
    <rPh sb="1" eb="2">
      <t>オヨ</t>
    </rPh>
    <rPh sb="5" eb="8">
      <t>カゴウブツ</t>
    </rPh>
    <phoneticPr fontId="1"/>
  </si>
  <si>
    <t>ナトリウム及びその化合物 (mg/L)</t>
    <rPh sb="5" eb="6">
      <t>オヨ</t>
    </rPh>
    <rPh sb="9" eb="12">
      <t>カゴウブツ</t>
    </rPh>
    <phoneticPr fontId="1"/>
  </si>
  <si>
    <t>マンガン及びその化合物 (mg/L)</t>
    <rPh sb="4" eb="5">
      <t>オヨ</t>
    </rPh>
    <rPh sb="8" eb="11">
      <t>カゴウブツ</t>
    </rPh>
    <phoneticPr fontId="1"/>
  </si>
  <si>
    <t>塩化物イオン (mg/L)</t>
    <rPh sb="0" eb="3">
      <t>エンカブツ</t>
    </rPh>
    <phoneticPr fontId="1"/>
  </si>
  <si>
    <t>カルシウム、マグネシウム等 (mg/L)</t>
    <rPh sb="12" eb="13">
      <t>トウ</t>
    </rPh>
    <phoneticPr fontId="1"/>
  </si>
  <si>
    <t>蒸発残留物 (mg/L)</t>
    <rPh sb="0" eb="2">
      <t>ジョウハツ</t>
    </rPh>
    <rPh sb="2" eb="5">
      <t>ザンリュウブツ</t>
    </rPh>
    <phoneticPr fontId="1"/>
  </si>
  <si>
    <t>陰イオン界面活性剤 (mg/L)</t>
    <rPh sb="0" eb="1">
      <t>イン</t>
    </rPh>
    <rPh sb="4" eb="6">
      <t>カイメン</t>
    </rPh>
    <rPh sb="6" eb="9">
      <t>カッセイザイ</t>
    </rPh>
    <phoneticPr fontId="1"/>
  </si>
  <si>
    <t>非イオン界面活性剤 (mg/L)</t>
    <rPh sb="0" eb="1">
      <t>ヒ</t>
    </rPh>
    <rPh sb="4" eb="6">
      <t>カイメン</t>
    </rPh>
    <rPh sb="6" eb="9">
      <t>カッセイザイ</t>
    </rPh>
    <phoneticPr fontId="1"/>
  </si>
  <si>
    <t>フェノール類 (mg/L)</t>
    <rPh sb="5" eb="6">
      <t>ルイ</t>
    </rPh>
    <phoneticPr fontId="1"/>
  </si>
  <si>
    <t>有機物（ＴＯＣ：全有機炭素） (mg/L)</t>
    <rPh sb="0" eb="3">
      <t>ユウキブツ</t>
    </rPh>
    <rPh sb="8" eb="9">
      <t>ゼン</t>
    </rPh>
    <rPh sb="9" eb="11">
      <t>ユウキ</t>
    </rPh>
    <rPh sb="11" eb="13">
      <t>タンソ</t>
    </rPh>
    <phoneticPr fontId="1"/>
  </si>
  <si>
    <t>ｐＨ値</t>
    <rPh sb="2" eb="3">
      <t>チ</t>
    </rPh>
    <phoneticPr fontId="1"/>
  </si>
  <si>
    <t>味</t>
    <rPh sb="0" eb="1">
      <t>アジ</t>
    </rPh>
    <phoneticPr fontId="1"/>
  </si>
  <si>
    <t>臭気</t>
    <rPh sb="0" eb="2">
      <t>シュウキ</t>
    </rPh>
    <phoneticPr fontId="1"/>
  </si>
  <si>
    <t>色度 (度)</t>
    <rPh sb="0" eb="2">
      <t>シキド</t>
    </rPh>
    <rPh sb="4" eb="5">
      <t>ド</t>
    </rPh>
    <phoneticPr fontId="1"/>
  </si>
  <si>
    <t>濁度 (度)</t>
    <rPh sb="0" eb="2">
      <t>ダクド</t>
    </rPh>
    <phoneticPr fontId="1"/>
  </si>
  <si>
    <r>
      <t>検    査    機    関　</t>
    </r>
    <r>
      <rPr>
        <vertAlign val="superscript"/>
        <sz val="8"/>
        <color rgb="FF000000"/>
        <rFont val="ＭＳ ゴシック"/>
        <family val="3"/>
        <charset val="128"/>
      </rPr>
      <t>※</t>
    </r>
    <rPh sb="0" eb="1">
      <t>ケン</t>
    </rPh>
    <rPh sb="5" eb="6">
      <t>サ</t>
    </rPh>
    <rPh sb="10" eb="11">
      <t>キ</t>
    </rPh>
    <rPh sb="15" eb="16">
      <t>カン</t>
    </rPh>
    <phoneticPr fontId="3"/>
  </si>
  <si>
    <t>※ 検査機関　１：企業局朝日浄水場　　２：東北環境開発株式会社</t>
    <rPh sb="21" eb="23">
      <t>トウホク</t>
    </rPh>
    <rPh sb="27" eb="31">
      <t>カブシキガイシャ</t>
    </rPh>
    <phoneticPr fontId="3"/>
  </si>
  <si>
    <t>朝日浄水場（ろ過水）</t>
    <rPh sb="0" eb="2">
      <t>アサヒ</t>
    </rPh>
    <rPh sb="2" eb="4">
      <t>ジョウスイ</t>
    </rPh>
    <rPh sb="4" eb="5">
      <t>ジョウ</t>
    </rPh>
    <rPh sb="7" eb="8">
      <t>カ</t>
    </rPh>
    <rPh sb="8" eb="9">
      <t>スイ</t>
    </rPh>
    <phoneticPr fontId="3"/>
  </si>
  <si>
    <t>消毒副生成物</t>
  </si>
  <si>
    <t>河川水</t>
    <rPh sb="0" eb="2">
      <t>カセン</t>
    </rPh>
    <rPh sb="2" eb="3">
      <t>スイ</t>
    </rPh>
    <phoneticPr fontId="3"/>
  </si>
  <si>
    <t>梵字川（わさび橋）</t>
    <rPh sb="0" eb="1">
      <t>ボン</t>
    </rPh>
    <rPh sb="1" eb="2">
      <t>ジ</t>
    </rPh>
    <rPh sb="2" eb="3">
      <t>カワ</t>
    </rPh>
    <rPh sb="7" eb="8">
      <t>ハシ</t>
    </rPh>
    <phoneticPr fontId="3"/>
  </si>
  <si>
    <t>水 源 監 視 項 目</t>
    <rPh sb="0" eb="1">
      <t>ミズ</t>
    </rPh>
    <rPh sb="2" eb="3">
      <t>ミナモト</t>
    </rPh>
    <rPh sb="4" eb="5">
      <t>カン</t>
    </rPh>
    <rPh sb="6" eb="7">
      <t>シ</t>
    </rPh>
    <rPh sb="8" eb="9">
      <t>コウ</t>
    </rPh>
    <rPh sb="10" eb="11">
      <t>メ</t>
    </rPh>
    <phoneticPr fontId="3"/>
  </si>
  <si>
    <t>硝酸性窒素及び亜硝酸性窒素 (mg/L)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1"/>
  </si>
  <si>
    <t>微土臭</t>
    <rPh sb="0" eb="3">
      <t>ビドシュウ</t>
    </rPh>
    <phoneticPr fontId="3"/>
  </si>
  <si>
    <t>有機物(過マンガン酸カリウム消費量) (mg/L)</t>
    <rPh sb="0" eb="3">
      <t>ユウキブツ</t>
    </rPh>
    <rPh sb="4" eb="5">
      <t>カ</t>
    </rPh>
    <rPh sb="9" eb="10">
      <t>サン</t>
    </rPh>
    <rPh sb="14" eb="17">
      <t>ショウヒリョウ</t>
    </rPh>
    <phoneticPr fontId="1"/>
  </si>
  <si>
    <t>鉄 (mg/L)</t>
    <rPh sb="0" eb="1">
      <t>テツ</t>
    </rPh>
    <phoneticPr fontId="1"/>
  </si>
  <si>
    <t>マンガン (mg/L)</t>
  </si>
  <si>
    <t>カルシウム、マグネシウム等(硬度) (mg/L)</t>
    <rPh sb="12" eb="13">
      <t>トウ</t>
    </rPh>
    <rPh sb="14" eb="16">
      <t>コウド</t>
    </rPh>
    <phoneticPr fontId="1"/>
  </si>
  <si>
    <t>&lt;10</t>
    <phoneticPr fontId="3"/>
  </si>
  <si>
    <t>アンモニア態窒素 (mg/L)</t>
    <rPh sb="5" eb="6">
      <t>タイ</t>
    </rPh>
    <rPh sb="6" eb="8">
      <t>チッソ</t>
    </rPh>
    <phoneticPr fontId="1"/>
  </si>
  <si>
    <t>全窒素 (mg/L)</t>
    <rPh sb="0" eb="1">
      <t>ゼン</t>
    </rPh>
    <rPh sb="1" eb="3">
      <t>チッソ</t>
    </rPh>
    <phoneticPr fontId="1"/>
  </si>
  <si>
    <t>全りん (mg/L)</t>
    <rPh sb="0" eb="1">
      <t>ゼン</t>
    </rPh>
    <phoneticPr fontId="1"/>
  </si>
  <si>
    <t>大腸菌数 (CFU/100mL)</t>
    <rPh sb="0" eb="3">
      <t>ダイチョウキン</t>
    </rPh>
    <rPh sb="3" eb="4">
      <t>スウ</t>
    </rPh>
    <phoneticPr fontId="1"/>
  </si>
  <si>
    <t>総アルカリ度 (mg/L)</t>
    <rPh sb="0" eb="1">
      <t>ソウ</t>
    </rPh>
    <rPh sb="5" eb="6">
      <t>ド</t>
    </rPh>
    <phoneticPr fontId="1"/>
  </si>
  <si>
    <t>ダ ム 流 入 河 川 項 目</t>
    <rPh sb="4" eb="5">
      <t>リュウ</t>
    </rPh>
    <rPh sb="6" eb="7">
      <t>イ</t>
    </rPh>
    <rPh sb="8" eb="9">
      <t>カワ</t>
    </rPh>
    <rPh sb="10" eb="11">
      <t>カワ</t>
    </rPh>
    <rPh sb="12" eb="13">
      <t>コウ</t>
    </rPh>
    <rPh sb="14" eb="15">
      <t>メ</t>
    </rPh>
    <phoneticPr fontId="3"/>
  </si>
  <si>
    <t>リン酸イオン (mg/L)</t>
    <rPh sb="2" eb="3">
      <t>サン</t>
    </rPh>
    <phoneticPr fontId="4"/>
  </si>
  <si>
    <r>
      <t>検    査    機    関　</t>
    </r>
    <r>
      <rPr>
        <vertAlign val="superscript"/>
        <sz val="8"/>
        <rFont val="ＭＳ 明朝"/>
        <family val="1"/>
        <charset val="128"/>
      </rPr>
      <t>※</t>
    </r>
    <rPh sb="0" eb="1">
      <t>ケン</t>
    </rPh>
    <rPh sb="5" eb="6">
      <t>サ</t>
    </rPh>
    <rPh sb="10" eb="11">
      <t>キ</t>
    </rPh>
    <rPh sb="15" eb="16">
      <t>セキ</t>
    </rPh>
    <phoneticPr fontId="3"/>
  </si>
  <si>
    <t>田麦川（田麦橋下流）</t>
    <rPh sb="0" eb="1">
      <t>タ</t>
    </rPh>
    <rPh sb="1" eb="2">
      <t>ムギ</t>
    </rPh>
    <rPh sb="2" eb="3">
      <t>ガワ</t>
    </rPh>
    <rPh sb="4" eb="5">
      <t>タ</t>
    </rPh>
    <rPh sb="5" eb="6">
      <t>ムギ</t>
    </rPh>
    <rPh sb="6" eb="7">
      <t>バシ</t>
    </rPh>
    <rPh sb="7" eb="9">
      <t>カリュウ</t>
    </rPh>
    <phoneticPr fontId="3"/>
  </si>
  <si>
    <t>一般細菌 (CFU/mL)</t>
    <rPh sb="0" eb="2">
      <t>イッパン</t>
    </rPh>
    <rPh sb="2" eb="4">
      <t>サイキン</t>
    </rPh>
    <phoneticPr fontId="3"/>
  </si>
  <si>
    <t>大腸菌</t>
    <rPh sb="0" eb="3">
      <t>ダイチョウキン</t>
    </rPh>
    <phoneticPr fontId="3"/>
  </si>
  <si>
    <t>検出</t>
    <rPh sb="0" eb="2">
      <t>ケンシュツ</t>
    </rPh>
    <phoneticPr fontId="4"/>
  </si>
  <si>
    <t>硝酸性窒素及び亜硝酸性窒素 (mg/L)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3"/>
  </si>
  <si>
    <t>塩化物イオン (mg/L)</t>
    <rPh sb="0" eb="3">
      <t>エンカブツ</t>
    </rPh>
    <phoneticPr fontId="3"/>
  </si>
  <si>
    <t>微土臭</t>
    <rPh sb="0" eb="1">
      <t>ビ</t>
    </rPh>
    <rPh sb="1" eb="2">
      <t>ド</t>
    </rPh>
    <rPh sb="2" eb="3">
      <t>シュウ</t>
    </rPh>
    <phoneticPr fontId="4"/>
  </si>
  <si>
    <t>土臭</t>
    <rPh sb="0" eb="1">
      <t>ド</t>
    </rPh>
    <rPh sb="1" eb="2">
      <t>シュウ</t>
    </rPh>
    <phoneticPr fontId="4"/>
  </si>
  <si>
    <t>微土臭</t>
    <rPh sb="0" eb="3">
      <t>ビドシュウ</t>
    </rPh>
    <phoneticPr fontId="4"/>
  </si>
  <si>
    <t>色度 (度)</t>
    <rPh sb="0" eb="2">
      <t>シキド</t>
    </rPh>
    <rPh sb="4" eb="5">
      <t>ド</t>
    </rPh>
    <phoneticPr fontId="3"/>
  </si>
  <si>
    <t>濁度 (度)</t>
    <rPh sb="0" eb="2">
      <t>ダクド</t>
    </rPh>
    <phoneticPr fontId="3"/>
  </si>
  <si>
    <t>有機物(過マンガン酸カリウム消費量) (mg/L)</t>
    <rPh sb="0" eb="3">
      <t>ユウキブツ</t>
    </rPh>
    <rPh sb="4" eb="5">
      <t>カ</t>
    </rPh>
    <rPh sb="9" eb="10">
      <t>サン</t>
    </rPh>
    <rPh sb="14" eb="17">
      <t>ショウヒリョウ</t>
    </rPh>
    <phoneticPr fontId="3"/>
  </si>
  <si>
    <t>鉄 (mg/L)</t>
    <rPh sb="0" eb="1">
      <t>テツ</t>
    </rPh>
    <phoneticPr fontId="3"/>
  </si>
  <si>
    <t>カルシウム、マグネシウム等(硬度) (mg/L)</t>
    <rPh sb="12" eb="13">
      <t>トウ</t>
    </rPh>
    <rPh sb="14" eb="16">
      <t>コウド</t>
    </rPh>
    <phoneticPr fontId="3"/>
  </si>
  <si>
    <t>蒸発残留物 (mg/L)</t>
    <rPh sb="0" eb="2">
      <t>ジョウハツ</t>
    </rPh>
    <rPh sb="2" eb="5">
      <t>ザンリュウブツ</t>
    </rPh>
    <phoneticPr fontId="3"/>
  </si>
  <si>
    <t>アンモニア態窒素 (mg/L)</t>
    <rPh sb="5" eb="6">
      <t>タイ</t>
    </rPh>
    <rPh sb="6" eb="8">
      <t>チッソ</t>
    </rPh>
    <phoneticPr fontId="3"/>
  </si>
  <si>
    <t>溶存酸素（ＤＯ） (mg/L)</t>
    <phoneticPr fontId="3"/>
  </si>
  <si>
    <t>浮遊物質量（ＳＳ） (mg/L)</t>
    <phoneticPr fontId="3"/>
  </si>
  <si>
    <t>全窒素 (mg/L)</t>
    <rPh sb="0" eb="1">
      <t>ゼン</t>
    </rPh>
    <rPh sb="1" eb="3">
      <t>チッソ</t>
    </rPh>
    <phoneticPr fontId="3"/>
  </si>
  <si>
    <t>全りん (mg/L)</t>
    <rPh sb="0" eb="1">
      <t>ゼン</t>
    </rPh>
    <phoneticPr fontId="3"/>
  </si>
  <si>
    <t>大腸菌数 (CFU/100mL)</t>
    <rPh sb="0" eb="3">
      <t>ダイチョウキン</t>
    </rPh>
    <rPh sb="3" eb="4">
      <t>スウ</t>
    </rPh>
    <phoneticPr fontId="3"/>
  </si>
  <si>
    <t>総アルカリ度 (mg/L)</t>
    <rPh sb="0" eb="1">
      <t>ソウ</t>
    </rPh>
    <rPh sb="5" eb="6">
      <t>ド</t>
    </rPh>
    <phoneticPr fontId="3"/>
  </si>
  <si>
    <t>ダ ム 流 入 河 川 項 目</t>
    <phoneticPr fontId="3"/>
  </si>
  <si>
    <t>畜 産 施 設 監 視 項 目</t>
    <rPh sb="0" eb="1">
      <t>チク</t>
    </rPh>
    <rPh sb="2" eb="3">
      <t>サン</t>
    </rPh>
    <rPh sb="4" eb="5">
      <t>シ</t>
    </rPh>
    <rPh sb="6" eb="7">
      <t>セツ</t>
    </rPh>
    <rPh sb="8" eb="9">
      <t>カン</t>
    </rPh>
    <rPh sb="10" eb="11">
      <t>シ</t>
    </rPh>
    <phoneticPr fontId="3"/>
  </si>
  <si>
    <t>糞便性大腸菌群数 (MPN/100mL)</t>
    <rPh sb="0" eb="2">
      <t>フンベン</t>
    </rPh>
    <rPh sb="2" eb="3">
      <t>セイ</t>
    </rPh>
    <rPh sb="3" eb="6">
      <t>ダイチョウキン</t>
    </rPh>
    <rPh sb="6" eb="7">
      <t>グン</t>
    </rPh>
    <rPh sb="7" eb="8">
      <t>スウ</t>
    </rPh>
    <phoneticPr fontId="3"/>
  </si>
  <si>
    <t>生 活 排 水 監 視 項 目</t>
    <rPh sb="0" eb="1">
      <t>ナマ</t>
    </rPh>
    <rPh sb="2" eb="3">
      <t>カツ</t>
    </rPh>
    <rPh sb="4" eb="5">
      <t>ハイ</t>
    </rPh>
    <rPh sb="6" eb="7">
      <t>ミズ</t>
    </rPh>
    <rPh sb="8" eb="9">
      <t>カン</t>
    </rPh>
    <rPh sb="10" eb="11">
      <t>シ</t>
    </rPh>
    <phoneticPr fontId="3"/>
  </si>
  <si>
    <t>陰イオン界面活性剤 (mg/L)</t>
    <rPh sb="0" eb="1">
      <t>イン</t>
    </rPh>
    <rPh sb="4" eb="6">
      <t>カイメン</t>
    </rPh>
    <rPh sb="6" eb="9">
      <t>カッセイザイ</t>
    </rPh>
    <phoneticPr fontId="3"/>
  </si>
  <si>
    <t>非イオン界面活性剤 (mg/L)</t>
    <rPh sb="0" eb="1">
      <t>ヒ</t>
    </rPh>
    <rPh sb="4" eb="6">
      <t>カイメン</t>
    </rPh>
    <rPh sb="6" eb="9">
      <t>カッセイザイ</t>
    </rPh>
    <phoneticPr fontId="3"/>
  </si>
  <si>
    <r>
      <t>検    査    機    関　</t>
    </r>
    <r>
      <rPr>
        <vertAlign val="superscript"/>
        <sz val="8"/>
        <rFont val="ＭＳ ゴシック"/>
        <family val="3"/>
        <charset val="128"/>
      </rPr>
      <t>※</t>
    </r>
    <rPh sb="0" eb="1">
      <t>ケン</t>
    </rPh>
    <rPh sb="5" eb="6">
      <t>サ</t>
    </rPh>
    <rPh sb="10" eb="11">
      <t>キ</t>
    </rPh>
    <rPh sb="15" eb="16">
      <t>セキ</t>
    </rPh>
    <phoneticPr fontId="3"/>
  </si>
  <si>
    <t>※ 検査機関　１：企業局朝日浄水場　　２：東北環境開発株式会社</t>
    <rPh sb="2" eb="4">
      <t>ケンサ</t>
    </rPh>
    <rPh sb="4" eb="6">
      <t>キカン</t>
    </rPh>
    <rPh sb="9" eb="11">
      <t>キギョウ</t>
    </rPh>
    <rPh sb="11" eb="12">
      <t>キョク</t>
    </rPh>
    <rPh sb="12" eb="14">
      <t>アサヒ</t>
    </rPh>
    <rPh sb="14" eb="16">
      <t>ジョウスイ</t>
    </rPh>
    <rPh sb="16" eb="17">
      <t>ジョウ</t>
    </rPh>
    <rPh sb="21" eb="23">
      <t>トウホク</t>
    </rPh>
    <rPh sb="23" eb="25">
      <t>カンキョウ</t>
    </rPh>
    <rPh sb="25" eb="27">
      <t>カイハツ</t>
    </rPh>
    <rPh sb="27" eb="31">
      <t>カブシキガイシャ</t>
    </rPh>
    <phoneticPr fontId="3"/>
  </si>
  <si>
    <t>ダム水</t>
    <rPh sb="2" eb="3">
      <t>スイ</t>
    </rPh>
    <phoneticPr fontId="3"/>
  </si>
  <si>
    <t>月山ダム湖</t>
    <rPh sb="0" eb="2">
      <t>ガッサン</t>
    </rPh>
    <rPh sb="4" eb="5">
      <t>コ</t>
    </rPh>
    <phoneticPr fontId="3"/>
  </si>
  <si>
    <t xml:space="preserve">水 質 基 準 項 目 </t>
    <rPh sb="0" eb="1">
      <t>ミズ</t>
    </rPh>
    <rPh sb="2" eb="3">
      <t>シツ</t>
    </rPh>
    <rPh sb="4" eb="5">
      <t>モト</t>
    </rPh>
    <rPh sb="6" eb="7">
      <t>ジュン</t>
    </rPh>
    <rPh sb="8" eb="9">
      <t>コウ</t>
    </rPh>
    <rPh sb="10" eb="11">
      <t>メ</t>
    </rPh>
    <phoneticPr fontId="3"/>
  </si>
  <si>
    <t>マンガン (mg/L)</t>
    <phoneticPr fontId="3"/>
  </si>
  <si>
    <t>微土臭</t>
    <rPh sb="0" eb="1">
      <t>ビ</t>
    </rPh>
    <rPh sb="1" eb="2">
      <t>ツチ</t>
    </rPh>
    <rPh sb="2" eb="3">
      <t>シュウ</t>
    </rPh>
    <phoneticPr fontId="4"/>
  </si>
  <si>
    <t>異常なし</t>
    <rPh sb="0" eb="2">
      <t>イジョウ</t>
    </rPh>
    <phoneticPr fontId="4"/>
  </si>
  <si>
    <t>藻臭</t>
    <rPh sb="0" eb="1">
      <t>モ</t>
    </rPh>
    <rPh sb="1" eb="2">
      <t>シュウ</t>
    </rPh>
    <phoneticPr fontId="4"/>
  </si>
  <si>
    <t>色度 (度)</t>
    <rPh sb="0" eb="1">
      <t>イロ</t>
    </rPh>
    <rPh sb="1" eb="2">
      <t>ド</t>
    </rPh>
    <rPh sb="4" eb="5">
      <t>ド</t>
    </rPh>
    <phoneticPr fontId="3"/>
  </si>
  <si>
    <t>電気伝導率 (mS/m)</t>
    <rPh sb="0" eb="2">
      <t>デンキ</t>
    </rPh>
    <rPh sb="2" eb="4">
      <t>デンドウ</t>
    </rPh>
    <rPh sb="4" eb="5">
      <t>リツ</t>
    </rPh>
    <phoneticPr fontId="3"/>
  </si>
  <si>
    <t>月山ダム放流水</t>
    <rPh sb="0" eb="2">
      <t>ガッサン</t>
    </rPh>
    <rPh sb="4" eb="6">
      <t>ホウリュウ</t>
    </rPh>
    <rPh sb="6" eb="7">
      <t>スイ</t>
    </rPh>
    <phoneticPr fontId="3"/>
  </si>
  <si>
    <t>大網川（大網川下流）</t>
    <rPh sb="0" eb="2">
      <t>オオアミ</t>
    </rPh>
    <rPh sb="2" eb="3">
      <t>ガワ</t>
    </rPh>
    <rPh sb="4" eb="6">
      <t>オオアミ</t>
    </rPh>
    <rPh sb="6" eb="7">
      <t>カワ</t>
    </rPh>
    <rPh sb="7" eb="9">
      <t>カリュウ</t>
    </rPh>
    <phoneticPr fontId="3"/>
  </si>
  <si>
    <t>微土臭</t>
    <rPh sb="0" eb="1">
      <t>ビ</t>
    </rPh>
    <rPh sb="1" eb="2">
      <t>ツチ</t>
    </rPh>
    <rPh sb="2" eb="3">
      <t>グサ</t>
    </rPh>
    <phoneticPr fontId="4"/>
  </si>
  <si>
    <t>生物化学的酸素要求量（ＢＯＤ） (mg/L)</t>
    <phoneticPr fontId="3"/>
  </si>
  <si>
    <t>化学的酸素要求量（ＣＯＤ） (mg/L)</t>
    <phoneticPr fontId="3"/>
  </si>
  <si>
    <t>.</t>
    <phoneticPr fontId="4"/>
  </si>
  <si>
    <t>JIS丸め</t>
    <rPh sb="3" eb="4">
      <t>マル</t>
    </rPh>
    <phoneticPr fontId="3"/>
  </si>
  <si>
    <t>令和５年度　庄内広域水道（南部地域）　定期水質検査実施計画</t>
    <rPh sb="0" eb="2">
      <t>レイワ</t>
    </rPh>
    <rPh sb="3" eb="5">
      <t>ネンド</t>
    </rPh>
    <rPh sb="6" eb="8">
      <t>ショウナイ</t>
    </rPh>
    <rPh sb="8" eb="10">
      <t>コウイキ</t>
    </rPh>
    <rPh sb="10" eb="12">
      <t>スイドウ</t>
    </rPh>
    <rPh sb="13" eb="15">
      <t>ナンブ</t>
    </rPh>
    <rPh sb="15" eb="17">
      <t>チイキ</t>
    </rPh>
    <rPh sb="19" eb="21">
      <t>テイキ</t>
    </rPh>
    <rPh sb="21" eb="23">
      <t>スイシツ</t>
    </rPh>
    <rPh sb="23" eb="25">
      <t>ケンサ</t>
    </rPh>
    <rPh sb="25" eb="27">
      <t>ジッシ</t>
    </rPh>
    <rPh sb="27" eb="29">
      <t>ケイカク</t>
    </rPh>
    <phoneticPr fontId="4"/>
  </si>
  <si>
    <t>区分</t>
    <rPh sb="0" eb="2">
      <t>クブン</t>
    </rPh>
    <phoneticPr fontId="4"/>
  </si>
  <si>
    <t>採水場所等</t>
    <rPh sb="0" eb="2">
      <t>サイスイ</t>
    </rPh>
    <rPh sb="2" eb="4">
      <t>バショ</t>
    </rPh>
    <rPh sb="4" eb="5">
      <t>トウ</t>
    </rPh>
    <phoneticPr fontId="4"/>
  </si>
  <si>
    <t>項　　　　　目</t>
    <rPh sb="0" eb="1">
      <t>コウ</t>
    </rPh>
    <rPh sb="6" eb="7">
      <t>メ</t>
    </rPh>
    <phoneticPr fontId="4"/>
  </si>
  <si>
    <t>４月</t>
  </si>
  <si>
    <t>10月</t>
    <phoneticPr fontId="4"/>
  </si>
  <si>
    <t>11月</t>
    <phoneticPr fontId="4"/>
  </si>
  <si>
    <t>12月</t>
    <phoneticPr fontId="4"/>
  </si>
  <si>
    <t>回数(参考)</t>
    <rPh sb="0" eb="2">
      <t>カイスウ</t>
    </rPh>
    <rPh sb="3" eb="5">
      <t>サンコウ</t>
    </rPh>
    <phoneticPr fontId="4"/>
  </si>
  <si>
    <t>水質</t>
    <rPh sb="0" eb="2">
      <t>スイシツ</t>
    </rPh>
    <phoneticPr fontId="4"/>
  </si>
  <si>
    <t>環境</t>
    <rPh sb="0" eb="2">
      <t>カンキョウ</t>
    </rPh>
    <phoneticPr fontId="4"/>
  </si>
  <si>
    <t>梵字川
(わさび橋)</t>
    <rPh sb="0" eb="1">
      <t>ボン</t>
    </rPh>
    <rPh sb="1" eb="2">
      <t>ジ</t>
    </rPh>
    <rPh sb="2" eb="3">
      <t>ガワ</t>
    </rPh>
    <rPh sb="8" eb="9">
      <t>ハシ</t>
    </rPh>
    <phoneticPr fontId="4"/>
  </si>
  <si>
    <t>15</t>
  </si>
  <si>
    <t>水源監視項目</t>
  </si>
  <si>
    <t>●</t>
    <phoneticPr fontId="4"/>
  </si>
  <si>
    <t>16</t>
  </si>
  <si>
    <t>ダム流入河川監視項目</t>
  </si>
  <si>
    <t>●</t>
  </si>
  <si>
    <t>田麦川
(田麦橋)</t>
    <rPh sb="0" eb="2">
      <t>タムギ</t>
    </rPh>
    <rPh sb="2" eb="3">
      <t>ガワ</t>
    </rPh>
    <rPh sb="5" eb="7">
      <t>タムギ</t>
    </rPh>
    <rPh sb="7" eb="8">
      <t>バシ</t>
    </rPh>
    <phoneticPr fontId="4"/>
  </si>
  <si>
    <t>14</t>
  </si>
  <si>
    <t>生活排水監視項目</t>
  </si>
  <si>
    <t>月山ダム湖</t>
    <rPh sb="0" eb="2">
      <t>ガッサン</t>
    </rPh>
    <rPh sb="4" eb="5">
      <t>コ</t>
    </rPh>
    <phoneticPr fontId="4"/>
  </si>
  <si>
    <t>17</t>
  </si>
  <si>
    <t>ダム水監視項目</t>
  </si>
  <si>
    <t>月山ダム放流水</t>
    <rPh sb="0" eb="2">
      <t>ガッサン</t>
    </rPh>
    <rPh sb="4" eb="6">
      <t>ホウリュウ</t>
    </rPh>
    <rPh sb="6" eb="7">
      <t>スイ</t>
    </rPh>
    <phoneticPr fontId="4"/>
  </si>
  <si>
    <t>18</t>
  </si>
  <si>
    <t>ダム放流水監視項目</t>
  </si>
  <si>
    <t>大網川
(大網川橋)</t>
    <rPh sb="0" eb="2">
      <t>オオアミ</t>
    </rPh>
    <rPh sb="2" eb="3">
      <t>カワ</t>
    </rPh>
    <rPh sb="5" eb="7">
      <t>オオアミ</t>
    </rPh>
    <rPh sb="7" eb="8">
      <t>ガワ</t>
    </rPh>
    <rPh sb="8" eb="9">
      <t>バシ</t>
    </rPh>
    <phoneticPr fontId="4"/>
  </si>
  <si>
    <t>原水</t>
    <rPh sb="0" eb="2">
      <t>ゲンスイ</t>
    </rPh>
    <phoneticPr fontId="4"/>
  </si>
  <si>
    <t>梵字川
(上名川取水場)</t>
    <rPh sb="0" eb="1">
      <t>ボン</t>
    </rPh>
    <rPh sb="1" eb="2">
      <t>ジ</t>
    </rPh>
    <rPh sb="2" eb="3">
      <t>ガワ</t>
    </rPh>
    <rPh sb="5" eb="6">
      <t>ウエ</t>
    </rPh>
    <rPh sb="6" eb="8">
      <t>ナガワ</t>
    </rPh>
    <rPh sb="8" eb="10">
      <t>シュスイ</t>
    </rPh>
    <rPh sb="10" eb="11">
      <t>ジョウ</t>
    </rPh>
    <phoneticPr fontId="4"/>
  </si>
  <si>
    <t>２</t>
  </si>
  <si>
    <t>水質基準項目(原水)</t>
  </si>
  <si>
    <t>４</t>
  </si>
  <si>
    <t>水質基準項目（原水 省略不可11項目）</t>
  </si>
  <si>
    <t>６</t>
  </si>
  <si>
    <t>水質基準項目(臭気物質)</t>
    <rPh sb="0" eb="2">
      <t>スイシツ</t>
    </rPh>
    <rPh sb="2" eb="4">
      <t>キジュン</t>
    </rPh>
    <rPh sb="4" eb="6">
      <t>コウモク</t>
    </rPh>
    <rPh sb="7" eb="9">
      <t>シュウキ</t>
    </rPh>
    <rPh sb="9" eb="11">
      <t>ブッシツ</t>
    </rPh>
    <phoneticPr fontId="4"/>
  </si>
  <si>
    <t>８</t>
  </si>
  <si>
    <t>水質管理目標設定項目（原水）</t>
  </si>
  <si>
    <t>11</t>
  </si>
  <si>
    <t>水質管理目標設定項目（農薬類）</t>
  </si>
  <si>
    <t>12</t>
  </si>
  <si>
    <t>クリプトスポリジウム指標菌</t>
  </si>
  <si>
    <t>13</t>
  </si>
  <si>
    <t>クリプトスポリジウム・ジアルジア</t>
  </si>
  <si>
    <t>19</t>
  </si>
  <si>
    <t>原水監視項目</t>
  </si>
  <si>
    <t>20</t>
  </si>
  <si>
    <t>原水（トリハロメタン生成能）</t>
  </si>
  <si>
    <t>処理工程水</t>
    <rPh sb="0" eb="2">
      <t>ショリ</t>
    </rPh>
    <rPh sb="2" eb="4">
      <t>コウテイ</t>
    </rPh>
    <rPh sb="4" eb="5">
      <t>スイ</t>
    </rPh>
    <phoneticPr fontId="4"/>
  </si>
  <si>
    <t>沈澱水
サンプリング栓</t>
    <rPh sb="0" eb="2">
      <t>チンデン</t>
    </rPh>
    <phoneticPr fontId="3"/>
  </si>
  <si>
    <t>７</t>
  </si>
  <si>
    <t>水質基準項目（処理工程水17項目）</t>
  </si>
  <si>
    <t>ろ過水
サンプリング栓</t>
    <phoneticPr fontId="3"/>
  </si>
  <si>
    <t>浄水池</t>
    <rPh sb="0" eb="3">
      <t>ジョウスイチ</t>
    </rPh>
    <phoneticPr fontId="4"/>
  </si>
  <si>
    <t>浄水
サンプリング栓</t>
    <rPh sb="9" eb="10">
      <t>セン</t>
    </rPh>
    <phoneticPr fontId="4"/>
  </si>
  <si>
    <t>１</t>
  </si>
  <si>
    <t>水質基準項目(浄水 51項目)</t>
  </si>
  <si>
    <t>３</t>
  </si>
  <si>
    <t>水質基準項目（浄水 省略不可23項目）</t>
  </si>
  <si>
    <t>水質基準項目（臭気物質）</t>
  </si>
  <si>
    <t>９</t>
  </si>
  <si>
    <t>水質管理目標設定項目（浄水）</t>
  </si>
  <si>
    <t>量水所</t>
    <rPh sb="0" eb="3">
      <t>リョウスイジョ</t>
    </rPh>
    <phoneticPr fontId="4"/>
  </si>
  <si>
    <t>鶴岡量水所</t>
    <rPh sb="0" eb="2">
      <t>ツルオカ</t>
    </rPh>
    <phoneticPr fontId="4"/>
  </si>
  <si>
    <t>10</t>
  </si>
  <si>
    <t>水質管理目標設定項目（快適・優先）</t>
  </si>
  <si>
    <t>立川量水所</t>
    <rPh sb="0" eb="2">
      <t>タチカワ</t>
    </rPh>
    <phoneticPr fontId="4"/>
  </si>
  <si>
    <t>上野山量水所</t>
    <rPh sb="0" eb="2">
      <t>ウワノ</t>
    </rPh>
    <rPh sb="2" eb="3">
      <t>ヤマ</t>
    </rPh>
    <phoneticPr fontId="4"/>
  </si>
  <si>
    <t>５</t>
  </si>
  <si>
    <t>水質基準項目（浄水 13項目）</t>
  </si>
  <si>
    <t>越中山量水所</t>
    <rPh sb="0" eb="2">
      <t>エッチュウ</t>
    </rPh>
    <rPh sb="2" eb="3">
      <t>ヤマ</t>
    </rPh>
    <phoneticPr fontId="4"/>
  </si>
  <si>
    <t>櫛引量水所</t>
    <rPh sb="0" eb="2">
      <t>クシビキ</t>
    </rPh>
    <phoneticPr fontId="4"/>
  </si>
  <si>
    <t>羽黒南部量水所</t>
    <rPh sb="0" eb="2">
      <t>ハグロ</t>
    </rPh>
    <rPh sb="2" eb="4">
      <t>ナンブ</t>
    </rPh>
    <phoneticPr fontId="4"/>
  </si>
  <si>
    <t>手向量水所</t>
    <rPh sb="0" eb="1">
      <t>テ</t>
    </rPh>
    <rPh sb="1" eb="2">
      <t>ム</t>
    </rPh>
    <phoneticPr fontId="4"/>
  </si>
  <si>
    <t>大口量水所</t>
    <rPh sb="0" eb="2">
      <t>オオグチ</t>
    </rPh>
    <phoneticPr fontId="4"/>
  </si>
  <si>
    <t>余目量水所</t>
    <rPh sb="0" eb="2">
      <t>アマルメ</t>
    </rPh>
    <phoneticPr fontId="4"/>
  </si>
  <si>
    <t>排水</t>
    <rPh sb="0" eb="2">
      <t>ハイスイ</t>
    </rPh>
    <phoneticPr fontId="4"/>
  </si>
  <si>
    <t>調整池出口</t>
    <rPh sb="0" eb="3">
      <t>チョウセイチ</t>
    </rPh>
    <rPh sb="3" eb="5">
      <t>デグチ</t>
    </rPh>
    <phoneticPr fontId="4"/>
  </si>
  <si>
    <t>21</t>
  </si>
  <si>
    <t>排水基準</t>
  </si>
  <si>
    <t>汚泥</t>
    <rPh sb="0" eb="2">
      <t>オデイ</t>
    </rPh>
    <phoneticPr fontId="4"/>
  </si>
  <si>
    <t>天日乾燥床</t>
  </si>
  <si>
    <t>22</t>
  </si>
  <si>
    <t>環境基準等(汚泥)</t>
  </si>
  <si>
    <t>参考</t>
    <rPh sb="0" eb="2">
      <t>サンコウ</t>
    </rPh>
    <phoneticPr fontId="4"/>
  </si>
  <si>
    <t>検体数</t>
    <rPh sb="0" eb="2">
      <t>ケンタイ</t>
    </rPh>
    <rPh sb="2" eb="3">
      <t>スウ</t>
    </rPh>
    <phoneticPr fontId="4"/>
  </si>
  <si>
    <t>採水箇所数(基本分)</t>
    <rPh sb="0" eb="2">
      <t>サイスイ</t>
    </rPh>
    <rPh sb="2" eb="4">
      <t>カショ</t>
    </rPh>
    <rPh sb="4" eb="5">
      <t>スウ</t>
    </rPh>
    <rPh sb="6" eb="8">
      <t>キホン</t>
    </rPh>
    <rPh sb="8" eb="9">
      <t>ブン</t>
    </rPh>
    <phoneticPr fontId="4"/>
  </si>
  <si>
    <t>追加採水数</t>
    <rPh sb="0" eb="2">
      <t>ツイカ</t>
    </rPh>
    <rPh sb="2" eb="4">
      <t>サイスイ</t>
    </rPh>
    <rPh sb="4" eb="5">
      <t>スウ</t>
    </rPh>
    <phoneticPr fontId="4"/>
  </si>
  <si>
    <t>(注)</t>
    <rPh sb="1" eb="2">
      <t>チュウ</t>
    </rPh>
    <phoneticPr fontId="4"/>
  </si>
  <si>
    <t>月山ダム湖の採水は委託しない</t>
    <rPh sb="0" eb="2">
      <t>ガッサン</t>
    </rPh>
    <rPh sb="4" eb="5">
      <t>コ</t>
    </rPh>
    <rPh sb="6" eb="8">
      <t>サイスイ</t>
    </rPh>
    <rPh sb="9" eb="11">
      <t>イタク</t>
    </rPh>
    <phoneticPr fontId="4"/>
  </si>
  <si>
    <t>朝日浄水場出口</t>
    <rPh sb="0" eb="2">
      <t>アサヒ</t>
    </rPh>
    <rPh sb="2" eb="4">
      <t>ジョウスイ</t>
    </rPh>
    <rPh sb="4" eb="5">
      <t>ジョウ</t>
    </rPh>
    <rPh sb="5" eb="7">
      <t>デグチ</t>
    </rPh>
    <phoneticPr fontId="3"/>
  </si>
  <si>
    <t>色度</t>
    <rPh sb="0" eb="1">
      <t>イロ</t>
    </rPh>
    <rPh sb="1" eb="2">
      <t>ド</t>
    </rPh>
    <phoneticPr fontId="3"/>
  </si>
  <si>
    <t>1度未満</t>
    <rPh sb="1" eb="2">
      <t>ド</t>
    </rPh>
    <rPh sb="2" eb="4">
      <t>ミマン</t>
    </rPh>
    <phoneticPr fontId="1"/>
  </si>
  <si>
    <t>濁度</t>
    <rPh sb="0" eb="1">
      <t>ダク</t>
    </rPh>
    <rPh sb="1" eb="2">
      <t>ド</t>
    </rPh>
    <phoneticPr fontId="3"/>
  </si>
  <si>
    <t>0.1度未満</t>
    <rPh sb="3" eb="4">
      <t>ド</t>
    </rPh>
    <rPh sb="4" eb="6">
      <t>ミマン</t>
    </rPh>
    <phoneticPr fontId="1"/>
  </si>
  <si>
    <t>毎 日 水 質 検 査 結 果（令和５年度）</t>
    <rPh sb="0" eb="1">
      <t>ゴト</t>
    </rPh>
    <rPh sb="2" eb="3">
      <t>ヒ</t>
    </rPh>
    <rPh sb="4" eb="5">
      <t>ミズ</t>
    </rPh>
    <rPh sb="6" eb="7">
      <t>シツ</t>
    </rPh>
    <rPh sb="8" eb="9">
      <t>ケン</t>
    </rPh>
    <rPh sb="10" eb="11">
      <t>ジャ</t>
    </rPh>
    <rPh sb="12" eb="13">
      <t>ケツ</t>
    </rPh>
    <rPh sb="14" eb="15">
      <t>カ</t>
    </rPh>
    <rPh sb="16" eb="18">
      <t>レイワ</t>
    </rPh>
    <phoneticPr fontId="3"/>
  </si>
  <si>
    <t>定　期　水　質　検　査　結　果（令和５年度）</t>
    <rPh sb="0" eb="1">
      <t>サダム</t>
    </rPh>
    <rPh sb="2" eb="3">
      <t>キ</t>
    </rPh>
    <rPh sb="4" eb="5">
      <t>ミズ</t>
    </rPh>
    <rPh sb="6" eb="7">
      <t>シツ</t>
    </rPh>
    <rPh sb="8" eb="9">
      <t>ケン</t>
    </rPh>
    <rPh sb="10" eb="11">
      <t>サ</t>
    </rPh>
    <rPh sb="12" eb="13">
      <t>ムスブ</t>
    </rPh>
    <rPh sb="14" eb="15">
      <t>ハタシ</t>
    </rPh>
    <rPh sb="16" eb="18">
      <t>レイワ</t>
    </rPh>
    <rPh sb="19" eb="21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</si>
</sst>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0.0_ "/>
    <numFmt numFmtId="177" formatCode="0.000_);[Red]\(0.000\)"/>
    <numFmt numFmtId="178" formatCode="0.000_ "/>
    <numFmt numFmtId="179" formatCode="0.0_);[Red]\(0.0\)"/>
    <numFmt numFmtId="180" formatCode="0_ "/>
    <numFmt numFmtId="181" formatCode="0.00_ "/>
    <numFmt numFmtId="182" formatCode="0.0"/>
    <numFmt numFmtId="183" formatCode="0.000"/>
    <numFmt numFmtId="184" formatCode="0.00000"/>
    <numFmt numFmtId="185" formatCode="0.0000"/>
    <numFmt numFmtId="186" formatCode="0.000000_ "/>
    <numFmt numFmtId="187" formatCode="0.0000_);[Red]\(0.0000\)"/>
    <numFmt numFmtId="188" formatCode="0.0\ "/>
    <numFmt numFmtId="189" formatCode="m&quot;月&quot;d&quot;日&quot;;@"/>
    <numFmt numFmtId="190" formatCode="h:mm;@"/>
    <numFmt numFmtId="191" formatCode="0.00\ "/>
    <numFmt numFmtId="192" formatCode="0\ "/>
    <numFmt numFmtId="193" formatCode="0.000\ "/>
    <numFmt numFmtId="194" formatCode="0.00_);[Red]\(0.00\)"/>
    <numFmt numFmtId="195" formatCode="0_);[Red]\(0\)"/>
    <numFmt numFmtId="196" formatCode="0.000000"/>
    <numFmt numFmtId="198" formatCode="0.0000_ "/>
    <numFmt numFmtId="199" formatCode="0.0_);\(0.0\)"/>
  </numFmts>
  <fonts count="3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8"/>
      <color theme="0"/>
      <name val="ＭＳ 明朝"/>
      <family val="1"/>
      <charset val="128"/>
    </font>
    <font>
      <sz val="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1"/>
      <name val="ＭＳ 明朝"/>
      <family val="1"/>
      <charset val="128"/>
    </font>
    <font>
      <vertAlign val="superscript"/>
      <sz val="8"/>
      <color rgb="FF000000"/>
      <name val="ＭＳ ゴシック"/>
      <family val="3"/>
      <charset val="128"/>
    </font>
    <font>
      <vertAlign val="superscript"/>
      <sz val="8"/>
      <name val="ＭＳ 明朝"/>
      <family val="1"/>
      <charset val="128"/>
    </font>
    <font>
      <vertAlign val="superscript"/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</fills>
  <borders count="26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theme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theme="1"/>
      </right>
      <top/>
      <bottom style="medium">
        <color indexed="64"/>
      </bottom>
      <diagonal style="thin">
        <color indexed="64"/>
      </diagonal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double">
        <color indexed="64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</cellStyleXfs>
  <cellXfs count="1597">
    <xf numFmtId="0" fontId="0" fillId="0" borderId="0" xfId="0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193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2" fontId="6" fillId="0" borderId="26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24" fillId="0" borderId="4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7" fillId="0" borderId="6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/>
    </xf>
    <xf numFmtId="183" fontId="7" fillId="2" borderId="0" xfId="0" applyNumberFormat="1" applyFont="1" applyFill="1" applyBorder="1" applyAlignment="1">
      <alignment horizontal="center" vertical="center"/>
    </xf>
    <xf numFmtId="182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176" fontId="7" fillId="0" borderId="67" xfId="0" applyNumberFormat="1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/>
    </xf>
    <xf numFmtId="182" fontId="7" fillId="0" borderId="38" xfId="0" applyNumberFormat="1" applyFont="1" applyBorder="1" applyAlignment="1">
      <alignment horizontal="right" vertical="center"/>
    </xf>
    <xf numFmtId="182" fontId="7" fillId="0" borderId="39" xfId="0" applyNumberFormat="1" applyFont="1" applyBorder="1" applyAlignment="1">
      <alignment horizontal="right" vertical="center"/>
    </xf>
    <xf numFmtId="182" fontId="7" fillId="0" borderId="40" xfId="0" applyNumberFormat="1" applyFont="1" applyBorder="1" applyAlignment="1">
      <alignment horizontal="right" vertical="center"/>
    </xf>
    <xf numFmtId="182" fontId="7" fillId="0" borderId="41" xfId="0" applyNumberFormat="1" applyFont="1" applyBorder="1" applyAlignment="1">
      <alignment horizontal="right" vertical="center"/>
    </xf>
    <xf numFmtId="182" fontId="7" fillId="0" borderId="42" xfId="0" applyNumberFormat="1" applyFont="1" applyBorder="1" applyAlignment="1">
      <alignment horizontal="right" vertical="center"/>
    </xf>
    <xf numFmtId="182" fontId="7" fillId="0" borderId="43" xfId="0" applyNumberFormat="1" applyFont="1" applyBorder="1" applyAlignment="1">
      <alignment horizontal="right" vertical="center"/>
    </xf>
    <xf numFmtId="182" fontId="7" fillId="0" borderId="51" xfId="0" applyNumberFormat="1" applyFont="1" applyBorder="1" applyAlignment="1">
      <alignment horizontal="center" vertical="center"/>
    </xf>
    <xf numFmtId="182" fontId="7" fillId="0" borderId="52" xfId="0" applyNumberFormat="1" applyFont="1" applyBorder="1" applyAlignment="1">
      <alignment horizontal="center" vertical="center"/>
    </xf>
    <xf numFmtId="182" fontId="7" fillId="0" borderId="53" xfId="0" applyNumberFormat="1" applyFont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21" fillId="0" borderId="78" xfId="2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21" fillId="0" borderId="17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1" fillId="0" borderId="20" xfId="2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0" fillId="0" borderId="20" xfId="2" applyFont="1" applyFill="1" applyBorder="1" applyAlignment="1">
      <alignment vertical="center"/>
    </xf>
    <xf numFmtId="0" fontId="6" fillId="0" borderId="73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/>
    </xf>
    <xf numFmtId="0" fontId="21" fillId="0" borderId="22" xfId="2" applyFont="1" applyFill="1" applyBorder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 shrinkToFi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28" xfId="2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24" fillId="0" borderId="180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18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32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32" fillId="0" borderId="26" xfId="0" applyNumberFormat="1" applyFont="1" applyFill="1" applyBorder="1" applyAlignment="1">
      <alignment horizontal="center" vertical="center"/>
    </xf>
    <xf numFmtId="176" fontId="7" fillId="0" borderId="127" xfId="0" applyNumberFormat="1" applyFont="1" applyBorder="1" applyAlignment="1">
      <alignment horizontal="center" vertical="center"/>
    </xf>
    <xf numFmtId="182" fontId="7" fillId="0" borderId="27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196" fontId="7" fillId="0" borderId="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5" fillId="0" borderId="22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7" fillId="0" borderId="122" xfId="0" applyNumberFormat="1" applyFont="1" applyBorder="1" applyAlignment="1">
      <alignment horizontal="center" vertical="center"/>
    </xf>
    <xf numFmtId="0" fontId="7" fillId="0" borderId="113" xfId="0" applyNumberFormat="1" applyFont="1" applyBorder="1" applyAlignment="1">
      <alignment horizontal="center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183" fontId="7" fillId="0" borderId="113" xfId="0" applyNumberFormat="1" applyFont="1" applyBorder="1" applyAlignment="1">
      <alignment horizontal="center" vertical="center"/>
    </xf>
    <xf numFmtId="182" fontId="7" fillId="0" borderId="1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56" fontId="7" fillId="0" borderId="79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0" fontId="7" fillId="0" borderId="112" xfId="0" applyNumberFormat="1" applyFont="1" applyBorder="1" applyAlignment="1">
      <alignment horizontal="center" vertical="center"/>
    </xf>
    <xf numFmtId="178" fontId="7" fillId="0" borderId="113" xfId="0" applyNumberFormat="1" applyFont="1" applyBorder="1" applyAlignment="1">
      <alignment horizontal="center" vertical="center"/>
    </xf>
    <xf numFmtId="0" fontId="7" fillId="0" borderId="113" xfId="0" applyNumberFormat="1" applyFont="1" applyFill="1" applyBorder="1" applyAlignment="1">
      <alignment horizontal="center" vertical="center"/>
    </xf>
    <xf numFmtId="0" fontId="7" fillId="0" borderId="116" xfId="0" applyNumberFormat="1" applyFont="1" applyBorder="1" applyAlignment="1">
      <alignment horizontal="center" vertical="center"/>
    </xf>
    <xf numFmtId="0" fontId="32" fillId="0" borderId="113" xfId="0" applyNumberFormat="1" applyFont="1" applyBorder="1" applyAlignment="1">
      <alignment horizontal="center" vertical="center"/>
    </xf>
    <xf numFmtId="56" fontId="7" fillId="0" borderId="123" xfId="0" applyNumberFormat="1" applyFont="1" applyBorder="1" applyAlignment="1">
      <alignment horizontal="center" vertical="center"/>
    </xf>
    <xf numFmtId="20" fontId="7" fillId="0" borderId="84" xfId="0" applyNumberFormat="1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182" fontId="7" fillId="0" borderId="84" xfId="0" applyNumberFormat="1" applyFont="1" applyBorder="1" applyAlignment="1">
      <alignment horizontal="center" vertical="center"/>
    </xf>
    <xf numFmtId="180" fontId="7" fillId="0" borderId="84" xfId="0" applyNumberFormat="1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183" fontId="7" fillId="0" borderId="124" xfId="0" applyNumberFormat="1" applyFont="1" applyBorder="1" applyAlignment="1">
      <alignment horizontal="center" vertical="center"/>
    </xf>
    <xf numFmtId="184" fontId="7" fillId="0" borderId="124" xfId="0" applyNumberFormat="1" applyFont="1" applyBorder="1" applyAlignment="1">
      <alignment horizontal="center" vertical="center"/>
    </xf>
    <xf numFmtId="182" fontId="7" fillId="0" borderId="124" xfId="0" applyNumberFormat="1" applyFont="1" applyFill="1" applyBorder="1" applyAlignment="1">
      <alignment horizontal="center" vertical="center"/>
    </xf>
    <xf numFmtId="2" fontId="7" fillId="0" borderId="124" xfId="0" applyNumberFormat="1" applyFont="1" applyBorder="1" applyAlignment="1">
      <alignment horizontal="center" vertical="center"/>
    </xf>
    <xf numFmtId="182" fontId="7" fillId="0" borderId="124" xfId="0" applyNumberFormat="1" applyFont="1" applyBorder="1" applyAlignment="1">
      <alignment horizontal="center" vertical="center"/>
    </xf>
    <xf numFmtId="185" fontId="7" fillId="0" borderId="124" xfId="0" applyNumberFormat="1" applyFont="1" applyBorder="1" applyAlignment="1">
      <alignment horizontal="center" vertical="center"/>
    </xf>
    <xf numFmtId="183" fontId="7" fillId="0" borderId="125" xfId="0" applyNumberFormat="1" applyFont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178" fontId="7" fillId="0" borderId="124" xfId="0" applyNumberFormat="1" applyFont="1" applyBorder="1" applyAlignment="1">
      <alignment horizontal="center" vertical="center"/>
    </xf>
    <xf numFmtId="1" fontId="7" fillId="0" borderId="124" xfId="0" applyNumberFormat="1" applyFont="1" applyBorder="1" applyAlignment="1">
      <alignment horizontal="center" vertical="center"/>
    </xf>
    <xf numFmtId="186" fontId="7" fillId="0" borderId="124" xfId="0" applyNumberFormat="1" applyFont="1" applyBorder="1" applyAlignment="1">
      <alignment horizontal="center" vertical="center"/>
    </xf>
    <xf numFmtId="179" fontId="7" fillId="0" borderId="124" xfId="0" applyNumberFormat="1" applyFont="1" applyBorder="1" applyAlignment="1">
      <alignment horizontal="center" vertical="center"/>
    </xf>
    <xf numFmtId="188" fontId="7" fillId="0" borderId="124" xfId="0" applyNumberFormat="1" applyFont="1" applyBorder="1" applyAlignment="1">
      <alignment horizontal="center" vertical="center"/>
    </xf>
    <xf numFmtId="0" fontId="7" fillId="0" borderId="124" xfId="0" applyNumberFormat="1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128" xfId="0" applyNumberFormat="1" applyFont="1" applyBorder="1" applyAlignment="1">
      <alignment horizontal="center" vertical="center"/>
    </xf>
    <xf numFmtId="188" fontId="7" fillId="0" borderId="84" xfId="0" applyNumberFormat="1" applyFont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32" xfId="0" quotePrefix="1" applyNumberFormat="1" applyFont="1" applyBorder="1" applyAlignment="1">
      <alignment horizontal="center" vertical="center"/>
    </xf>
    <xf numFmtId="20" fontId="7" fillId="0" borderId="27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7" fillId="0" borderId="129" xfId="0" applyNumberFormat="1" applyFont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/>
    </xf>
    <xf numFmtId="180" fontId="7" fillId="0" borderId="132" xfId="0" quotePrefix="1" applyNumberFormat="1" applyFont="1" applyBorder="1" applyAlignment="1">
      <alignment horizontal="center" vertical="center"/>
    </xf>
    <xf numFmtId="176" fontId="7" fillId="0" borderId="84" xfId="0" applyNumberFormat="1" applyFont="1" applyBorder="1" applyAlignment="1">
      <alignment horizontal="center" vertical="center"/>
    </xf>
    <xf numFmtId="0" fontId="7" fillId="0" borderId="112" xfId="0" applyNumberFormat="1" applyFont="1" applyBorder="1" applyAlignment="1">
      <alignment vertical="center"/>
    </xf>
    <xf numFmtId="180" fontId="7" fillId="0" borderId="122" xfId="0" applyNumberFormat="1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184" fontId="7" fillId="0" borderId="113" xfId="0" applyNumberFormat="1" applyFont="1" applyBorder="1" applyAlignment="1">
      <alignment horizontal="center" vertical="center"/>
    </xf>
    <xf numFmtId="2" fontId="7" fillId="0" borderId="113" xfId="0" applyNumberFormat="1" applyFont="1" applyBorder="1" applyAlignment="1">
      <alignment horizontal="center" vertical="center"/>
    </xf>
    <xf numFmtId="185" fontId="7" fillId="0" borderId="113" xfId="0" applyNumberFormat="1" applyFont="1" applyBorder="1" applyAlignment="1">
      <alignment horizontal="center" vertical="center"/>
    </xf>
    <xf numFmtId="183" fontId="7" fillId="0" borderId="112" xfId="0" applyNumberFormat="1" applyFont="1" applyBorder="1" applyAlignment="1">
      <alignment vertical="center"/>
    </xf>
    <xf numFmtId="187" fontId="7" fillId="0" borderId="113" xfId="0" applyNumberFormat="1" applyFont="1" applyBorder="1" applyAlignment="1">
      <alignment horizontal="center" vertical="center"/>
    </xf>
    <xf numFmtId="195" fontId="7" fillId="0" borderId="113" xfId="0" applyNumberFormat="1" applyFont="1" applyBorder="1" applyAlignment="1">
      <alignment horizontal="center" vertical="center"/>
    </xf>
    <xf numFmtId="1" fontId="7" fillId="0" borderId="113" xfId="0" applyNumberFormat="1" applyFont="1" applyBorder="1" applyAlignment="1">
      <alignment horizontal="center" vertical="center"/>
    </xf>
    <xf numFmtId="186" fontId="7" fillId="0" borderId="113" xfId="0" applyNumberFormat="1" applyFont="1" applyBorder="1" applyAlignment="1">
      <alignment horizontal="center" vertical="center"/>
    </xf>
    <xf numFmtId="182" fontId="7" fillId="0" borderId="113" xfId="0" applyNumberFormat="1" applyFont="1" applyFill="1" applyBorder="1" applyAlignment="1">
      <alignment horizontal="center" vertical="center"/>
    </xf>
    <xf numFmtId="182" fontId="7" fillId="0" borderId="116" xfId="0" applyNumberFormat="1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179" fontId="7" fillId="0" borderId="65" xfId="0" applyNumberFormat="1" applyFont="1" applyBorder="1" applyAlignment="1">
      <alignment horizontal="center" vertical="center"/>
    </xf>
    <xf numFmtId="2" fontId="7" fillId="0" borderId="133" xfId="0" applyNumberFormat="1" applyFont="1" applyBorder="1" applyAlignment="1">
      <alignment horizontal="center" vertical="center"/>
    </xf>
    <xf numFmtId="179" fontId="6" fillId="0" borderId="134" xfId="0" applyNumberFormat="1" applyFont="1" applyBorder="1" applyAlignment="1">
      <alignment horizontal="center" vertical="center"/>
    </xf>
    <xf numFmtId="2" fontId="7" fillId="0" borderId="134" xfId="0" applyNumberFormat="1" applyFont="1" applyBorder="1" applyAlignment="1">
      <alignment horizontal="center" vertical="center"/>
    </xf>
    <xf numFmtId="179" fontId="6" fillId="0" borderId="135" xfId="0" applyNumberFormat="1" applyFont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179" fontId="6" fillId="0" borderId="87" xfId="0" applyNumberFormat="1" applyFont="1" applyBorder="1" applyAlignment="1">
      <alignment horizontal="center" vertical="center"/>
    </xf>
    <xf numFmtId="2" fontId="7" fillId="0" borderId="87" xfId="0" applyNumberFormat="1" applyFont="1" applyBorder="1" applyAlignment="1">
      <alignment horizontal="center" vertical="center"/>
    </xf>
    <xf numFmtId="179" fontId="6" fillId="0" borderId="102" xfId="0" applyNumberFormat="1" applyFont="1" applyBorder="1" applyAlignment="1">
      <alignment horizontal="center" vertical="center"/>
    </xf>
    <xf numFmtId="179" fontId="7" fillId="0" borderId="103" xfId="0" applyNumberFormat="1" applyFont="1" applyBorder="1" applyAlignment="1">
      <alignment horizontal="center" vertical="center"/>
    </xf>
    <xf numFmtId="179" fontId="6" fillId="0" borderId="104" xfId="0" applyNumberFormat="1" applyFont="1" applyBorder="1" applyAlignment="1">
      <alignment horizontal="center" vertical="center"/>
    </xf>
    <xf numFmtId="179" fontId="7" fillId="0" borderId="104" xfId="0" applyNumberFormat="1" applyFont="1" applyBorder="1" applyAlignment="1">
      <alignment horizontal="center" vertical="center"/>
    </xf>
    <xf numFmtId="179" fontId="6" fillId="0" borderId="105" xfId="0" applyNumberFormat="1" applyFont="1" applyBorder="1" applyAlignment="1">
      <alignment horizontal="center" vertical="center"/>
    </xf>
    <xf numFmtId="179" fontId="7" fillId="0" borderId="105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77" xfId="0" applyFont="1" applyFill="1" applyBorder="1" applyAlignment="1">
      <alignment horizontal="center" vertical="center"/>
    </xf>
    <xf numFmtId="0" fontId="21" fillId="0" borderId="73" xfId="2" applyFont="1" applyFill="1" applyBorder="1" applyAlignment="1">
      <alignment vertical="center"/>
    </xf>
    <xf numFmtId="0" fontId="7" fillId="0" borderId="121" xfId="0" applyFont="1" applyFill="1" applyBorder="1" applyAlignment="1">
      <alignment horizontal="right" vertical="center"/>
    </xf>
    <xf numFmtId="181" fontId="7" fillId="0" borderId="75" xfId="0" applyNumberFormat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vertical="center"/>
    </xf>
    <xf numFmtId="0" fontId="7" fillId="0" borderId="203" xfId="0" applyFont="1" applyFill="1" applyBorder="1" applyAlignment="1">
      <alignment horizontal="center" vertical="center" wrapText="1"/>
    </xf>
    <xf numFmtId="179" fontId="6" fillId="0" borderId="107" xfId="0" applyNumberFormat="1" applyFont="1" applyBorder="1" applyAlignment="1">
      <alignment horizontal="center" vertical="center"/>
    </xf>
    <xf numFmtId="179" fontId="6" fillId="0" borderId="10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83" fontId="32" fillId="0" borderId="113" xfId="0" applyNumberFormat="1" applyFont="1" applyBorder="1" applyAlignment="1">
      <alignment horizontal="center" vertical="center"/>
    </xf>
    <xf numFmtId="179" fontId="6" fillId="0" borderId="89" xfId="0" applyNumberFormat="1" applyFont="1" applyFill="1" applyBorder="1" applyAlignment="1">
      <alignment horizontal="center" vertical="center"/>
    </xf>
    <xf numFmtId="179" fontId="6" fillId="0" borderId="90" xfId="0" applyNumberFormat="1" applyFont="1" applyFill="1" applyBorder="1" applyAlignment="1">
      <alignment horizontal="center" vertical="center"/>
    </xf>
    <xf numFmtId="179" fontId="6" fillId="0" borderId="87" xfId="0" applyNumberFormat="1" applyFont="1" applyFill="1" applyBorder="1" applyAlignment="1">
      <alignment horizontal="center" vertical="center"/>
    </xf>
    <xf numFmtId="179" fontId="6" fillId="0" borderId="91" xfId="0" applyNumberFormat="1" applyFont="1" applyFill="1" applyBorder="1" applyAlignment="1">
      <alignment horizontal="center" vertical="center"/>
    </xf>
    <xf numFmtId="179" fontId="6" fillId="0" borderId="110" xfId="0" applyNumberFormat="1" applyFont="1" applyFill="1" applyBorder="1" applyAlignment="1">
      <alignment horizontal="center" vertical="center"/>
    </xf>
    <xf numFmtId="179" fontId="7" fillId="0" borderId="110" xfId="0" applyNumberFormat="1" applyFont="1" applyFill="1" applyBorder="1" applyAlignment="1">
      <alignment horizontal="center" vertical="center"/>
    </xf>
    <xf numFmtId="179" fontId="6" fillId="0" borderId="102" xfId="0" applyNumberFormat="1" applyFont="1" applyFill="1" applyBorder="1" applyAlignment="1">
      <alignment horizontal="center" vertical="center"/>
    </xf>
    <xf numFmtId="179" fontId="7" fillId="0" borderId="102" xfId="0" applyNumberFormat="1" applyFont="1" applyFill="1" applyBorder="1" applyAlignment="1">
      <alignment horizontal="center" vertical="center"/>
    </xf>
    <xf numFmtId="179" fontId="6" fillId="0" borderId="89" xfId="0" applyNumberFormat="1" applyFont="1" applyBorder="1" applyAlignment="1">
      <alignment horizontal="center" vertical="center"/>
    </xf>
    <xf numFmtId="179" fontId="6" fillId="0" borderId="110" xfId="0" applyNumberFormat="1" applyFont="1" applyBorder="1" applyAlignment="1">
      <alignment horizontal="center" vertical="center"/>
    </xf>
    <xf numFmtId="179" fontId="6" fillId="0" borderId="93" xfId="0" applyNumberFormat="1" applyFont="1" applyBorder="1" applyAlignment="1">
      <alignment horizontal="center" vertical="center"/>
    </xf>
    <xf numFmtId="179" fontId="6" fillId="0" borderId="90" xfId="0" applyNumberFormat="1" applyFont="1" applyBorder="1" applyAlignment="1">
      <alignment horizontal="center" vertical="center"/>
    </xf>
    <xf numFmtId="179" fontId="6" fillId="0" borderId="91" xfId="0" applyNumberFormat="1" applyFont="1" applyBorder="1" applyAlignment="1">
      <alignment horizontal="center" vertical="center"/>
    </xf>
    <xf numFmtId="179" fontId="7" fillId="0" borderId="110" xfId="0" applyNumberFormat="1" applyFont="1" applyBorder="1" applyAlignment="1">
      <alignment horizontal="center" vertical="center"/>
    </xf>
    <xf numFmtId="179" fontId="7" fillId="0" borderId="10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1" fontId="32" fillId="3" borderId="0" xfId="0" applyNumberFormat="1" applyFont="1" applyFill="1" applyBorder="1" applyAlignment="1">
      <alignment horizontal="center" vertical="center"/>
    </xf>
    <xf numFmtId="195" fontId="32" fillId="0" borderId="63" xfId="0" applyNumberFormat="1" applyFont="1" applyFill="1" applyBorder="1" applyAlignment="1">
      <alignment horizontal="center" vertical="center"/>
    </xf>
    <xf numFmtId="183" fontId="32" fillId="0" borderId="0" xfId="0" applyNumberFormat="1" applyFont="1" applyBorder="1" applyAlignment="1">
      <alignment horizontal="center" vertical="center"/>
    </xf>
    <xf numFmtId="2" fontId="32" fillId="0" borderId="9" xfId="0" applyNumberFormat="1" applyFont="1" applyFill="1" applyBorder="1" applyAlignment="1">
      <alignment horizontal="center" vertical="center"/>
    </xf>
    <xf numFmtId="181" fontId="32" fillId="0" borderId="0" xfId="0" applyNumberFormat="1" applyFont="1" applyBorder="1" applyAlignment="1">
      <alignment horizontal="center" vertical="center"/>
    </xf>
    <xf numFmtId="195" fontId="32" fillId="0" borderId="9" xfId="0" applyNumberFormat="1" applyFont="1" applyFill="1" applyBorder="1" applyAlignment="1">
      <alignment horizontal="center" vertical="center"/>
    </xf>
    <xf numFmtId="195" fontId="32" fillId="0" borderId="26" xfId="0" applyNumberFormat="1" applyFont="1" applyBorder="1" applyAlignment="1">
      <alignment horizontal="center" vertical="center"/>
    </xf>
    <xf numFmtId="195" fontId="32" fillId="0" borderId="0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196" fontId="32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7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5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84" xfId="0" applyNumberFormat="1" applyFont="1" applyFill="1" applyBorder="1" applyAlignment="1">
      <alignment horizontal="center" vertical="center"/>
    </xf>
    <xf numFmtId="183" fontId="35" fillId="0" borderId="84" xfId="0" applyNumberFormat="1" applyFont="1" applyFill="1" applyBorder="1" applyAlignment="1">
      <alignment horizontal="center" vertical="center"/>
    </xf>
    <xf numFmtId="0" fontId="35" fillId="0" borderId="124" xfId="0" applyNumberFormat="1" applyFont="1" applyBorder="1" applyAlignment="1">
      <alignment horizontal="center" vertical="center"/>
    </xf>
    <xf numFmtId="1" fontId="35" fillId="0" borderId="84" xfId="0" applyNumberFormat="1" applyFont="1" applyFill="1" applyBorder="1" applyAlignment="1">
      <alignment horizontal="center" vertical="center"/>
    </xf>
    <xf numFmtId="0" fontId="35" fillId="0" borderId="127" xfId="0" applyNumberFormat="1" applyFont="1" applyBorder="1" applyAlignment="1">
      <alignment horizontal="center" vertical="center"/>
    </xf>
    <xf numFmtId="182" fontId="35" fillId="0" borderId="124" xfId="0" applyNumberFormat="1" applyFont="1" applyBorder="1" applyAlignment="1">
      <alignment horizontal="center" vertical="center"/>
    </xf>
    <xf numFmtId="182" fontId="35" fillId="0" borderId="130" xfId="0" applyNumberFormat="1" applyFont="1" applyFill="1" applyBorder="1" applyAlignment="1">
      <alignment horizontal="center" vertical="center"/>
    </xf>
    <xf numFmtId="0" fontId="35" fillId="0" borderId="131" xfId="0" applyNumberFormat="1" applyFont="1" applyFill="1" applyBorder="1" applyAlignment="1">
      <alignment horizontal="center" vertical="center"/>
    </xf>
    <xf numFmtId="0" fontId="35" fillId="0" borderId="126" xfId="0" applyNumberFormat="1" applyFont="1" applyFill="1" applyBorder="1" applyAlignment="1">
      <alignment horizontal="center" vertical="center"/>
    </xf>
    <xf numFmtId="0" fontId="35" fillId="0" borderId="195" xfId="0" applyNumberFormat="1" applyFont="1" applyBorder="1" applyAlignment="1">
      <alignment horizontal="center" vertical="center"/>
    </xf>
    <xf numFmtId="0" fontId="35" fillId="0" borderId="64" xfId="0" applyNumberFormat="1" applyFont="1" applyBorder="1" applyAlignment="1">
      <alignment horizontal="center" vertical="center"/>
    </xf>
    <xf numFmtId="0" fontId="35" fillId="0" borderId="84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124" xfId="0" applyNumberFormat="1" applyFont="1" applyFill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182" fontId="35" fillId="0" borderId="27" xfId="0" applyNumberFormat="1" applyFont="1" applyBorder="1" applyAlignment="1">
      <alignment horizontal="center" vertical="center"/>
    </xf>
    <xf numFmtId="0" fontId="35" fillId="0" borderId="130" xfId="0" applyNumberFormat="1" applyFont="1" applyBorder="1" applyAlignment="1">
      <alignment horizontal="center" vertical="center"/>
    </xf>
    <xf numFmtId="0" fontId="35" fillId="0" borderId="131" xfId="0" applyNumberFormat="1" applyFont="1" applyBorder="1" applyAlignment="1">
      <alignment horizontal="center" vertical="center"/>
    </xf>
    <xf numFmtId="185" fontId="35" fillId="0" borderId="64" xfId="0" applyNumberFormat="1" applyFont="1" applyFill="1" applyBorder="1" applyAlignment="1">
      <alignment horizontal="center" vertical="center"/>
    </xf>
    <xf numFmtId="185" fontId="35" fillId="0" borderId="84" xfId="0" applyNumberFormat="1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1" fontId="35" fillId="0" borderId="124" xfId="0" applyNumberFormat="1" applyFont="1" applyBorder="1" applyAlignment="1">
      <alignment horizontal="center" vertical="center"/>
    </xf>
    <xf numFmtId="183" fontId="35" fillId="0" borderId="113" xfId="0" applyNumberFormat="1" applyFont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183" fontId="35" fillId="0" borderId="21" xfId="0" applyNumberFormat="1" applyFont="1" applyFill="1" applyBorder="1" applyAlignment="1">
      <alignment horizontal="center" vertical="center"/>
    </xf>
    <xf numFmtId="182" fontId="35" fillId="0" borderId="127" xfId="0" applyNumberFormat="1" applyFont="1" applyBorder="1" applyAlignment="1">
      <alignment horizontal="center" vertical="center"/>
    </xf>
    <xf numFmtId="188" fontId="35" fillId="0" borderId="124" xfId="0" applyNumberFormat="1" applyFont="1" applyBorder="1" applyAlignment="1">
      <alignment horizontal="center" vertical="center"/>
    </xf>
    <xf numFmtId="195" fontId="35" fillId="0" borderId="126" xfId="0" applyNumberFormat="1" applyFont="1" applyFill="1" applyBorder="1" applyAlignment="1">
      <alignment horizontal="center" vertical="center"/>
    </xf>
    <xf numFmtId="182" fontId="7" fillId="0" borderId="130" xfId="0" applyNumberFormat="1" applyFont="1" applyFill="1" applyBorder="1" applyAlignment="1">
      <alignment horizontal="center" vertical="center"/>
    </xf>
    <xf numFmtId="179" fontId="7" fillId="0" borderId="93" xfId="0" applyNumberFormat="1" applyFont="1" applyBorder="1" applyAlignment="1">
      <alignment horizontal="center" vertical="center"/>
    </xf>
    <xf numFmtId="179" fontId="6" fillId="0" borderId="94" xfId="0" applyNumberFormat="1" applyFont="1" applyBorder="1" applyAlignment="1">
      <alignment horizontal="center" vertical="center"/>
    </xf>
    <xf numFmtId="179" fontId="7" fillId="0" borderId="94" xfId="0" applyNumberFormat="1" applyFont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183" fontId="7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82" fontId="7" fillId="0" borderId="84" xfId="0" applyNumberFormat="1" applyFont="1" applyFill="1" applyBorder="1" applyAlignment="1">
      <alignment horizontal="center" vertical="center"/>
    </xf>
    <xf numFmtId="56" fontId="7" fillId="0" borderId="111" xfId="0" applyNumberFormat="1" applyFont="1" applyBorder="1" applyAlignment="1">
      <alignment horizontal="center" vertical="center"/>
    </xf>
    <xf numFmtId="182" fontId="7" fillId="0" borderId="70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center" vertical="center"/>
    </xf>
    <xf numFmtId="182" fontId="7" fillId="0" borderId="27" xfId="0" applyNumberFormat="1" applyFont="1" applyFill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/>
    </xf>
    <xf numFmtId="0" fontId="7" fillId="0" borderId="114" xfId="0" applyNumberFormat="1" applyFont="1" applyBorder="1" applyAlignment="1">
      <alignment horizontal="center" vertical="center"/>
    </xf>
    <xf numFmtId="56" fontId="7" fillId="0" borderId="111" xfId="0" applyNumberFormat="1" applyFont="1" applyFill="1" applyBorder="1" applyAlignment="1">
      <alignment horizontal="center" vertical="center"/>
    </xf>
    <xf numFmtId="20" fontId="7" fillId="0" borderId="27" xfId="0" applyNumberFormat="1" applyFont="1" applyFill="1" applyBorder="1" applyAlignment="1">
      <alignment horizontal="center" vertical="center"/>
    </xf>
    <xf numFmtId="185" fontId="7" fillId="0" borderId="27" xfId="0" applyNumberFormat="1" applyFont="1" applyFill="1" applyBorder="1" applyAlignment="1">
      <alignment horizontal="center" vertical="center"/>
    </xf>
    <xf numFmtId="183" fontId="7" fillId="0" borderId="27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94" fontId="7" fillId="0" borderId="27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14" xfId="0" quotePrefix="1" applyNumberFormat="1" applyFont="1" applyFill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18" xfId="0" applyNumberFormat="1" applyFont="1" applyFill="1" applyBorder="1" applyAlignment="1">
      <alignment horizontal="center" vertical="center"/>
    </xf>
    <xf numFmtId="0" fontId="7" fillId="0" borderId="119" xfId="0" applyNumberFormat="1" applyFont="1" applyFill="1" applyBorder="1" applyAlignment="1">
      <alignment horizontal="center" vertical="center"/>
    </xf>
    <xf numFmtId="56" fontId="7" fillId="0" borderId="138" xfId="0" applyNumberFormat="1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56" fontId="7" fillId="0" borderId="27" xfId="0" applyNumberFormat="1" applyFont="1" applyBorder="1" applyAlignment="1">
      <alignment horizontal="center" vertical="center"/>
    </xf>
    <xf numFmtId="182" fontId="7" fillId="0" borderId="139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center" vertical="center"/>
    </xf>
    <xf numFmtId="0" fontId="7" fillId="0" borderId="136" xfId="0" applyNumberFormat="1" applyFont="1" applyFill="1" applyBorder="1" applyAlignment="1">
      <alignment horizontal="center" vertical="center"/>
    </xf>
    <xf numFmtId="0" fontId="7" fillId="0" borderId="137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49" fontId="7" fillId="0" borderId="114" xfId="0" applyNumberFormat="1" applyFont="1" applyFill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184" fontId="7" fillId="0" borderId="27" xfId="0" applyNumberFormat="1" applyFont="1" applyFill="1" applyBorder="1" applyAlignment="1">
      <alignment horizontal="center" vertical="center"/>
    </xf>
    <xf numFmtId="183" fontId="7" fillId="0" borderId="112" xfId="0" applyNumberFormat="1" applyFont="1" applyFill="1" applyBorder="1" applyAlignment="1">
      <alignment vertical="center"/>
    </xf>
    <xf numFmtId="186" fontId="7" fillId="0" borderId="27" xfId="0" applyNumberFormat="1" applyFont="1" applyFill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49" fontId="7" fillId="0" borderId="114" xfId="0" applyNumberFormat="1" applyFont="1" applyBorder="1" applyAlignment="1">
      <alignment horizontal="center" vertical="center"/>
    </xf>
    <xf numFmtId="182" fontId="7" fillId="0" borderId="70" xfId="0" applyNumberFormat="1" applyFont="1" applyFill="1" applyBorder="1" applyAlignment="1">
      <alignment horizontal="center" vertical="center"/>
    </xf>
    <xf numFmtId="180" fontId="7" fillId="0" borderId="71" xfId="0" applyNumberFormat="1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center" vertical="center"/>
    </xf>
    <xf numFmtId="195" fontId="7" fillId="0" borderId="27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195" fontId="7" fillId="0" borderId="28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114" xfId="0" applyNumberFormat="1" applyFont="1" applyFill="1" applyBorder="1" applyAlignment="1">
      <alignment horizontal="center" vertical="center"/>
    </xf>
    <xf numFmtId="183" fontId="7" fillId="0" borderId="28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2" fontId="7" fillId="0" borderId="107" xfId="0" applyNumberFormat="1" applyFont="1" applyBorder="1" applyAlignment="1">
      <alignment horizontal="center" vertical="center"/>
    </xf>
    <xf numFmtId="2" fontId="7" fillId="0" borderId="106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3" fontId="7" fillId="0" borderId="112" xfId="0" applyNumberFormat="1" applyFont="1" applyBorder="1" applyAlignment="1">
      <alignment horizontal="center" vertical="center"/>
    </xf>
    <xf numFmtId="186" fontId="7" fillId="0" borderId="27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center" vertical="center"/>
    </xf>
    <xf numFmtId="183" fontId="7" fillId="0" borderId="21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right" vertical="center"/>
    </xf>
    <xf numFmtId="181" fontId="7" fillId="0" borderId="95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181" fontId="7" fillId="0" borderId="96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81" fontId="7" fillId="0" borderId="97" xfId="0" applyNumberFormat="1" applyFont="1" applyFill="1" applyBorder="1" applyAlignment="1">
      <alignment horizontal="right" vertical="center"/>
    </xf>
    <xf numFmtId="181" fontId="7" fillId="0" borderId="98" xfId="0" applyNumberFormat="1" applyFont="1" applyFill="1" applyBorder="1" applyAlignment="1">
      <alignment horizontal="right" vertical="center"/>
    </xf>
    <xf numFmtId="177" fontId="7" fillId="0" borderId="73" xfId="0" applyNumberFormat="1" applyFont="1" applyFill="1" applyBorder="1" applyAlignment="1">
      <alignment horizontal="right" vertical="center"/>
    </xf>
    <xf numFmtId="0" fontId="7" fillId="0" borderId="12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81" fontId="7" fillId="0" borderId="99" xfId="0" applyNumberFormat="1" applyFont="1" applyFill="1" applyBorder="1" applyAlignment="1">
      <alignment horizontal="right" vertical="center"/>
    </xf>
    <xf numFmtId="0" fontId="7" fillId="0" borderId="100" xfId="0" applyFont="1" applyFill="1" applyBorder="1" applyAlignment="1">
      <alignment horizontal="right" vertical="center"/>
    </xf>
    <xf numFmtId="181" fontId="7" fillId="0" borderId="101" xfId="0" applyNumberFormat="1" applyFont="1" applyFill="1" applyBorder="1" applyAlignment="1">
      <alignment horizontal="right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2" fontId="7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185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85" fontId="7" fillId="0" borderId="22" xfId="0" applyNumberFormat="1" applyFont="1" applyFill="1" applyBorder="1" applyAlignment="1">
      <alignment horizontal="center" vertical="center"/>
    </xf>
    <xf numFmtId="182" fontId="7" fillId="0" borderId="136" xfId="0" applyNumberFormat="1" applyFont="1" applyFill="1" applyBorder="1" applyAlignment="1">
      <alignment horizontal="center" vertical="center"/>
    </xf>
    <xf numFmtId="182" fontId="7" fillId="0" borderId="137" xfId="0" applyNumberFormat="1" applyFont="1" applyFill="1" applyBorder="1" applyAlignment="1">
      <alignment horizontal="center" vertical="center"/>
    </xf>
    <xf numFmtId="182" fontId="7" fillId="0" borderId="22" xfId="0" applyNumberFormat="1" applyFont="1" applyFill="1" applyBorder="1" applyAlignment="1">
      <alignment horizontal="center" vertical="center"/>
    </xf>
    <xf numFmtId="0" fontId="7" fillId="0" borderId="114" xfId="0" quotePrefix="1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2" fontId="7" fillId="0" borderId="2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/>
    </xf>
    <xf numFmtId="1" fontId="7" fillId="0" borderId="22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85" fontId="7" fillId="0" borderId="20" xfId="0" applyNumberFormat="1" applyFont="1" applyBorder="1" applyAlignment="1">
      <alignment horizontal="center" vertical="center"/>
    </xf>
    <xf numFmtId="183" fontId="7" fillId="0" borderId="28" xfId="0" applyNumberFormat="1" applyFont="1" applyBorder="1" applyAlignment="1">
      <alignment vertical="center"/>
    </xf>
    <xf numFmtId="187" fontId="7" fillId="0" borderId="27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184" fontId="7" fillId="0" borderId="20" xfId="0" applyNumberFormat="1" applyFont="1" applyFill="1" applyBorder="1" applyAlignment="1">
      <alignment horizontal="center" vertical="center"/>
    </xf>
    <xf numFmtId="183" fontId="7" fillId="0" borderId="73" xfId="0" applyNumberFormat="1" applyFont="1" applyFill="1" applyBorder="1" applyAlignment="1">
      <alignment horizontal="center" vertical="center"/>
    </xf>
    <xf numFmtId="187" fontId="7" fillId="0" borderId="27" xfId="0" applyNumberFormat="1" applyFont="1" applyFill="1" applyBorder="1" applyAlignment="1">
      <alignment horizontal="center" vertical="center"/>
    </xf>
    <xf numFmtId="180" fontId="7" fillId="0" borderId="71" xfId="0" applyNumberFormat="1" applyFont="1" applyBorder="1" applyAlignment="1">
      <alignment horizontal="center" vertical="center"/>
    </xf>
    <xf numFmtId="0" fontId="7" fillId="0" borderId="11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3" fontId="7" fillId="0" borderId="116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>
      <alignment horizontal="center" vertical="center"/>
    </xf>
    <xf numFmtId="182" fontId="7" fillId="0" borderId="73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85" fontId="7" fillId="0" borderId="111" xfId="0" applyNumberFormat="1" applyFont="1" applyFill="1" applyBorder="1" applyAlignment="1">
      <alignment horizontal="center" vertical="center"/>
    </xf>
    <xf numFmtId="182" fontId="7" fillId="0" borderId="118" xfId="0" applyNumberFormat="1" applyFont="1" applyFill="1" applyBorder="1" applyAlignment="1">
      <alignment horizontal="center" vertical="center"/>
    </xf>
    <xf numFmtId="195" fontId="7" fillId="0" borderId="119" xfId="0" applyNumberFormat="1" applyFont="1" applyFill="1" applyBorder="1" applyAlignment="1">
      <alignment horizontal="center" vertical="center"/>
    </xf>
    <xf numFmtId="195" fontId="7" fillId="0" borderId="7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0" fontId="7" fillId="0" borderId="11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56" fontId="7" fillId="0" borderId="71" xfId="0" applyNumberFormat="1" applyFont="1" applyBorder="1" applyAlignment="1">
      <alignment horizontal="center" vertical="center"/>
    </xf>
    <xf numFmtId="0" fontId="7" fillId="0" borderId="112" xfId="0" applyNumberFormat="1" applyFont="1" applyFill="1" applyBorder="1" applyAlignment="1">
      <alignment vertical="center"/>
    </xf>
    <xf numFmtId="0" fontId="7" fillId="0" borderId="118" xfId="0" applyNumberFormat="1" applyFont="1" applyBorder="1" applyAlignment="1">
      <alignment horizontal="center" vertical="center"/>
    </xf>
    <xf numFmtId="0" fontId="7" fillId="0" borderId="119" xfId="0" applyNumberFormat="1" applyFont="1" applyBorder="1" applyAlignment="1">
      <alignment horizontal="center" vertical="center"/>
    </xf>
    <xf numFmtId="180" fontId="7" fillId="0" borderId="114" xfId="0" quotePrefix="1" applyNumberFormat="1" applyFont="1" applyBorder="1" applyAlignment="1">
      <alignment horizontal="center" vertical="center"/>
    </xf>
    <xf numFmtId="180" fontId="7" fillId="0" borderId="173" xfId="0" quotePrefix="1" applyNumberFormat="1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140" xfId="0" applyNumberFormat="1" applyFont="1" applyFill="1" applyBorder="1" applyAlignment="1">
      <alignment horizontal="right" vertical="center"/>
    </xf>
    <xf numFmtId="181" fontId="7" fillId="0" borderId="142" xfId="0" applyNumberFormat="1" applyFont="1" applyFill="1" applyBorder="1" applyAlignment="1">
      <alignment horizontal="right" vertical="center"/>
    </xf>
    <xf numFmtId="181" fontId="7" fillId="0" borderId="144" xfId="0" applyNumberFormat="1" applyFont="1" applyFill="1" applyBorder="1" applyAlignment="1">
      <alignment horizontal="right" vertical="center"/>
    </xf>
    <xf numFmtId="0" fontId="7" fillId="0" borderId="147" xfId="0" applyFont="1" applyFill="1" applyBorder="1" applyAlignment="1">
      <alignment horizontal="right" vertical="center"/>
    </xf>
    <xf numFmtId="181" fontId="7" fillId="0" borderId="148" xfId="0" applyNumberFormat="1" applyFont="1" applyFill="1" applyBorder="1" applyAlignment="1">
      <alignment horizontal="right" vertical="center"/>
    </xf>
    <xf numFmtId="181" fontId="7" fillId="0" borderId="150" xfId="0" applyNumberFormat="1" applyFont="1" applyFill="1" applyBorder="1" applyAlignment="1">
      <alignment horizontal="right" vertical="center"/>
    </xf>
    <xf numFmtId="0" fontId="8" fillId="0" borderId="68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7" fillId="0" borderId="88" xfId="0" applyNumberFormat="1" applyFont="1" applyFill="1" applyBorder="1" applyAlignment="1">
      <alignment horizontal="center" vertical="center"/>
    </xf>
    <xf numFmtId="2" fontId="7" fillId="0" borderId="89" xfId="0" applyNumberFormat="1" applyFont="1" applyFill="1" applyBorder="1" applyAlignment="1">
      <alignment horizontal="center" vertical="center"/>
    </xf>
    <xf numFmtId="2" fontId="7" fillId="0" borderId="86" xfId="0" applyNumberFormat="1" applyFont="1" applyFill="1" applyBorder="1" applyAlignment="1">
      <alignment horizontal="center" vertical="center"/>
    </xf>
    <xf numFmtId="2" fontId="7" fillId="0" borderId="87" xfId="0" applyNumberFormat="1" applyFont="1" applyFill="1" applyBorder="1" applyAlignment="1">
      <alignment horizontal="center" vertical="center"/>
    </xf>
    <xf numFmtId="179" fontId="7" fillId="0" borderId="109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" fontId="7" fillId="0" borderId="111" xfId="0" applyNumberFormat="1" applyFont="1" applyFill="1" applyBorder="1" applyAlignment="1">
      <alignment horizontal="center" vertical="center"/>
    </xf>
    <xf numFmtId="183" fontId="7" fillId="0" borderId="2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81" fontId="7" fillId="0" borderId="141" xfId="0" applyNumberFormat="1" applyFont="1" applyFill="1" applyBorder="1" applyAlignment="1">
      <alignment horizontal="right" vertical="center"/>
    </xf>
    <xf numFmtId="181" fontId="7" fillId="0" borderId="143" xfId="0" applyNumberFormat="1" applyFont="1" applyFill="1" applyBorder="1" applyAlignment="1">
      <alignment horizontal="right" vertical="center"/>
    </xf>
    <xf numFmtId="181" fontId="7" fillId="0" borderId="145" xfId="0" applyNumberFormat="1" applyFont="1" applyFill="1" applyBorder="1" applyAlignment="1">
      <alignment horizontal="right" vertical="center"/>
    </xf>
    <xf numFmtId="181" fontId="7" fillId="0" borderId="146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181" fontId="7" fillId="0" borderId="77" xfId="0" applyNumberFormat="1" applyFont="1" applyFill="1" applyBorder="1" applyAlignment="1">
      <alignment horizontal="right" vertical="center"/>
    </xf>
    <xf numFmtId="181" fontId="7" fillId="0" borderId="149" xfId="0" applyNumberFormat="1" applyFont="1" applyFill="1" applyBorder="1" applyAlignment="1">
      <alignment horizontal="right" vertical="center"/>
    </xf>
    <xf numFmtId="181" fontId="7" fillId="0" borderId="151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181" fontId="7" fillId="0" borderId="204" xfId="0" applyNumberFormat="1" applyFont="1" applyFill="1" applyBorder="1" applyAlignment="1">
      <alignment horizontal="right" vertical="center"/>
    </xf>
    <xf numFmtId="180" fontId="7" fillId="0" borderId="21" xfId="0" applyNumberFormat="1" applyFont="1" applyBorder="1" applyAlignment="1">
      <alignment horizontal="center" vertical="center"/>
    </xf>
    <xf numFmtId="2" fontId="7" fillId="0" borderId="71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7" fillId="0" borderId="115" xfId="0" applyNumberFormat="1" applyFont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49" fontId="7" fillId="0" borderId="115" xfId="0" applyNumberFormat="1" applyFont="1" applyFill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7" fontId="7" fillId="0" borderId="20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86" fontId="7" fillId="0" borderId="20" xfId="0" applyNumberFormat="1" applyFont="1" applyBorder="1" applyAlignment="1">
      <alignment horizontal="center" vertical="center"/>
    </xf>
    <xf numFmtId="182" fontId="7" fillId="0" borderId="73" xfId="0" applyNumberFormat="1" applyFont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2" fontId="7" fillId="0" borderId="119" xfId="0" applyNumberFormat="1" applyFont="1" applyFill="1" applyBorder="1" applyAlignment="1">
      <alignment horizontal="center" vertical="center"/>
    </xf>
    <xf numFmtId="182" fontId="7" fillId="0" borderId="71" xfId="0" applyNumberFormat="1" applyFont="1" applyFill="1" applyBorder="1" applyAlignment="1">
      <alignment horizontal="center" vertical="center"/>
    </xf>
    <xf numFmtId="179" fontId="21" fillId="0" borderId="27" xfId="2" applyNumberFormat="1" applyFont="1" applyFill="1" applyBorder="1" applyAlignment="1">
      <alignment horizontal="center" vertical="center"/>
    </xf>
    <xf numFmtId="179" fontId="35" fillId="0" borderId="84" xfId="0" applyNumberFormat="1" applyFont="1" applyFill="1" applyBorder="1" applyAlignment="1">
      <alignment horizontal="center" vertical="center"/>
    </xf>
    <xf numFmtId="179" fontId="17" fillId="0" borderId="11" xfId="0" applyNumberFormat="1" applyFont="1" applyBorder="1" applyAlignment="1">
      <alignment horizontal="left" vertical="center"/>
    </xf>
    <xf numFmtId="179" fontId="7" fillId="0" borderId="11" xfId="0" applyNumberFormat="1" applyFont="1" applyBorder="1" applyAlignment="1">
      <alignment horizontal="left" vertical="center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27" xfId="0" applyNumberFormat="1" applyFont="1" applyFill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/>
    </xf>
    <xf numFmtId="179" fontId="21" fillId="0" borderId="20" xfId="2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horizontal="center" vertical="center" wrapText="1"/>
    </xf>
    <xf numFmtId="179" fontId="1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1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194" fontId="7" fillId="0" borderId="20" xfId="0" applyNumberFormat="1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95" fontId="7" fillId="0" borderId="27" xfId="0" applyNumberFormat="1" applyFont="1" applyBorder="1" applyAlignment="1">
      <alignment horizontal="center" vertical="center"/>
    </xf>
    <xf numFmtId="182" fontId="7" fillId="0" borderId="28" xfId="0" applyNumberFormat="1" applyFont="1" applyFill="1" applyBorder="1" applyAlignment="1">
      <alignment horizontal="center" vertical="center"/>
    </xf>
    <xf numFmtId="183" fontId="7" fillId="0" borderId="71" xfId="0" applyNumberFormat="1" applyFont="1" applyBorder="1" applyAlignment="1">
      <alignment horizontal="center" vertical="center"/>
    </xf>
    <xf numFmtId="0" fontId="7" fillId="0" borderId="117" xfId="0" applyNumberFormat="1" applyFont="1" applyBorder="1" applyAlignment="1">
      <alignment horizontal="center" vertical="center"/>
    </xf>
    <xf numFmtId="180" fontId="7" fillId="0" borderId="114" xfId="0" quotePrefix="1" applyNumberFormat="1" applyFont="1" applyFill="1" applyBorder="1" applyAlignment="1">
      <alignment horizontal="center" vertical="center"/>
    </xf>
    <xf numFmtId="182" fontId="7" fillId="0" borderId="1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179" fontId="7" fillId="0" borderId="10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82" fontId="7" fillId="0" borderId="28" xfId="0" applyNumberFormat="1" applyFont="1" applyBorder="1" applyAlignment="1">
      <alignment horizontal="center" vertical="center"/>
    </xf>
    <xf numFmtId="195" fontId="7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178" fontId="7" fillId="0" borderId="7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80" fontId="7" fillId="0" borderId="115" xfId="0" quotePrefix="1" applyNumberFormat="1" applyFont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9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83" fontId="7" fillId="0" borderId="84" xfId="0" applyNumberFormat="1" applyFont="1" applyBorder="1" applyAlignment="1">
      <alignment horizontal="center" vertical="center"/>
    </xf>
    <xf numFmtId="1" fontId="7" fillId="0" borderId="84" xfId="0" applyNumberFormat="1" applyFont="1" applyBorder="1" applyAlignment="1">
      <alignment horizontal="center" vertical="center"/>
    </xf>
    <xf numFmtId="2" fontId="7" fillId="0" borderId="84" xfId="0" applyNumberFormat="1" applyFont="1" applyBorder="1" applyAlignment="1">
      <alignment horizontal="center" vertical="center"/>
    </xf>
    <xf numFmtId="2" fontId="7" fillId="0" borderId="84" xfId="0" applyNumberFormat="1" applyFont="1" applyFill="1" applyBorder="1" applyAlignment="1">
      <alignment horizontal="center" vertical="center"/>
    </xf>
    <xf numFmtId="183" fontId="7" fillId="0" borderId="84" xfId="0" applyNumberFormat="1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2" fontId="7" fillId="0" borderId="125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181" fontId="7" fillId="0" borderId="84" xfId="0" applyNumberFormat="1" applyFont="1" applyFill="1" applyBorder="1" applyAlignment="1">
      <alignment horizontal="center" vertical="center"/>
    </xf>
    <xf numFmtId="179" fontId="7" fillId="0" borderId="84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9" xfId="0" applyNumberFormat="1" applyFont="1" applyFill="1" applyBorder="1" applyAlignment="1">
      <alignment horizontal="center" vertical="center"/>
    </xf>
    <xf numFmtId="176" fontId="7" fillId="0" borderId="84" xfId="0" applyNumberFormat="1" applyFont="1" applyFill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3" fontId="7" fillId="0" borderId="55" xfId="0" applyNumberFormat="1" applyFont="1" applyBorder="1" applyAlignment="1">
      <alignment horizontal="center" vertical="center"/>
    </xf>
    <xf numFmtId="195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7" fillId="0" borderId="84" xfId="0" applyNumberFormat="1" applyFont="1" applyFill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92" fontId="7" fillId="0" borderId="84" xfId="0" applyNumberFormat="1" applyFont="1" applyFill="1" applyBorder="1" applyAlignment="1">
      <alignment horizontal="center" vertical="center"/>
    </xf>
    <xf numFmtId="179" fontId="7" fillId="0" borderId="61" xfId="0" applyNumberFormat="1" applyFont="1" applyBorder="1" applyAlignment="1">
      <alignment horizontal="center" vertical="center"/>
    </xf>
    <xf numFmtId="188" fontId="7" fillId="0" borderId="65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80" fontId="7" fillId="0" borderId="72" xfId="0" applyNumberFormat="1" applyFont="1" applyBorder="1" applyAlignment="1">
      <alignment horizontal="center" vertical="center"/>
    </xf>
    <xf numFmtId="192" fontId="7" fillId="0" borderId="65" xfId="0" applyNumberFormat="1" applyFont="1" applyFill="1" applyBorder="1" applyAlignment="1">
      <alignment horizontal="center" vertical="center"/>
    </xf>
    <xf numFmtId="1" fontId="7" fillId="0" borderId="7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182" fontId="7" fillId="0" borderId="82" xfId="0" applyNumberFormat="1" applyFont="1" applyFill="1" applyBorder="1" applyAlignment="1">
      <alignment horizontal="center" vertical="center"/>
    </xf>
    <xf numFmtId="180" fontId="7" fillId="0" borderId="64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77" fontId="7" fillId="0" borderId="84" xfId="0" applyNumberFormat="1" applyFont="1" applyFill="1" applyBorder="1" applyAlignment="1">
      <alignment horizontal="center" vertical="center"/>
    </xf>
    <xf numFmtId="187" fontId="7" fillId="0" borderId="84" xfId="0" applyNumberFormat="1" applyFont="1" applyFill="1" applyBorder="1" applyAlignment="1">
      <alignment horizontal="center" vertical="center"/>
    </xf>
    <xf numFmtId="182" fontId="21" fillId="0" borderId="84" xfId="0" applyNumberFormat="1" applyFont="1" applyFill="1" applyBorder="1" applyAlignment="1">
      <alignment horizontal="center" vertical="center"/>
    </xf>
    <xf numFmtId="188" fontId="7" fillId="0" borderId="84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56" fontId="7" fillId="0" borderId="17" xfId="0" applyNumberFormat="1" applyFont="1" applyFill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3" fontId="7" fillId="0" borderId="61" xfId="0" applyNumberFormat="1" applyFont="1" applyFill="1" applyBorder="1" applyAlignment="1">
      <alignment horizontal="center" vertical="center"/>
    </xf>
    <xf numFmtId="194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95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82" fontId="7" fillId="0" borderId="61" xfId="0" applyNumberFormat="1" applyFont="1" applyFill="1" applyBorder="1" applyAlignment="1">
      <alignment horizontal="center" vertical="center"/>
    </xf>
    <xf numFmtId="183" fontId="7" fillId="0" borderId="65" xfId="0" applyNumberFormat="1" applyFont="1" applyFill="1" applyBorder="1" applyAlignment="1">
      <alignment horizontal="center" vertical="center"/>
    </xf>
    <xf numFmtId="183" fontId="7" fillId="0" borderId="7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96" fontId="7" fillId="0" borderId="84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82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61" xfId="0" applyNumberFormat="1" applyFont="1" applyBorder="1" applyAlignment="1">
      <alignment vertical="center"/>
    </xf>
    <xf numFmtId="177" fontId="7" fillId="0" borderId="27" xfId="1" applyNumberFormat="1" applyFont="1" applyFill="1" applyBorder="1" applyAlignment="1">
      <alignment horizontal="center" vertical="center"/>
    </xf>
    <xf numFmtId="196" fontId="7" fillId="0" borderId="27" xfId="0" applyNumberFormat="1" applyFont="1" applyFill="1" applyBorder="1" applyAlignment="1">
      <alignment horizontal="center" vertical="center"/>
    </xf>
    <xf numFmtId="176" fontId="21" fillId="0" borderId="84" xfId="0" applyNumberFormat="1" applyFont="1" applyFill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3" fontId="7" fillId="0" borderId="55" xfId="0" applyNumberFormat="1" applyFont="1" applyBorder="1" applyAlignment="1">
      <alignment vertical="center"/>
    </xf>
    <xf numFmtId="187" fontId="7" fillId="0" borderId="11" xfId="0" applyNumberFormat="1" applyFont="1" applyBorder="1" applyAlignment="1">
      <alignment horizontal="center" vertical="center"/>
    </xf>
    <xf numFmtId="191" fontId="7" fillId="0" borderId="84" xfId="0" applyNumberFormat="1" applyFont="1" applyFill="1" applyBorder="1" applyAlignment="1">
      <alignment horizontal="center" vertical="center"/>
    </xf>
    <xf numFmtId="191" fontId="7" fillId="0" borderId="27" xfId="0" applyNumberFormat="1" applyFont="1" applyFill="1" applyBorder="1" applyAlignment="1">
      <alignment horizontal="center" vertical="center"/>
    </xf>
    <xf numFmtId="179" fontId="21" fillId="0" borderId="84" xfId="0" applyNumberFormat="1" applyFont="1" applyFill="1" applyBorder="1" applyAlignment="1">
      <alignment horizontal="center" vertical="center"/>
    </xf>
    <xf numFmtId="182" fontId="7" fillId="0" borderId="6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82" fontId="7" fillId="0" borderId="65" xfId="0" applyNumberFormat="1" applyFont="1" applyFill="1" applyBorder="1" applyAlignment="1">
      <alignment horizontal="center" vertical="center"/>
    </xf>
    <xf numFmtId="183" fontId="7" fillId="0" borderId="55" xfId="0" applyNumberFormat="1" applyFont="1" applyFill="1" applyBorder="1" applyAlignment="1">
      <alignment vertical="center"/>
    </xf>
    <xf numFmtId="187" fontId="7" fillId="0" borderId="11" xfId="0" applyNumberFormat="1" applyFont="1" applyFill="1" applyBorder="1" applyAlignment="1">
      <alignment horizontal="center" vertical="center"/>
    </xf>
    <xf numFmtId="183" fontId="7" fillId="0" borderId="61" xfId="0" applyNumberFormat="1" applyFont="1" applyBorder="1" applyAlignment="1">
      <alignment vertical="center"/>
    </xf>
    <xf numFmtId="185" fontId="7" fillId="0" borderId="84" xfId="0" applyNumberFormat="1" applyFont="1" applyFill="1" applyBorder="1" applyAlignment="1">
      <alignment horizontal="center" vertical="center"/>
    </xf>
    <xf numFmtId="195" fontId="7" fillId="0" borderId="84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182" fontId="7" fillId="0" borderId="11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7" fillId="0" borderId="92" xfId="0" applyNumberFormat="1" applyFont="1" applyBorder="1" applyAlignment="1">
      <alignment horizontal="center" vertical="center"/>
    </xf>
    <xf numFmtId="2" fontId="7" fillId="0" borderId="88" xfId="0" applyNumberFormat="1" applyFont="1" applyBorder="1" applyAlignment="1">
      <alignment horizontal="center" vertical="center"/>
    </xf>
    <xf numFmtId="2" fontId="7" fillId="0" borderId="8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80" fontId="7" fillId="0" borderId="126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167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7" fillId="0" borderId="205" xfId="0" applyFont="1" applyBorder="1" applyAlignment="1">
      <alignment horizontal="center" vertical="center"/>
    </xf>
    <xf numFmtId="0" fontId="7" fillId="0" borderId="206" xfId="0" applyFont="1" applyBorder="1" applyAlignment="1">
      <alignment horizontal="center" vertical="center"/>
    </xf>
    <xf numFmtId="0" fontId="7" fillId="0" borderId="207" xfId="0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98" xfId="0" applyFont="1" applyBorder="1" applyAlignment="1">
      <alignment horizontal="center" vertical="center"/>
    </xf>
    <xf numFmtId="183" fontId="7" fillId="0" borderId="125" xfId="0" applyNumberFormat="1" applyFont="1" applyBorder="1" applyAlignment="1">
      <alignment vertical="center"/>
    </xf>
    <xf numFmtId="177" fontId="7" fillId="0" borderId="124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98" fontId="7" fillId="0" borderId="21" xfId="0" applyNumberFormat="1" applyFont="1" applyBorder="1" applyAlignment="1">
      <alignment horizontal="center" vertical="center"/>
    </xf>
    <xf numFmtId="183" fontId="7" fillId="0" borderId="124" xfId="0" applyNumberFormat="1" applyFont="1" applyFill="1" applyBorder="1" applyAlignment="1">
      <alignment horizontal="center" vertical="center"/>
    </xf>
    <xf numFmtId="185" fontId="7" fillId="0" borderId="21" xfId="0" applyNumberFormat="1" applyFont="1" applyBorder="1" applyAlignment="1">
      <alignment horizontal="center" vertical="center"/>
    </xf>
    <xf numFmtId="0" fontId="17" fillId="0" borderId="54" xfId="0" applyFont="1" applyFill="1" applyBorder="1" applyAlignment="1">
      <alignment vertical="center"/>
    </xf>
    <xf numFmtId="184" fontId="7" fillId="0" borderId="205" xfId="0" applyNumberFormat="1" applyFont="1" applyBorder="1" applyAlignment="1">
      <alignment horizontal="center" vertical="center"/>
    </xf>
    <xf numFmtId="184" fontId="7" fillId="0" borderId="208" xfId="0" applyNumberFormat="1" applyFont="1" applyBorder="1" applyAlignment="1">
      <alignment horizontal="center" vertical="center"/>
    </xf>
    <xf numFmtId="183" fontId="7" fillId="0" borderId="207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182" fontId="7" fillId="0" borderId="65" xfId="0" applyNumberFormat="1" applyFont="1" applyBorder="1" applyAlignment="1">
      <alignment horizontal="center" vertical="center"/>
    </xf>
    <xf numFmtId="182" fontId="7" fillId="0" borderId="82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49" fontId="7" fillId="0" borderId="129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199" fontId="7" fillId="0" borderId="84" xfId="0" applyNumberFormat="1" applyFont="1" applyBorder="1" applyAlignment="1">
      <alignment horizontal="center" vertical="center"/>
    </xf>
    <xf numFmtId="179" fontId="7" fillId="0" borderId="70" xfId="0" applyNumberFormat="1" applyFont="1" applyBorder="1" applyAlignment="1">
      <alignment horizontal="center" vertical="center"/>
    </xf>
    <xf numFmtId="182" fontId="7" fillId="0" borderId="29" xfId="0" applyNumberFormat="1" applyFont="1" applyBorder="1" applyAlignment="1">
      <alignment horizontal="center" vertical="center"/>
    </xf>
    <xf numFmtId="0" fontId="7" fillId="0" borderId="126" xfId="0" applyNumberFormat="1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center" vertical="center"/>
    </xf>
    <xf numFmtId="0" fontId="7" fillId="0" borderId="125" xfId="0" applyNumberFormat="1" applyFont="1" applyBorder="1" applyAlignment="1">
      <alignment vertical="center"/>
    </xf>
    <xf numFmtId="0" fontId="7" fillId="0" borderId="124" xfId="0" applyNumberFormat="1" applyFont="1" applyFill="1" applyBorder="1" applyAlignment="1">
      <alignment horizontal="center" vertical="center"/>
    </xf>
    <xf numFmtId="0" fontId="7" fillId="0" borderId="182" xfId="0" applyNumberFormat="1" applyFont="1" applyBorder="1" applyAlignment="1">
      <alignment horizontal="center" vertical="center"/>
    </xf>
    <xf numFmtId="0" fontId="7" fillId="0" borderId="139" xfId="0" applyNumberFormat="1" applyFont="1" applyBorder="1" applyAlignment="1">
      <alignment horizontal="center" vertical="center"/>
    </xf>
    <xf numFmtId="0" fontId="7" fillId="0" borderId="180" xfId="0" applyNumberFormat="1" applyFont="1" applyBorder="1" applyAlignment="1">
      <alignment horizontal="center" vertical="center"/>
    </xf>
    <xf numFmtId="0" fontId="7" fillId="0" borderId="205" xfId="0" applyNumberFormat="1" applyFont="1" applyBorder="1" applyAlignment="1">
      <alignment horizontal="center" vertical="center"/>
    </xf>
    <xf numFmtId="0" fontId="7" fillId="0" borderId="206" xfId="0" applyNumberFormat="1" applyFont="1" applyBorder="1" applyAlignment="1">
      <alignment horizontal="center" vertical="center"/>
    </xf>
    <xf numFmtId="0" fontId="7" fillId="0" borderId="207" xfId="0" applyNumberFormat="1" applyFont="1" applyBorder="1" applyAlignment="1">
      <alignment horizontal="center" vertical="center"/>
    </xf>
    <xf numFmtId="180" fontId="7" fillId="0" borderId="16" xfId="0" quotePrefix="1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56" fontId="7" fillId="0" borderId="211" xfId="0" applyNumberFormat="1" applyFont="1" applyBorder="1" applyAlignment="1">
      <alignment horizontal="center" vertical="center"/>
    </xf>
    <xf numFmtId="56" fontId="7" fillId="0" borderId="210" xfId="0" applyNumberFormat="1" applyFont="1" applyBorder="1" applyAlignment="1">
      <alignment horizontal="center" vertical="center"/>
    </xf>
    <xf numFmtId="56" fontId="7" fillId="0" borderId="21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2" fontId="7" fillId="0" borderId="205" xfId="0" applyNumberFormat="1" applyFont="1" applyFill="1" applyBorder="1" applyAlignment="1">
      <alignment horizontal="center" vertical="center"/>
    </xf>
    <xf numFmtId="182" fontId="7" fillId="0" borderId="219" xfId="0" applyNumberFormat="1" applyFont="1" applyFill="1" applyBorder="1" applyAlignment="1">
      <alignment horizontal="center" vertical="center"/>
    </xf>
    <xf numFmtId="182" fontId="7" fillId="0" borderId="220" xfId="0" applyNumberFormat="1" applyFont="1" applyFill="1" applyBorder="1" applyAlignment="1">
      <alignment horizontal="center" vertical="center"/>
    </xf>
    <xf numFmtId="182" fontId="7" fillId="0" borderId="221" xfId="0" applyNumberFormat="1" applyFont="1" applyFill="1" applyBorder="1" applyAlignment="1">
      <alignment horizontal="center" vertical="center"/>
    </xf>
    <xf numFmtId="182" fontId="7" fillId="0" borderId="222" xfId="0" applyNumberFormat="1" applyFont="1" applyFill="1" applyBorder="1" applyAlignment="1">
      <alignment horizontal="center" vertical="center"/>
    </xf>
    <xf numFmtId="182" fontId="7" fillId="0" borderId="223" xfId="0" applyNumberFormat="1" applyFont="1" applyFill="1" applyBorder="1" applyAlignment="1">
      <alignment horizontal="center" vertical="center"/>
    </xf>
    <xf numFmtId="0" fontId="7" fillId="0" borderId="226" xfId="0" applyFont="1" applyBorder="1" applyAlignment="1">
      <alignment horizontal="center" vertical="center"/>
    </xf>
    <xf numFmtId="1" fontId="7" fillId="0" borderId="126" xfId="0" applyNumberFormat="1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123" xfId="0" applyNumberFormat="1" applyFont="1" applyFill="1" applyBorder="1" applyAlignment="1">
      <alignment horizontal="center" vertical="center"/>
    </xf>
    <xf numFmtId="1" fontId="7" fillId="0" borderId="218" xfId="0" applyNumberFormat="1" applyFont="1" applyFill="1" applyBorder="1" applyAlignment="1">
      <alignment horizontal="center" vertical="center"/>
    </xf>
    <xf numFmtId="0" fontId="7" fillId="0" borderId="205" xfId="0" applyNumberFormat="1" applyFont="1" applyFill="1" applyBorder="1" applyAlignment="1">
      <alignment horizontal="center" vertical="center"/>
    </xf>
    <xf numFmtId="0" fontId="7" fillId="0" borderId="208" xfId="0" applyNumberFormat="1" applyFont="1" applyFill="1" applyBorder="1" applyAlignment="1">
      <alignment horizontal="center" vertical="center"/>
    </xf>
    <xf numFmtId="0" fontId="7" fillId="0" borderId="220" xfId="0" applyNumberFormat="1" applyFont="1" applyFill="1" applyBorder="1" applyAlignment="1">
      <alignment horizontal="center" vertical="center"/>
    </xf>
    <xf numFmtId="181" fontId="7" fillId="0" borderId="27" xfId="0" applyNumberFormat="1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7" xfId="0" applyNumberFormat="1" applyFont="1" applyFill="1" applyBorder="1" applyAlignment="1">
      <alignment horizontal="center" vertical="center"/>
    </xf>
    <xf numFmtId="182" fontId="7" fillId="0" borderId="227" xfId="0" applyNumberFormat="1" applyFont="1" applyFill="1" applyBorder="1" applyAlignment="1">
      <alignment horizontal="center" vertical="center"/>
    </xf>
    <xf numFmtId="2" fontId="7" fillId="0" borderId="205" xfId="0" applyNumberFormat="1" applyFont="1" applyFill="1" applyBorder="1" applyAlignment="1">
      <alignment horizontal="center" vertical="center"/>
    </xf>
    <xf numFmtId="2" fontId="7" fillId="0" borderId="208" xfId="0" applyNumberFormat="1" applyFont="1" applyFill="1" applyBorder="1" applyAlignment="1">
      <alignment horizontal="center" vertical="center"/>
    </xf>
    <xf numFmtId="2" fontId="7" fillId="0" borderId="220" xfId="0" applyNumberFormat="1" applyFont="1" applyFill="1" applyBorder="1" applyAlignment="1">
      <alignment horizontal="center" vertical="center"/>
    </xf>
    <xf numFmtId="183" fontId="7" fillId="0" borderId="227" xfId="0" applyNumberFormat="1" applyFont="1" applyFill="1" applyBorder="1" applyAlignment="1">
      <alignment horizontal="center" vertical="center"/>
    </xf>
    <xf numFmtId="1" fontId="7" fillId="0" borderId="227" xfId="0" applyNumberFormat="1" applyFont="1" applyFill="1" applyBorder="1" applyAlignment="1">
      <alignment horizontal="center" vertical="center"/>
    </xf>
    <xf numFmtId="0" fontId="7" fillId="0" borderId="228" xfId="0" applyFont="1" applyBorder="1" applyAlignment="1">
      <alignment horizontal="center" vertical="center"/>
    </xf>
    <xf numFmtId="0" fontId="7" fillId="0" borderId="127" xfId="0" applyNumberFormat="1" applyFont="1" applyBorder="1" applyAlignment="1">
      <alignment horizontal="center" vertical="center"/>
    </xf>
    <xf numFmtId="0" fontId="7" fillId="0" borderId="216" xfId="0" applyFont="1" applyBorder="1" applyAlignment="1">
      <alignment horizontal="center" vertical="center"/>
    </xf>
    <xf numFmtId="182" fontId="7" fillId="0" borderId="126" xfId="0" applyNumberFormat="1" applyFont="1" applyBorder="1" applyAlignment="1">
      <alignment horizontal="center" vertical="center"/>
    </xf>
    <xf numFmtId="176" fontId="7" fillId="0" borderId="7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80" fontId="7" fillId="0" borderId="113" xfId="0" applyNumberFormat="1" applyFont="1" applyBorder="1" applyAlignment="1">
      <alignment horizontal="center" vertical="center"/>
    </xf>
    <xf numFmtId="0" fontId="7" fillId="0" borderId="229" xfId="0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230" xfId="0" applyNumberFormat="1" applyFont="1" applyFill="1" applyBorder="1" applyAlignment="1">
      <alignment horizontal="center" vertical="center"/>
    </xf>
    <xf numFmtId="0" fontId="7" fillId="0" borderId="233" xfId="0" applyFont="1" applyBorder="1" applyAlignment="1">
      <alignment horizontal="center" vertical="center"/>
    </xf>
    <xf numFmtId="0" fontId="7" fillId="0" borderId="236" xfId="0" applyNumberFormat="1" applyFont="1" applyFill="1" applyBorder="1" applyAlignment="1">
      <alignment horizontal="center" vertical="center"/>
    </xf>
    <xf numFmtId="0" fontId="7" fillId="0" borderId="237" xfId="0" applyNumberFormat="1" applyFont="1" applyFill="1" applyBorder="1" applyAlignment="1">
      <alignment horizontal="center" vertical="center"/>
    </xf>
    <xf numFmtId="0" fontId="7" fillId="0" borderId="238" xfId="0" applyNumberFormat="1" applyFont="1" applyFill="1" applyBorder="1" applyAlignment="1">
      <alignment horizontal="center" vertical="center"/>
    </xf>
    <xf numFmtId="0" fontId="7" fillId="0" borderId="239" xfId="0" applyNumberFormat="1" applyFont="1" applyFill="1" applyBorder="1" applyAlignment="1">
      <alignment horizontal="center" vertical="center"/>
    </xf>
    <xf numFmtId="0" fontId="7" fillId="0" borderId="240" xfId="0" applyNumberFormat="1" applyFont="1" applyFill="1" applyBorder="1" applyAlignment="1">
      <alignment horizontal="center" vertical="center"/>
    </xf>
    <xf numFmtId="0" fontId="7" fillId="0" borderId="241" xfId="0" applyNumberFormat="1" applyFont="1" applyFill="1" applyBorder="1" applyAlignment="1">
      <alignment horizontal="center" vertical="center"/>
    </xf>
    <xf numFmtId="0" fontId="7" fillId="0" borderId="128" xfId="0" applyNumberFormat="1" applyFont="1" applyBorder="1" applyAlignment="1">
      <alignment horizontal="center" vertical="center"/>
    </xf>
    <xf numFmtId="49" fontId="7" fillId="0" borderId="117" xfId="0" applyNumberFormat="1" applyFont="1" applyBorder="1" applyAlignment="1">
      <alignment horizontal="center" vertical="center"/>
    </xf>
    <xf numFmtId="0" fontId="7" fillId="0" borderId="188" xfId="0" applyNumberFormat="1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182" fontId="7" fillId="0" borderId="205" xfId="0" applyNumberFormat="1" applyFont="1" applyBorder="1" applyAlignment="1">
      <alignment horizontal="center" vertical="center"/>
    </xf>
    <xf numFmtId="182" fontId="7" fillId="0" borderId="219" xfId="0" applyNumberFormat="1" applyFont="1" applyBorder="1" applyAlignment="1">
      <alignment horizontal="center" vertical="center"/>
    </xf>
    <xf numFmtId="182" fontId="7" fillId="0" borderId="243" xfId="0" applyNumberFormat="1" applyFont="1" applyBorder="1" applyAlignment="1">
      <alignment horizontal="center" vertical="center"/>
    </xf>
    <xf numFmtId="182" fontId="7" fillId="0" borderId="221" xfId="0" applyNumberFormat="1" applyFont="1" applyBorder="1" applyAlignment="1">
      <alignment horizontal="center" vertical="center"/>
    </xf>
    <xf numFmtId="182" fontId="7" fillId="0" borderId="222" xfId="0" applyNumberFormat="1" applyFont="1" applyBorder="1" applyAlignment="1">
      <alignment horizontal="center" vertical="center"/>
    </xf>
    <xf numFmtId="182" fontId="7" fillId="0" borderId="244" xfId="0" applyNumberFormat="1" applyFont="1" applyBorder="1" applyAlignment="1">
      <alignment horizontal="center" vertical="center"/>
    </xf>
    <xf numFmtId="180" fontId="7" fillId="0" borderId="123" xfId="0" applyNumberFormat="1" applyFont="1" applyBorder="1" applyAlignment="1">
      <alignment horizontal="center" vertical="center"/>
    </xf>
    <xf numFmtId="1" fontId="7" fillId="0" borderId="71" xfId="0" applyNumberFormat="1" applyFont="1" applyBorder="1" applyAlignment="1">
      <alignment horizontal="center" vertical="center"/>
    </xf>
    <xf numFmtId="1" fontId="7" fillId="0" borderId="202" xfId="0" applyNumberFormat="1" applyFont="1" applyBorder="1" applyAlignment="1">
      <alignment horizontal="center" vertical="center"/>
    </xf>
    <xf numFmtId="0" fontId="7" fillId="0" borderId="243" xfId="0" applyFont="1" applyBorder="1" applyAlignment="1">
      <alignment horizontal="center" vertical="center"/>
    </xf>
    <xf numFmtId="194" fontId="7" fillId="0" borderId="84" xfId="0" applyNumberFormat="1" applyFont="1" applyBorder="1" applyAlignment="1">
      <alignment horizontal="center" vertical="center"/>
    </xf>
    <xf numFmtId="194" fontId="7" fillId="0" borderId="21" xfId="0" applyNumberFormat="1" applyFont="1" applyBorder="1" applyAlignment="1">
      <alignment horizontal="center" vertical="center"/>
    </xf>
    <xf numFmtId="194" fontId="7" fillId="0" borderId="27" xfId="0" applyNumberFormat="1" applyFont="1" applyBorder="1" applyAlignment="1">
      <alignment horizontal="center" vertical="center"/>
    </xf>
    <xf numFmtId="181" fontId="7" fillId="0" borderId="22" xfId="0" applyNumberFormat="1" applyFont="1" applyFill="1" applyBorder="1" applyAlignment="1">
      <alignment horizontal="center" vertical="center"/>
    </xf>
    <xf numFmtId="2" fontId="7" fillId="0" borderId="202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2" fontId="7" fillId="0" borderId="20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2" fontId="7" fillId="0" borderId="205" xfId="0" applyNumberFormat="1" applyFont="1" applyBorder="1" applyAlignment="1">
      <alignment horizontal="center" vertical="center"/>
    </xf>
    <xf numFmtId="2" fontId="7" fillId="0" borderId="206" xfId="0" applyNumberFormat="1" applyFont="1" applyBorder="1" applyAlignment="1">
      <alignment horizontal="center" vertical="center"/>
    </xf>
    <xf numFmtId="2" fontId="7" fillId="0" borderId="243" xfId="0" applyNumberFormat="1" applyFont="1" applyBorder="1" applyAlignment="1">
      <alignment horizontal="center" vertical="center"/>
    </xf>
    <xf numFmtId="179" fontId="7" fillId="0" borderId="84" xfId="0" applyNumberFormat="1" applyFont="1" applyBorder="1" applyAlignment="1">
      <alignment horizontal="center" vertical="center"/>
    </xf>
    <xf numFmtId="194" fontId="7" fillId="0" borderId="20" xfId="0" applyNumberFormat="1" applyFont="1" applyBorder="1" applyAlignment="1">
      <alignment horizontal="center" vertical="center"/>
    </xf>
    <xf numFmtId="177" fontId="7" fillId="0" borderId="84" xfId="0" applyNumberFormat="1" applyFont="1" applyBorder="1" applyAlignment="1">
      <alignment horizontal="center" vertical="center"/>
    </xf>
    <xf numFmtId="183" fontId="7" fillId="0" borderId="202" xfId="0" applyNumberFormat="1" applyFont="1" applyBorder="1" applyAlignment="1">
      <alignment horizontal="center" vertical="center"/>
    </xf>
    <xf numFmtId="195" fontId="7" fillId="0" borderId="84" xfId="0" applyNumberFormat="1" applyFont="1" applyBorder="1" applyAlignment="1">
      <alignment horizontal="center" vertical="center"/>
    </xf>
    <xf numFmtId="195" fontId="7" fillId="0" borderId="124" xfId="0" applyNumberFormat="1" applyFont="1" applyBorder="1" applyAlignment="1">
      <alignment horizontal="center" vertical="center"/>
    </xf>
    <xf numFmtId="1" fontId="7" fillId="0" borderId="202" xfId="0" applyNumberFormat="1" applyFont="1" applyFill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176" fontId="7" fillId="0" borderId="124" xfId="0" applyNumberFormat="1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181" fontId="7" fillId="0" borderId="124" xfId="0" applyNumberFormat="1" applyFont="1" applyBorder="1" applyAlignment="1">
      <alignment horizontal="center" vertical="center"/>
    </xf>
    <xf numFmtId="181" fontId="7" fillId="0" borderId="20" xfId="0" applyNumberFormat="1" applyFont="1" applyBorder="1" applyAlignment="1">
      <alignment horizontal="center" vertical="center"/>
    </xf>
    <xf numFmtId="180" fontId="7" fillId="0" borderId="124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95" fontId="7" fillId="0" borderId="70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7" fillId="0" borderId="201" xfId="0" applyNumberFormat="1" applyFont="1" applyBorder="1" applyAlignment="1">
      <alignment horizontal="center" vertical="center"/>
    </xf>
    <xf numFmtId="181" fontId="7" fillId="0" borderId="64" xfId="0" applyNumberFormat="1" applyFont="1" applyFill="1" applyBorder="1" applyAlignment="1">
      <alignment horizontal="center" vertical="center"/>
    </xf>
    <xf numFmtId="181" fontId="7" fillId="0" borderId="71" xfId="0" applyNumberFormat="1" applyFont="1" applyFill="1" applyBorder="1" applyAlignment="1">
      <alignment horizontal="center" vertical="center"/>
    </xf>
    <xf numFmtId="2" fontId="7" fillId="0" borderId="132" xfId="0" applyNumberFormat="1" applyFont="1" applyBorder="1" applyAlignment="1">
      <alignment horizontal="center" vertical="center"/>
    </xf>
    <xf numFmtId="2" fontId="7" fillId="0" borderId="114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80" fontId="7" fillId="0" borderId="132" xfId="0" applyNumberFormat="1" applyFont="1" applyBorder="1" applyAlignment="1">
      <alignment horizontal="center" vertical="center"/>
    </xf>
    <xf numFmtId="1" fontId="7" fillId="0" borderId="114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2" fontId="7" fillId="0" borderId="126" xfId="0" applyNumberFormat="1" applyFont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67" xfId="0" applyNumberFormat="1" applyFont="1" applyBorder="1" applyAlignment="1">
      <alignment horizontal="center" vertical="center"/>
    </xf>
    <xf numFmtId="183" fontId="7" fillId="0" borderId="70" xfId="0" applyNumberFormat="1" applyFont="1" applyBorder="1" applyAlignment="1">
      <alignment horizontal="center" vertical="center"/>
    </xf>
    <xf numFmtId="180" fontId="7" fillId="0" borderId="129" xfId="0" applyNumberFormat="1" applyFont="1" applyBorder="1" applyAlignment="1">
      <alignment horizontal="center" vertical="center"/>
    </xf>
    <xf numFmtId="180" fontId="7" fillId="0" borderId="114" xfId="0" applyNumberFormat="1" applyFont="1" applyBorder="1" applyAlignment="1">
      <alignment horizontal="center" vertical="center"/>
    </xf>
    <xf numFmtId="180" fontId="7" fillId="0" borderId="11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7" fillId="0" borderId="24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82" fontId="7" fillId="0" borderId="206" xfId="0" applyNumberFormat="1" applyFont="1" applyBorder="1" applyAlignment="1">
      <alignment horizontal="center" vertical="center"/>
    </xf>
    <xf numFmtId="182" fontId="7" fillId="0" borderId="246" xfId="0" applyNumberFormat="1" applyFont="1" applyBorder="1" applyAlignment="1">
      <alignment horizontal="center" vertical="center"/>
    </xf>
    <xf numFmtId="182" fontId="7" fillId="0" borderId="247" xfId="0" applyNumberFormat="1" applyFont="1" applyBorder="1" applyAlignment="1">
      <alignment horizontal="center" vertical="center"/>
    </xf>
    <xf numFmtId="182" fontId="7" fillId="0" borderId="248" xfId="0" applyNumberFormat="1" applyFont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183" fontId="7" fillId="0" borderId="167" xfId="0" applyNumberFormat="1" applyFont="1" applyBorder="1" applyAlignment="1">
      <alignment horizontal="center" vertical="center"/>
    </xf>
    <xf numFmtId="182" fontId="7" fillId="0" borderId="64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82" fontId="7" fillId="0" borderId="71" xfId="0" applyNumberFormat="1" applyFont="1" applyBorder="1" applyAlignment="1">
      <alignment horizontal="center" vertical="center"/>
    </xf>
    <xf numFmtId="1" fontId="7" fillId="0" borderId="167" xfId="0" applyNumberFormat="1" applyFont="1" applyBorder="1" applyAlignment="1">
      <alignment horizontal="center" vertical="center"/>
    </xf>
    <xf numFmtId="0" fontId="7" fillId="0" borderId="113" xfId="0" applyFont="1" applyFill="1" applyBorder="1" applyAlignment="1">
      <alignment horizontal="left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2" fontId="7" fillId="0" borderId="167" xfId="0" applyNumberFormat="1" applyFont="1" applyBorder="1" applyAlignment="1">
      <alignment horizontal="center" vertical="center"/>
    </xf>
    <xf numFmtId="182" fontId="7" fillId="0" borderId="32" xfId="0" applyNumberFormat="1" applyFont="1" applyFill="1" applyBorder="1" applyAlignment="1">
      <alignment horizontal="center" vertical="center"/>
    </xf>
    <xf numFmtId="182" fontId="7" fillId="0" borderId="85" xfId="0" applyNumberFormat="1" applyFont="1" applyFill="1" applyBorder="1" applyAlignment="1">
      <alignment horizontal="center" vertical="center"/>
    </xf>
    <xf numFmtId="1" fontId="7" fillId="0" borderId="117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180" fontId="7" fillId="0" borderId="36" xfId="0" quotePrefix="1" applyNumberFormat="1" applyFont="1" applyBorder="1" applyAlignment="1">
      <alignment horizontal="center" vertical="center"/>
    </xf>
    <xf numFmtId="56" fontId="7" fillId="0" borderId="78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2" xfId="0" applyFont="1" applyFill="1" applyBorder="1" applyAlignment="1">
      <alignment horizontal="left" vertical="center"/>
    </xf>
    <xf numFmtId="0" fontId="7" fillId="0" borderId="64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183" fontId="7" fillId="0" borderId="1" xfId="0" applyNumberFormat="1" applyFont="1" applyFill="1" applyBorder="1" applyAlignment="1">
      <alignment horizontal="center" vertical="center"/>
    </xf>
    <xf numFmtId="2" fontId="7" fillId="0" borderId="70" xfId="0" applyNumberFormat="1" applyFont="1" applyBorder="1" applyAlignment="1">
      <alignment horizontal="center" vertical="center"/>
    </xf>
    <xf numFmtId="2" fontId="7" fillId="0" borderId="201" xfId="0" applyNumberFormat="1" applyFont="1" applyBorder="1" applyAlignment="1">
      <alignment horizontal="center" vertical="center"/>
    </xf>
    <xf numFmtId="0" fontId="7" fillId="0" borderId="128" xfId="0" applyNumberFormat="1" applyFont="1" applyFill="1" applyBorder="1" applyAlignment="1">
      <alignment horizontal="center" vertical="center"/>
    </xf>
    <xf numFmtId="180" fontId="7" fillId="0" borderId="85" xfId="0" quotePrefix="1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122" xfId="0" applyNumberFormat="1" applyFont="1" applyFill="1" applyBorder="1" applyAlignment="1">
      <alignment horizontal="center" vertical="center"/>
    </xf>
    <xf numFmtId="181" fontId="7" fillId="0" borderId="205" xfId="0" applyNumberFormat="1" applyFont="1" applyFill="1" applyBorder="1" applyAlignment="1">
      <alignment horizontal="center" vertical="center"/>
    </xf>
    <xf numFmtId="181" fontId="7" fillId="0" borderId="206" xfId="0" applyNumberFormat="1" applyFont="1" applyFill="1" applyBorder="1" applyAlignment="1">
      <alignment horizontal="center" vertical="center"/>
    </xf>
    <xf numFmtId="181" fontId="7" fillId="0" borderId="243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/>
    </xf>
    <xf numFmtId="181" fontId="7" fillId="0" borderId="167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71" xfId="0" applyNumberFormat="1" applyFont="1" applyFill="1" applyBorder="1" applyAlignment="1">
      <alignment horizontal="center" vertical="center"/>
    </xf>
    <xf numFmtId="182" fontId="7" fillId="0" borderId="167" xfId="0" applyNumberFormat="1" applyFont="1" applyFill="1" applyBorder="1" applyAlignment="1">
      <alignment horizontal="center" vertical="center"/>
    </xf>
    <xf numFmtId="176" fontId="7" fillId="0" borderId="16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78" fontId="7" fillId="0" borderId="71" xfId="0" applyNumberFormat="1" applyFont="1" applyFill="1" applyBorder="1" applyAlignment="1">
      <alignment horizontal="center" vertical="center"/>
    </xf>
    <xf numFmtId="178" fontId="7" fillId="0" borderId="167" xfId="0" applyNumberFormat="1" applyFont="1" applyFill="1" applyBorder="1" applyAlignment="1">
      <alignment horizontal="center" vertical="center"/>
    </xf>
    <xf numFmtId="2" fontId="7" fillId="0" borderId="122" xfId="0" applyNumberFormat="1" applyFont="1" applyBorder="1" applyAlignment="1">
      <alignment horizontal="center" vertical="center"/>
    </xf>
    <xf numFmtId="176" fontId="7" fillId="0" borderId="113" xfId="0" applyNumberFormat="1" applyFont="1" applyBorder="1" applyAlignment="1">
      <alignment horizontal="center" vertical="center"/>
    </xf>
    <xf numFmtId="1" fontId="7" fillId="0" borderId="113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80" fontId="7" fillId="0" borderId="113" xfId="0" applyNumberFormat="1" applyFont="1" applyFill="1" applyBorder="1" applyAlignment="1">
      <alignment horizontal="center" vertical="center"/>
    </xf>
    <xf numFmtId="2" fontId="7" fillId="0" borderId="122" xfId="0" applyNumberFormat="1" applyFont="1" applyFill="1" applyBorder="1" applyAlignment="1">
      <alignment horizontal="center" vertical="center"/>
    </xf>
    <xf numFmtId="183" fontId="7" fillId="0" borderId="82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7" fillId="0" borderId="158" xfId="0" applyNumberFormat="1" applyFont="1" applyBorder="1" applyAlignment="1">
      <alignment horizontal="center" vertical="center"/>
    </xf>
    <xf numFmtId="2" fontId="7" fillId="0" borderId="159" xfId="0" applyNumberFormat="1" applyFont="1" applyBorder="1" applyAlignment="1">
      <alignment horizontal="center" vertical="center"/>
    </xf>
    <xf numFmtId="2" fontId="8" fillId="0" borderId="16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161" xfId="0" applyNumberFormat="1" applyFont="1" applyBorder="1" applyAlignment="1">
      <alignment horizontal="center" vertical="center"/>
    </xf>
    <xf numFmtId="2" fontId="7" fillId="0" borderId="152" xfId="0" applyNumberFormat="1" applyFont="1" applyFill="1" applyBorder="1" applyAlignment="1">
      <alignment horizontal="center" vertical="center"/>
    </xf>
    <xf numFmtId="2" fontId="7" fillId="0" borderId="153" xfId="0" applyNumberFormat="1" applyFont="1" applyFill="1" applyBorder="1" applyAlignment="1">
      <alignment horizontal="center" vertical="center"/>
    </xf>
    <xf numFmtId="2" fontId="8" fillId="0" borderId="154" xfId="0" applyNumberFormat="1" applyFont="1" applyFill="1" applyBorder="1" applyAlignment="1">
      <alignment horizontal="center" vertical="center"/>
    </xf>
    <xf numFmtId="2" fontId="8" fillId="0" borderId="155" xfId="0" applyNumberFormat="1" applyFont="1" applyFill="1" applyBorder="1" applyAlignment="1">
      <alignment horizontal="center" vertical="center"/>
    </xf>
    <xf numFmtId="2" fontId="8" fillId="0" borderId="156" xfId="0" applyNumberFormat="1" applyFont="1" applyFill="1" applyBorder="1" applyAlignment="1">
      <alignment horizontal="center" vertical="center"/>
    </xf>
    <xf numFmtId="2" fontId="7" fillId="0" borderId="158" xfId="0" applyNumberFormat="1" applyFont="1" applyFill="1" applyBorder="1" applyAlignment="1">
      <alignment horizontal="center" vertical="center"/>
    </xf>
    <xf numFmtId="2" fontId="7" fillId="0" borderId="159" xfId="0" applyNumberFormat="1" applyFont="1" applyFill="1" applyBorder="1" applyAlignment="1">
      <alignment horizontal="center" vertical="center"/>
    </xf>
    <xf numFmtId="2" fontId="8" fillId="0" borderId="160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161" xfId="0" applyNumberFormat="1" applyFont="1" applyFill="1" applyBorder="1" applyAlignment="1">
      <alignment horizontal="center" vertical="center"/>
    </xf>
    <xf numFmtId="2" fontId="7" fillId="0" borderId="88" xfId="0" applyNumberFormat="1" applyFont="1" applyBorder="1" applyAlignment="1">
      <alignment horizontal="center" vertical="center"/>
    </xf>
    <xf numFmtId="2" fontId="7" fillId="0" borderId="89" xfId="0" applyNumberFormat="1" applyFont="1" applyBorder="1" applyAlignment="1">
      <alignment horizontal="center" vertical="center"/>
    </xf>
    <xf numFmtId="2" fontId="7" fillId="0" borderId="90" xfId="0" applyNumberFormat="1" applyFont="1" applyBorder="1" applyAlignment="1">
      <alignment horizontal="center" vertical="center"/>
    </xf>
    <xf numFmtId="2" fontId="7" fillId="0" borderId="152" xfId="0" applyNumberFormat="1" applyFont="1" applyBorder="1" applyAlignment="1">
      <alignment horizontal="center" vertical="center"/>
    </xf>
    <xf numFmtId="2" fontId="7" fillId="0" borderId="153" xfId="0" applyNumberFormat="1" applyFont="1" applyBorder="1" applyAlignment="1">
      <alignment horizontal="center" vertical="center"/>
    </xf>
    <xf numFmtId="2" fontId="8" fillId="0" borderId="154" xfId="0" applyNumberFormat="1" applyFont="1" applyBorder="1" applyAlignment="1">
      <alignment horizontal="center" vertical="center"/>
    </xf>
    <xf numFmtId="2" fontId="8" fillId="0" borderId="155" xfId="0" applyNumberFormat="1" applyFont="1" applyBorder="1" applyAlignment="1">
      <alignment horizontal="center" vertical="center"/>
    </xf>
    <xf numFmtId="2" fontId="8" fillId="0" borderId="156" xfId="0" applyNumberFormat="1" applyFont="1" applyBorder="1" applyAlignment="1">
      <alignment horizontal="center" vertical="center"/>
    </xf>
    <xf numFmtId="2" fontId="6" fillId="0" borderId="6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7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67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7" fillId="0" borderId="162" xfId="0" applyNumberFormat="1" applyFont="1" applyBorder="1" applyAlignment="1">
      <alignment horizontal="center" vertical="center"/>
    </xf>
    <xf numFmtId="2" fontId="7" fillId="0" borderId="163" xfId="0" applyNumberFormat="1" applyFont="1" applyBorder="1" applyAlignment="1">
      <alignment horizontal="center" vertical="center"/>
    </xf>
    <xf numFmtId="2" fontId="8" fillId="0" borderId="164" xfId="0" applyNumberFormat="1" applyFont="1" applyBorder="1" applyAlignment="1">
      <alignment horizontal="center" vertical="center"/>
    </xf>
    <xf numFmtId="2" fontId="8" fillId="0" borderId="165" xfId="0" applyNumberFormat="1" applyFont="1" applyBorder="1" applyAlignment="1">
      <alignment horizontal="center" vertical="center"/>
    </xf>
    <xf numFmtId="2" fontId="8" fillId="0" borderId="166" xfId="0" applyNumberFormat="1" applyFont="1" applyBorder="1" applyAlignment="1">
      <alignment horizontal="center" vertical="center"/>
    </xf>
    <xf numFmtId="2" fontId="7" fillId="0" borderId="168" xfId="0" applyNumberFormat="1" applyFont="1" applyBorder="1" applyAlignment="1">
      <alignment horizontal="center" vertical="center"/>
    </xf>
    <xf numFmtId="2" fontId="7" fillId="0" borderId="169" xfId="0" applyNumberFormat="1" applyFont="1" applyBorder="1" applyAlignment="1">
      <alignment horizontal="center" vertical="center"/>
    </xf>
    <xf numFmtId="2" fontId="8" fillId="0" borderId="170" xfId="0" applyNumberFormat="1" applyFont="1" applyBorder="1" applyAlignment="1">
      <alignment horizontal="center" vertical="center"/>
    </xf>
    <xf numFmtId="2" fontId="8" fillId="0" borderId="171" xfId="0" applyNumberFormat="1" applyFont="1" applyBorder="1" applyAlignment="1">
      <alignment horizontal="center" vertical="center"/>
    </xf>
    <xf numFmtId="2" fontId="8" fillId="0" borderId="17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74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3" fillId="0" borderId="17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17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6" fontId="8" fillId="0" borderId="181" xfId="0" applyNumberFormat="1" applyFont="1" applyBorder="1" applyAlignment="1">
      <alignment horizontal="center" vertical="center"/>
    </xf>
    <xf numFmtId="0" fontId="8" fillId="0" borderId="18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56" fontId="8" fillId="0" borderId="3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7" fillId="0" borderId="178" xfId="0" applyFont="1" applyBorder="1" applyAlignment="1">
      <alignment horizontal="center" vertical="center"/>
    </xf>
    <xf numFmtId="0" fontId="8" fillId="0" borderId="179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56" fontId="8" fillId="0" borderId="10" xfId="0" applyNumberFormat="1" applyFont="1" applyBorder="1" applyAlignment="1">
      <alignment horizontal="center" vertical="center"/>
    </xf>
    <xf numFmtId="0" fontId="8" fillId="0" borderId="18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0" borderId="1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22" fillId="0" borderId="176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177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17" fillId="0" borderId="174" xfId="0" applyFont="1" applyBorder="1" applyAlignment="1">
      <alignment horizontal="center" vertical="center"/>
    </xf>
    <xf numFmtId="0" fontId="25" fillId="0" borderId="175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179" fontId="17" fillId="0" borderId="9" xfId="0" applyNumberFormat="1" applyFont="1" applyBorder="1" applyAlignment="1">
      <alignment horizontal="center" vertical="center"/>
    </xf>
    <xf numFmtId="0" fontId="17" fillId="0" borderId="17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83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17" fillId="0" borderId="178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82" xfId="0" applyFont="1" applyBorder="1" applyAlignment="1">
      <alignment horizontal="left" vertical="center"/>
    </xf>
    <xf numFmtId="0" fontId="22" fillId="0" borderId="179" xfId="0" applyFont="1" applyBorder="1" applyAlignment="1">
      <alignment horizontal="center" vertical="center"/>
    </xf>
    <xf numFmtId="0" fontId="22" fillId="0" borderId="17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7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 wrapText="1"/>
    </xf>
    <xf numFmtId="0" fontId="22" fillId="0" borderId="1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" fillId="0" borderId="1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8" fillId="0" borderId="185" xfId="0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23" fillId="0" borderId="69" xfId="0" applyFont="1" applyBorder="1" applyAlignment="1">
      <alignment horizontal="center" vertical="center"/>
    </xf>
    <xf numFmtId="0" fontId="33" fillId="0" borderId="185" xfId="0" applyFont="1" applyBorder="1" applyAlignment="1">
      <alignment horizontal="center" vertical="center"/>
    </xf>
    <xf numFmtId="0" fontId="34" fillId="0" borderId="183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17" fillId="0" borderId="7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22" fillId="0" borderId="18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8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12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 shrinkToFit="1"/>
    </xf>
    <xf numFmtId="0" fontId="7" fillId="0" borderId="27" xfId="0" applyFont="1" applyFill="1" applyBorder="1" applyAlignment="1">
      <alignment horizontal="left" vertical="center" shrinkToFit="1"/>
    </xf>
    <xf numFmtId="0" fontId="17" fillId="0" borderId="137" xfId="0" applyFont="1" applyFill="1" applyBorder="1" applyAlignment="1">
      <alignment horizontal="left" vertical="center"/>
    </xf>
    <xf numFmtId="0" fontId="17" fillId="0" borderId="192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 shrinkToFit="1"/>
    </xf>
    <xf numFmtId="0" fontId="17" fillId="0" borderId="21" xfId="0" applyFont="1" applyFill="1" applyBorder="1" applyAlignment="1">
      <alignment horizontal="left" vertical="center" shrinkToFit="1"/>
    </xf>
    <xf numFmtId="0" fontId="17" fillId="0" borderId="187" xfId="0" applyFont="1" applyBorder="1" applyAlignment="1">
      <alignment horizontal="center" vertical="center"/>
    </xf>
    <xf numFmtId="0" fontId="17" fillId="0" borderId="188" xfId="0" applyFont="1" applyBorder="1" applyAlignment="1">
      <alignment horizontal="center" vertical="center"/>
    </xf>
    <xf numFmtId="0" fontId="17" fillId="0" borderId="136" xfId="0" applyFont="1" applyFill="1" applyBorder="1" applyAlignment="1">
      <alignment horizontal="left" vertical="center"/>
    </xf>
    <xf numFmtId="0" fontId="17" fillId="0" borderId="189" xfId="0" applyFont="1" applyFill="1" applyBorder="1" applyAlignment="1">
      <alignment horizontal="left" vertical="center"/>
    </xf>
    <xf numFmtId="0" fontId="17" fillId="0" borderId="174" xfId="0" applyFont="1" applyFill="1" applyBorder="1" applyAlignment="1">
      <alignment horizontal="center" vertical="center"/>
    </xf>
    <xf numFmtId="0" fontId="17" fillId="0" borderId="175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left" vertical="center"/>
    </xf>
    <xf numFmtId="0" fontId="22" fillId="0" borderId="7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82" xfId="0" applyFont="1" applyFill="1" applyBorder="1" applyAlignment="1">
      <alignment horizontal="left" vertical="center"/>
    </xf>
    <xf numFmtId="0" fontId="23" fillId="0" borderId="173" xfId="0" applyFont="1" applyBorder="1" applyAlignment="1">
      <alignment horizontal="center" vertical="center"/>
    </xf>
    <xf numFmtId="0" fontId="17" fillId="0" borderId="179" xfId="0" applyFont="1" applyFill="1" applyBorder="1" applyAlignment="1">
      <alignment horizontal="center" vertical="center" wrapText="1"/>
    </xf>
    <xf numFmtId="0" fontId="17" fillId="0" borderId="175" xfId="0" applyFont="1" applyFill="1" applyBorder="1" applyAlignment="1">
      <alignment horizontal="center" vertical="center" wrapText="1"/>
    </xf>
    <xf numFmtId="0" fontId="22" fillId="0" borderId="19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56" fontId="8" fillId="0" borderId="184" xfId="0" applyNumberFormat="1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56" fontId="8" fillId="0" borderId="138" xfId="0" applyNumberFormat="1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7" fillId="0" borderId="78" xfId="0" applyFont="1" applyBorder="1" applyAlignment="1">
      <alignment horizontal="left" vertical="center"/>
    </xf>
    <xf numFmtId="0" fontId="17" fillId="0" borderId="79" xfId="0" applyFont="1" applyBorder="1" applyAlignment="1">
      <alignment horizontal="left" vertical="center"/>
    </xf>
    <xf numFmtId="0" fontId="17" fillId="0" borderId="136" xfId="0" applyFont="1" applyBorder="1" applyAlignment="1">
      <alignment horizontal="left" vertical="center"/>
    </xf>
    <xf numFmtId="0" fontId="17" fillId="0" borderId="189" xfId="0" applyFont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 wrapText="1" shrinkToFit="1"/>
    </xf>
    <xf numFmtId="0" fontId="7" fillId="0" borderId="71" xfId="0" applyFont="1" applyFill="1" applyBorder="1" applyAlignment="1">
      <alignment horizontal="left" vertical="center" shrinkToFit="1"/>
    </xf>
    <xf numFmtId="0" fontId="17" fillId="0" borderId="122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7" fillId="0" borderId="187" xfId="0" applyFont="1" applyBorder="1" applyAlignment="1">
      <alignment horizontal="center" vertical="center"/>
    </xf>
    <xf numFmtId="0" fontId="7" fillId="0" borderId="188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9" xfId="0" applyFont="1" applyBorder="1" applyAlignment="1">
      <alignment horizontal="center" vertical="center" wrapText="1"/>
    </xf>
    <xf numFmtId="0" fontId="7" fillId="0" borderId="175" xfId="0" applyFont="1" applyBorder="1" applyAlignment="1">
      <alignment horizontal="center" vertical="center" wrapText="1"/>
    </xf>
    <xf numFmtId="0" fontId="8" fillId="0" borderId="190" xfId="0" applyFont="1" applyBorder="1" applyAlignment="1">
      <alignment horizontal="center" vertical="center"/>
    </xf>
    <xf numFmtId="0" fontId="25" fillId="0" borderId="173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" fillId="0" borderId="173" xfId="0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18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4" fillId="0" borderId="177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37" xfId="0" applyFont="1" applyFill="1" applyBorder="1" applyAlignment="1">
      <alignment horizontal="left" vertical="center"/>
    </xf>
    <xf numFmtId="0" fontId="7" fillId="0" borderId="192" xfId="0" applyFont="1" applyFill="1" applyBorder="1" applyAlignment="1">
      <alignment horizontal="left" vertical="center"/>
    </xf>
    <xf numFmtId="0" fontId="7" fillId="0" borderId="136" xfId="0" applyFont="1" applyFill="1" applyBorder="1" applyAlignment="1">
      <alignment horizontal="left" vertical="center"/>
    </xf>
    <xf numFmtId="0" fontId="7" fillId="0" borderId="18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2" fontId="7" fillId="0" borderId="29" xfId="0" applyNumberFormat="1" applyFont="1" applyFill="1" applyBorder="1" applyAlignment="1">
      <alignment horizontal="center" vertical="center"/>
    </xf>
    <xf numFmtId="182" fontId="7" fillId="0" borderId="7" xfId="0" applyNumberFormat="1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7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138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179" fontId="7" fillId="0" borderId="29" xfId="0" applyNumberFormat="1" applyFont="1" applyFill="1" applyBorder="1" applyAlignment="1">
      <alignment horizontal="center" vertical="center"/>
    </xf>
    <xf numFmtId="179" fontId="7" fillId="0" borderId="82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182" fontId="7" fillId="0" borderId="113" xfId="0" applyNumberFormat="1" applyFont="1" applyFill="1" applyBorder="1" applyAlignment="1">
      <alignment horizontal="center" vertical="center"/>
    </xf>
    <xf numFmtId="182" fontId="7" fillId="0" borderId="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9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83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1" fillId="0" borderId="11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9" fontId="7" fillId="0" borderId="78" xfId="0" applyNumberFormat="1" applyFont="1" applyFill="1" applyBorder="1" applyAlignment="1">
      <alignment horizontal="center" vertical="center"/>
    </xf>
    <xf numFmtId="189" fontId="7" fillId="0" borderId="193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0" fontId="7" fillId="0" borderId="194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18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8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20" fontId="7" fillId="0" borderId="20" xfId="0" applyNumberFormat="1" applyFont="1" applyFill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 horizontal="center" vertical="center"/>
    </xf>
    <xf numFmtId="190" fontId="7" fillId="0" borderId="1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76" xfId="0" applyFont="1" applyFill="1" applyBorder="1" applyAlignment="1">
      <alignment horizontal="center" vertical="center"/>
    </xf>
    <xf numFmtId="0" fontId="1" fillId="0" borderId="173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56" fontId="7" fillId="0" borderId="78" xfId="0" applyNumberFormat="1" applyFont="1" applyFill="1" applyBorder="1" applyAlignment="1">
      <alignment horizontal="center" vertical="center"/>
    </xf>
    <xf numFmtId="56" fontId="7" fillId="0" borderId="79" xfId="0" applyNumberFormat="1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9" fontId="7" fillId="0" borderId="183" xfId="0" applyNumberFormat="1" applyFont="1" applyFill="1" applyBorder="1" applyAlignment="1">
      <alignment horizontal="center" vertical="center"/>
    </xf>
    <xf numFmtId="190" fontId="7" fillId="0" borderId="194" xfId="0" applyNumberFormat="1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" fillId="0" borderId="17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7" fillId="0" borderId="199" xfId="0" applyFont="1" applyBorder="1" applyAlignment="1">
      <alignment horizontal="left" vertical="center"/>
    </xf>
    <xf numFmtId="0" fontId="7" fillId="0" borderId="2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32" fillId="0" borderId="33" xfId="0" applyFont="1" applyBorder="1" applyAlignment="1">
      <alignment horizontal="center" vertical="center"/>
    </xf>
    <xf numFmtId="0" fontId="32" fillId="0" borderId="200" xfId="0" applyFont="1" applyBorder="1" applyAlignment="1">
      <alignment horizontal="center" vertical="center"/>
    </xf>
    <xf numFmtId="1" fontId="7" fillId="0" borderId="128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2" xfId="0" applyFont="1" applyBorder="1" applyAlignment="1">
      <alignment horizontal="center" vertical="center"/>
    </xf>
    <xf numFmtId="0" fontId="7" fillId="0" borderId="234" xfId="0" applyFont="1" applyFill="1" applyBorder="1" applyAlignment="1">
      <alignment horizontal="left" vertical="center"/>
    </xf>
    <xf numFmtId="0" fontId="7" fillId="0" borderId="235" xfId="0" applyFont="1" applyFill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3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224" xfId="0" applyFont="1" applyBorder="1" applyAlignment="1">
      <alignment horizontal="center" vertical="center"/>
    </xf>
    <xf numFmtId="0" fontId="8" fillId="0" borderId="200" xfId="0" applyFont="1" applyBorder="1" applyAlignment="1">
      <alignment horizontal="center" vertical="center"/>
    </xf>
    <xf numFmtId="0" fontId="8" fillId="0" borderId="22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8" fillId="0" borderId="209" xfId="0" applyFont="1" applyBorder="1" applyAlignment="1">
      <alignment horizontal="center" vertical="center" wrapText="1"/>
    </xf>
    <xf numFmtId="0" fontId="8" fillId="0" borderId="210" xfId="0" applyFont="1" applyBorder="1" applyAlignment="1">
      <alignment horizontal="center" vertical="center" wrapText="1"/>
    </xf>
    <xf numFmtId="0" fontId="8" fillId="0" borderId="216" xfId="0" applyFont="1" applyBorder="1" applyAlignment="1">
      <alignment horizontal="center" vertical="center" wrapText="1"/>
    </xf>
    <xf numFmtId="56" fontId="8" fillId="0" borderId="213" xfId="0" applyNumberFormat="1" applyFont="1" applyBorder="1" applyAlignment="1">
      <alignment horizontal="center" vertical="center"/>
    </xf>
    <xf numFmtId="56" fontId="8" fillId="0" borderId="214" xfId="0" applyNumberFormat="1" applyFont="1" applyBorder="1" applyAlignment="1">
      <alignment horizontal="center" vertical="center"/>
    </xf>
    <xf numFmtId="56" fontId="8" fillId="0" borderId="215" xfId="0" applyNumberFormat="1" applyFont="1" applyBorder="1" applyAlignment="1">
      <alignment horizontal="center" vertical="center"/>
    </xf>
    <xf numFmtId="0" fontId="8" fillId="0" borderId="217" xfId="0" applyFont="1" applyBorder="1" applyAlignment="1">
      <alignment horizontal="center" vertical="center"/>
    </xf>
    <xf numFmtId="0" fontId="8" fillId="0" borderId="21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0" fillId="0" borderId="68" xfId="0" applyFont="1" applyBorder="1" applyAlignment="1">
      <alignment vertical="center"/>
    </xf>
    <xf numFmtId="0" fontId="0" fillId="0" borderId="173" xfId="0" applyFont="1" applyBorder="1" applyAlignment="1">
      <alignment vertical="center"/>
    </xf>
    <xf numFmtId="2" fontId="7" fillId="0" borderId="129" xfId="0" applyNumberFormat="1" applyFont="1" applyBorder="1" applyAlignment="1">
      <alignment horizontal="center" vertical="center"/>
    </xf>
    <xf numFmtId="2" fontId="7" fillId="0" borderId="68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7" fillId="0" borderId="115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56" fontId="8" fillId="0" borderId="242" xfId="0" applyNumberFormat="1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22" fillId="0" borderId="20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7" fillId="0" borderId="197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99" xfId="0" applyFont="1" applyFill="1" applyBorder="1" applyAlignment="1">
      <alignment horizontal="left" vertical="center"/>
    </xf>
    <xf numFmtId="0" fontId="8" fillId="0" borderId="7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113" xfId="0" applyFont="1" applyFill="1" applyBorder="1" applyAlignment="1">
      <alignment horizontal="left" vertical="center"/>
    </xf>
    <xf numFmtId="0" fontId="7" fillId="0" borderId="12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13" xfId="0" applyFont="1" applyBorder="1" applyAlignment="1">
      <alignment horizontal="left" vertical="center"/>
    </xf>
    <xf numFmtId="0" fontId="0" fillId="0" borderId="177" xfId="0" applyFont="1" applyBorder="1" applyAlignment="1">
      <alignment vertical="center"/>
    </xf>
    <xf numFmtId="182" fontId="7" fillId="0" borderId="129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197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199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/>
    </xf>
    <xf numFmtId="0" fontId="0" fillId="0" borderId="199" xfId="0" applyFont="1" applyBorder="1" applyAlignment="1">
      <alignment horizontal="left" vertical="center"/>
    </xf>
    <xf numFmtId="9" fontId="12" fillId="0" borderId="0" xfId="3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14" fillId="0" borderId="2" xfId="4" applyFont="1" applyBorder="1" applyAlignment="1">
      <alignment horizontal="center" vertical="center"/>
    </xf>
    <xf numFmtId="0" fontId="14" fillId="0" borderId="114" xfId="4" applyFont="1" applyBorder="1" applyAlignment="1">
      <alignment horizontal="center" vertical="center"/>
    </xf>
    <xf numFmtId="0" fontId="14" fillId="0" borderId="114" xfId="4" applyFont="1" applyBorder="1" applyAlignment="1">
      <alignment horizontal="center" vertical="center"/>
    </xf>
    <xf numFmtId="0" fontId="14" fillId="0" borderId="115" xfId="4" applyFont="1" applyBorder="1" applyAlignment="1">
      <alignment horizontal="center" vertical="center"/>
    </xf>
    <xf numFmtId="0" fontId="14" fillId="0" borderId="173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 shrinkToFit="1"/>
    </xf>
    <xf numFmtId="0" fontId="14" fillId="0" borderId="249" xfId="4" applyFont="1" applyBorder="1" applyAlignment="1">
      <alignment horizontal="center" vertical="center" textRotation="255"/>
    </xf>
    <xf numFmtId="0" fontId="14" fillId="0" borderId="138" xfId="4" applyFont="1" applyBorder="1" applyAlignment="1">
      <alignment horizontal="center" vertical="center" textRotation="255"/>
    </xf>
    <xf numFmtId="0" fontId="14" fillId="0" borderId="138" xfId="4" applyFont="1" applyFill="1" applyBorder="1" applyAlignment="1">
      <alignment horizontal="center" vertical="center" wrapText="1"/>
    </xf>
    <xf numFmtId="0" fontId="14" fillId="0" borderId="171" xfId="4" applyFont="1" applyFill="1" applyBorder="1" applyAlignment="1">
      <alignment horizontal="center" vertical="center"/>
    </xf>
    <xf numFmtId="0" fontId="14" fillId="0" borderId="169" xfId="4" applyFont="1" applyFill="1" applyBorder="1" applyAlignment="1">
      <alignment horizontal="left" vertical="center"/>
    </xf>
    <xf numFmtId="0" fontId="14" fillId="0" borderId="170" xfId="4" applyFont="1" applyBorder="1" applyAlignment="1">
      <alignment horizontal="center" vertical="center"/>
    </xf>
    <xf numFmtId="0" fontId="14" fillId="0" borderId="172" xfId="4" applyFont="1" applyBorder="1" applyAlignment="1">
      <alignment horizontal="center" vertical="center"/>
    </xf>
    <xf numFmtId="0" fontId="14" fillId="0" borderId="157" xfId="4" applyFont="1" applyBorder="1" applyAlignment="1">
      <alignment horizontal="center" vertical="center" textRotation="255"/>
    </xf>
    <xf numFmtId="0" fontId="14" fillId="0" borderId="139" xfId="4" applyFont="1" applyBorder="1" applyAlignment="1">
      <alignment horizontal="center" vertical="center" textRotation="255"/>
    </xf>
    <xf numFmtId="0" fontId="14" fillId="0" borderId="71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14" fillId="0" borderId="24" xfId="4" applyFont="1" applyFill="1" applyBorder="1" applyAlignment="1">
      <alignment horizontal="left" vertical="center"/>
    </xf>
    <xf numFmtId="0" fontId="14" fillId="0" borderId="71" xfId="4" applyFont="1" applyBorder="1" applyAlignment="1">
      <alignment horizontal="center" vertical="center"/>
    </xf>
    <xf numFmtId="0" fontId="14" fillId="0" borderId="167" xfId="4" applyFont="1" applyBorder="1" applyAlignment="1">
      <alignment horizontal="center" vertical="center"/>
    </xf>
    <xf numFmtId="0" fontId="14" fillId="0" borderId="28" xfId="4" applyFont="1" applyFill="1" applyBorder="1" applyAlignment="1">
      <alignment horizontal="center" vertical="center" wrapText="1"/>
    </xf>
    <xf numFmtId="0" fontId="14" fillId="0" borderId="155" xfId="4" applyFont="1" applyFill="1" applyBorder="1" applyAlignment="1">
      <alignment horizontal="center" vertical="center" wrapText="1"/>
    </xf>
    <xf numFmtId="0" fontId="14" fillId="0" borderId="153" xfId="4" applyFont="1" applyFill="1" applyBorder="1" applyAlignment="1">
      <alignment horizontal="left" vertical="center"/>
    </xf>
    <xf numFmtId="0" fontId="14" fillId="0" borderId="154" xfId="4" applyFont="1" applyBorder="1" applyAlignment="1">
      <alignment horizontal="center" vertical="center"/>
    </xf>
    <xf numFmtId="0" fontId="14" fillId="0" borderId="156" xfId="4" applyFont="1" applyBorder="1" applyAlignment="1">
      <alignment horizontal="center" vertical="center"/>
    </xf>
    <xf numFmtId="0" fontId="14" fillId="0" borderId="139" xfId="4" applyFont="1" applyFill="1" applyBorder="1" applyAlignment="1">
      <alignment horizontal="center" vertical="center" wrapText="1"/>
    </xf>
    <xf numFmtId="0" fontId="14" fillId="0" borderId="31" xfId="4" applyFont="1" applyFill="1" applyBorder="1" applyAlignment="1">
      <alignment horizontal="center" vertical="center" wrapText="1"/>
    </xf>
    <xf numFmtId="0" fontId="14" fillId="0" borderId="159" xfId="4" applyFont="1" applyFill="1" applyBorder="1" applyAlignment="1">
      <alignment horizontal="left" vertical="center"/>
    </xf>
    <xf numFmtId="0" fontId="14" fillId="0" borderId="160" xfId="4" applyFont="1" applyBorder="1" applyAlignment="1">
      <alignment horizontal="center" vertical="center"/>
    </xf>
    <xf numFmtId="0" fontId="14" fillId="0" borderId="161" xfId="4" applyFont="1" applyBorder="1" applyAlignment="1">
      <alignment horizontal="center" vertical="center"/>
    </xf>
    <xf numFmtId="0" fontId="14" fillId="0" borderId="27" xfId="4" applyFont="1" applyFill="1" applyBorder="1" applyAlignment="1">
      <alignment horizontal="center" vertical="center"/>
    </xf>
    <xf numFmtId="0" fontId="14" fillId="0" borderId="20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left" vertical="center"/>
    </xf>
    <xf numFmtId="0" fontId="14" fillId="0" borderId="28" xfId="4" applyFont="1" applyFill="1" applyBorder="1" applyAlignment="1">
      <alignment horizontal="center" vertical="center"/>
    </xf>
    <xf numFmtId="0" fontId="14" fillId="0" borderId="73" xfId="4" applyFont="1" applyFill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50" xfId="4" applyFont="1" applyBorder="1" applyAlignment="1">
      <alignment horizontal="center" vertical="center"/>
    </xf>
    <xf numFmtId="0" fontId="14" fillId="0" borderId="117" xfId="4" applyFont="1" applyBorder="1" applyAlignment="1">
      <alignment horizontal="center" vertical="center" textRotation="255"/>
    </xf>
    <xf numFmtId="0" fontId="14" fillId="0" borderId="117" xfId="4" applyFont="1" applyFill="1" applyBorder="1" applyAlignment="1">
      <alignment horizontal="center" vertical="center" wrapText="1"/>
    </xf>
    <xf numFmtId="0" fontId="14" fillId="0" borderId="85" xfId="4" applyFont="1" applyFill="1" applyBorder="1" applyAlignment="1">
      <alignment horizontal="center" vertical="center" wrapText="1"/>
    </xf>
    <xf numFmtId="0" fontId="14" fillId="0" borderId="251" xfId="4" applyFont="1" applyBorder="1" applyAlignment="1">
      <alignment horizontal="center" vertical="center"/>
    </xf>
    <xf numFmtId="0" fontId="14" fillId="0" borderId="252" xfId="4" applyFont="1" applyBorder="1" applyAlignment="1">
      <alignment horizontal="center" vertical="center"/>
    </xf>
    <xf numFmtId="0" fontId="14" fillId="0" borderId="138" xfId="4" applyFont="1" applyBorder="1" applyAlignment="1">
      <alignment horizontal="center" vertical="center" wrapText="1"/>
    </xf>
    <xf numFmtId="0" fontId="14" fillId="0" borderId="171" xfId="4" applyFont="1" applyBorder="1" applyAlignment="1">
      <alignment horizontal="center" vertical="center" wrapText="1"/>
    </xf>
    <xf numFmtId="0" fontId="14" fillId="0" borderId="169" xfId="4" applyFont="1" applyBorder="1" applyAlignment="1">
      <alignment horizontal="left" vertical="center"/>
    </xf>
    <xf numFmtId="0" fontId="14" fillId="0" borderId="139" xfId="4" applyFont="1" applyBorder="1" applyAlignment="1">
      <alignment horizontal="center" vertical="center" wrapText="1"/>
    </xf>
    <xf numFmtId="0" fontId="14" fillId="0" borderId="31" xfId="4" applyFont="1" applyBorder="1" applyAlignment="1">
      <alignment horizontal="center" vertical="center" wrapText="1"/>
    </xf>
    <xf numFmtId="0" fontId="14" fillId="0" borderId="159" xfId="4" applyFont="1" applyBorder="1" applyAlignment="1">
      <alignment horizontal="left" vertical="center" wrapText="1"/>
    </xf>
    <xf numFmtId="0" fontId="14" fillId="0" borderId="159" xfId="4" applyFont="1" applyBorder="1" applyAlignment="1">
      <alignment horizontal="left" vertical="center"/>
    </xf>
    <xf numFmtId="0" fontId="14" fillId="0" borderId="160" xfId="4" applyFont="1" applyFill="1" applyBorder="1" applyAlignment="1">
      <alignment horizontal="center" vertical="center"/>
    </xf>
    <xf numFmtId="0" fontId="14" fillId="0" borderId="161" xfId="4" applyFont="1" applyFill="1" applyBorder="1" applyAlignment="1">
      <alignment horizontal="center" vertical="center"/>
    </xf>
    <xf numFmtId="0" fontId="14" fillId="0" borderId="117" xfId="4" applyFont="1" applyBorder="1" applyAlignment="1">
      <alignment horizontal="center" vertical="center" wrapText="1"/>
    </xf>
    <xf numFmtId="0" fontId="14" fillId="0" borderId="85" xfId="4" applyFont="1" applyBorder="1" applyAlignment="1">
      <alignment horizontal="center" vertical="center" wrapText="1"/>
    </xf>
    <xf numFmtId="0" fontId="14" fillId="0" borderId="253" xfId="4" applyFont="1" applyFill="1" applyBorder="1" applyAlignment="1">
      <alignment horizontal="left" vertical="center"/>
    </xf>
    <xf numFmtId="0" fontId="14" fillId="0" borderId="251" xfId="4" applyFont="1" applyFill="1" applyBorder="1" applyAlignment="1">
      <alignment horizontal="center" vertical="center"/>
    </xf>
    <xf numFmtId="0" fontId="14" fillId="0" borderId="252" xfId="4" applyFont="1" applyFill="1" applyBorder="1" applyAlignment="1">
      <alignment horizontal="center" vertical="center"/>
    </xf>
    <xf numFmtId="0" fontId="14" fillId="0" borderId="138" xfId="4" applyFont="1" applyBorder="1" applyAlignment="1">
      <alignment horizontal="center" vertical="center" wrapText="1"/>
    </xf>
    <xf numFmtId="0" fontId="14" fillId="0" borderId="30" xfId="4" applyFont="1" applyBorder="1" applyAlignment="1">
      <alignment horizontal="center" vertical="center"/>
    </xf>
    <xf numFmtId="0" fontId="14" fillId="0" borderId="254" xfId="4" applyFont="1" applyBorder="1" applyAlignment="1">
      <alignment horizontal="left" vertical="center" shrinkToFit="1"/>
    </xf>
    <xf numFmtId="0" fontId="14" fillId="0" borderId="255" xfId="4" applyFont="1" applyBorder="1" applyAlignment="1">
      <alignment horizontal="center" vertical="center"/>
    </xf>
    <xf numFmtId="0" fontId="14" fillId="0" borderId="256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 wrapText="1"/>
    </xf>
    <xf numFmtId="0" fontId="14" fillId="0" borderId="73" xfId="4" applyFont="1" applyBorder="1" applyAlignment="1">
      <alignment horizontal="center" vertical="center"/>
    </xf>
    <xf numFmtId="0" fontId="14" fillId="0" borderId="257" xfId="4" applyFont="1" applyBorder="1" applyAlignment="1">
      <alignment horizontal="left" vertical="center" shrinkToFit="1"/>
    </xf>
    <xf numFmtId="0" fontId="14" fillId="0" borderId="258" xfId="4" applyFont="1" applyBorder="1" applyAlignment="1">
      <alignment horizontal="center" vertical="center"/>
    </xf>
    <xf numFmtId="0" fontId="14" fillId="0" borderId="259" xfId="4" applyFont="1" applyBorder="1" applyAlignment="1">
      <alignment horizontal="center" vertical="center"/>
    </xf>
    <xf numFmtId="0" fontId="14" fillId="0" borderId="111" xfId="4" applyFont="1" applyBorder="1" applyAlignment="1">
      <alignment horizontal="center" vertical="center" textRotation="255"/>
    </xf>
    <xf numFmtId="0" fontId="14" fillId="0" borderId="171" xfId="4" applyFont="1" applyBorder="1" applyAlignment="1">
      <alignment horizontal="center" vertical="center"/>
    </xf>
    <xf numFmtId="0" fontId="14" fillId="0" borderId="71" xfId="4" applyFont="1" applyBorder="1" applyAlignment="1">
      <alignment horizontal="center" vertical="center" textRotation="255"/>
    </xf>
    <xf numFmtId="0" fontId="14" fillId="0" borderId="139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 textRotation="255"/>
    </xf>
    <xf numFmtId="0" fontId="14" fillId="0" borderId="28" xfId="4" applyFont="1" applyBorder="1" applyAlignment="1">
      <alignment horizontal="center" vertical="center" textRotation="255"/>
    </xf>
    <xf numFmtId="0" fontId="14" fillId="0" borderId="70" xfId="4" applyFont="1" applyBorder="1" applyAlignment="1">
      <alignment horizontal="center" vertical="center" textRotation="255"/>
    </xf>
    <xf numFmtId="0" fontId="14" fillId="0" borderId="117" xfId="4" applyFont="1" applyBorder="1" applyAlignment="1">
      <alignment horizontal="center" vertical="center"/>
    </xf>
    <xf numFmtId="0" fontId="14" fillId="0" borderId="85" xfId="4" applyFont="1" applyBorder="1" applyAlignment="1">
      <alignment horizontal="center" vertical="center"/>
    </xf>
    <xf numFmtId="0" fontId="14" fillId="0" borderId="35" xfId="4" applyFont="1" applyBorder="1" applyAlignment="1">
      <alignment horizontal="left" vertical="center"/>
    </xf>
    <xf numFmtId="0" fontId="14" fillId="0" borderId="117" xfId="4" applyFont="1" applyBorder="1" applyAlignment="1">
      <alignment horizontal="center" vertical="center"/>
    </xf>
    <xf numFmtId="0" fontId="14" fillId="0" borderId="188" xfId="4" applyFont="1" applyBorder="1" applyAlignment="1">
      <alignment horizontal="center" vertical="center"/>
    </xf>
    <xf numFmtId="0" fontId="14" fillId="0" borderId="138" xfId="4" applyFont="1" applyBorder="1" applyAlignment="1">
      <alignment horizontal="center" vertical="center"/>
    </xf>
    <xf numFmtId="0" fontId="14" fillId="0" borderId="71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4" xfId="4" applyFont="1" applyBorder="1" applyAlignment="1">
      <alignment horizontal="left" vertical="center"/>
    </xf>
    <xf numFmtId="0" fontId="14" fillId="0" borderId="28" xfId="4" applyFont="1" applyBorder="1" applyAlignment="1">
      <alignment horizontal="center" vertical="center"/>
    </xf>
    <xf numFmtId="0" fontId="14" fillId="0" borderId="155" xfId="4" applyFont="1" applyBorder="1" applyAlignment="1">
      <alignment horizontal="center" vertical="center"/>
    </xf>
    <xf numFmtId="0" fontId="14" fillId="0" borderId="153" xfId="4" applyFont="1" applyBorder="1" applyAlignment="1">
      <alignment horizontal="left" vertical="center"/>
    </xf>
    <xf numFmtId="0" fontId="14" fillId="0" borderId="72" xfId="4" applyFont="1" applyBorder="1" applyAlignment="1">
      <alignment horizontal="center" vertical="center"/>
    </xf>
    <xf numFmtId="0" fontId="14" fillId="0" borderId="24" xfId="4" applyFont="1" applyBorder="1" applyAlignment="1">
      <alignment horizontal="left" vertical="center" wrapText="1"/>
    </xf>
    <xf numFmtId="0" fontId="14" fillId="0" borderId="163" xfId="4" applyFont="1" applyBorder="1" applyAlignment="1">
      <alignment horizontal="left" vertical="center"/>
    </xf>
    <xf numFmtId="0" fontId="14" fillId="0" borderId="164" xfId="4" applyFont="1" applyBorder="1" applyAlignment="1">
      <alignment horizontal="center" vertical="center"/>
    </xf>
    <xf numFmtId="0" fontId="14" fillId="0" borderId="166" xfId="4" applyFont="1" applyBorder="1" applyAlignment="1">
      <alignment horizontal="center" vertical="center"/>
    </xf>
    <xf numFmtId="0" fontId="14" fillId="0" borderId="260" xfId="4" applyFont="1" applyBorder="1" applyAlignment="1">
      <alignment horizontal="center" vertical="center"/>
    </xf>
    <xf numFmtId="0" fontId="14" fillId="0" borderId="165" xfId="4" applyFont="1" applyBorder="1" applyAlignment="1">
      <alignment horizontal="center" vertical="center"/>
    </xf>
    <xf numFmtId="0" fontId="14" fillId="0" borderId="182" xfId="4" applyFont="1" applyBorder="1" applyAlignment="1">
      <alignment horizontal="left" vertical="center" wrapText="1"/>
    </xf>
    <xf numFmtId="0" fontId="14" fillId="0" borderId="56" xfId="4" applyFont="1" applyBorder="1" applyAlignment="1">
      <alignment horizontal="center" vertical="center" textRotation="255"/>
    </xf>
    <xf numFmtId="0" fontId="14" fillId="0" borderId="253" xfId="4" applyFont="1" applyBorder="1" applyAlignment="1">
      <alignment horizontal="left" vertical="center" wrapText="1"/>
    </xf>
    <xf numFmtId="0" fontId="14" fillId="0" borderId="115" xfId="4" applyFont="1" applyBorder="1" applyAlignment="1">
      <alignment horizontal="center" vertical="center"/>
    </xf>
    <xf numFmtId="0" fontId="14" fillId="0" borderId="173" xfId="4" applyFont="1" applyBorder="1" applyAlignment="1">
      <alignment horizontal="left" vertical="center"/>
    </xf>
    <xf numFmtId="0" fontId="14" fillId="0" borderId="23" xfId="4" applyFont="1" applyBorder="1" applyAlignment="1">
      <alignment horizontal="center" vertical="center"/>
    </xf>
    <xf numFmtId="0" fontId="14" fillId="0" borderId="78" xfId="4" applyFont="1" applyFill="1" applyBorder="1" applyAlignment="1">
      <alignment horizontal="center" vertical="center"/>
    </xf>
    <xf numFmtId="0" fontId="14" fillId="0" borderId="183" xfId="4" applyFont="1" applyFill="1" applyBorder="1" applyAlignment="1">
      <alignment horizontal="center" vertical="center"/>
    </xf>
    <xf numFmtId="0" fontId="14" fillId="0" borderId="79" xfId="4" applyFont="1" applyFill="1" applyBorder="1" applyAlignment="1">
      <alignment horizontal="center" vertical="center"/>
    </xf>
    <xf numFmtId="0" fontId="14" fillId="0" borderId="71" xfId="4" applyFont="1" applyFill="1" applyBorder="1" applyAlignment="1">
      <alignment horizontal="center" vertical="center"/>
    </xf>
    <xf numFmtId="0" fontId="14" fillId="0" borderId="167" xfId="4" applyFont="1" applyFill="1" applyBorder="1" applyAlignment="1">
      <alignment horizontal="center" vertical="center"/>
    </xf>
    <xf numFmtId="0" fontId="14" fillId="4" borderId="0" xfId="4" applyFont="1" applyFill="1"/>
    <xf numFmtId="0" fontId="14" fillId="0" borderId="19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0" xfId="4" applyFont="1" applyFill="1" applyBorder="1" applyAlignment="1">
      <alignment horizontal="center" vertical="center"/>
    </xf>
    <xf numFmtId="0" fontId="14" fillId="0" borderId="113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70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82" xfId="4" applyFont="1" applyBorder="1" applyAlignment="1">
      <alignment horizontal="center" vertical="center"/>
    </xf>
    <xf numFmtId="0" fontId="14" fillId="0" borderId="70" xfId="4" applyFont="1" applyBorder="1" applyAlignment="1">
      <alignment horizontal="center" vertical="center"/>
    </xf>
    <xf numFmtId="0" fontId="14" fillId="0" borderId="201" xfId="4" applyFont="1" applyBorder="1" applyAlignment="1">
      <alignment horizontal="center" vertical="center"/>
    </xf>
    <xf numFmtId="0" fontId="19" fillId="0" borderId="0" xfId="4" applyFont="1"/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6" fillId="0" borderId="72" xfId="0" applyFont="1" applyBorder="1" applyAlignment="1">
      <alignment horizontal="center" vertical="center" shrinkToFit="1"/>
    </xf>
    <xf numFmtId="0" fontId="6" fillId="0" borderId="261" xfId="0" applyFont="1" applyBorder="1" applyAlignment="1">
      <alignment horizontal="center" vertical="center" shrinkToFit="1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</cellXfs>
  <cellStyles count="5">
    <cellStyle name="パーセント 2" xfId="3" xr:uid="{BF8529FC-75FC-47F9-8526-4B7D20A7A7B1}"/>
    <cellStyle name="桁区切り" xfId="1" builtinId="6"/>
    <cellStyle name="標準" xfId="0" builtinId="0"/>
    <cellStyle name="標準 2" xfId="4" xr:uid="{1563C1D0-A281-4917-BF8B-873203BC402B}"/>
    <cellStyle name="標準_対象農薬リスト１０１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%20&#27700;&#36947;&#20107;&#26989;&#35506;/10%20&#27700;&#36947;&#29992;&#27700;&#20379;&#32102;&#20107;&#26989;/30%20&#27700;&#36947;%20&#31649;&#29702;&#25285;&#24403;/20%20&#27700;&#36074;&#31649;&#29702;&#38306;&#20418;/60%20&#20107;&#26989;&#24180;&#22577;/&#20196;&#21644;&#65301;&#24180;&#24230;&#29256;/02%20&#20107;&#21209;&#25152;&#20316;&#25104;&#12487;&#12540;&#12479;/&#26397;&#26085;_&#27096;&#24335;1_R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南部毎日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35AD-D0E1-4E2A-8518-24DB6B13B5DF}">
  <sheetPr>
    <pageSetUpPr fitToPage="1"/>
  </sheetPr>
  <dimension ref="B2:S63"/>
  <sheetViews>
    <sheetView zoomScale="75" zoomScaleNormal="75" zoomScaleSheetLayoutView="99" workbookViewId="0"/>
  </sheetViews>
  <sheetFormatPr defaultColWidth="9" defaultRowHeight="13.5" x14ac:dyDescent="0.15"/>
  <cols>
    <col min="1" max="1" width="9" style="1468"/>
    <col min="2" max="2" width="4.25" style="1468" customWidth="1"/>
    <col min="3" max="3" width="6.25" style="1468" customWidth="1"/>
    <col min="4" max="4" width="17.25" style="1469" customWidth="1"/>
    <col min="5" max="5" width="3.75" style="1469" customWidth="1"/>
    <col min="6" max="6" width="45.5" style="1468" bestFit="1" customWidth="1"/>
    <col min="7" max="18" width="6.125" style="1468" customWidth="1"/>
    <col min="19" max="19" width="9.5" style="1468" customWidth="1"/>
    <col min="20" max="16384" width="9" style="1468"/>
  </cols>
  <sheetData>
    <row r="2" spans="2:19" ht="18.75" x14ac:dyDescent="0.2">
      <c r="B2" s="1467" t="s">
        <v>790</v>
      </c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467"/>
      <c r="N2" s="1467"/>
      <c r="O2" s="1467"/>
      <c r="P2" s="1467"/>
      <c r="Q2" s="1467"/>
      <c r="R2" s="1467"/>
      <c r="S2" s="1467"/>
    </row>
    <row r="3" spans="2:19" ht="21.95" customHeight="1" thickBot="1" x14ac:dyDescent="0.2"/>
    <row r="4" spans="2:19" ht="21.95" customHeight="1" thickBot="1" x14ac:dyDescent="0.2">
      <c r="B4" s="1470" t="s">
        <v>791</v>
      </c>
      <c r="C4" s="1471"/>
      <c r="D4" s="1472" t="s">
        <v>792</v>
      </c>
      <c r="E4" s="1473" t="s">
        <v>793</v>
      </c>
      <c r="F4" s="1474"/>
      <c r="G4" s="1472" t="s">
        <v>794</v>
      </c>
      <c r="H4" s="1472" t="s">
        <v>154</v>
      </c>
      <c r="I4" s="1472" t="s">
        <v>155</v>
      </c>
      <c r="J4" s="1472" t="s">
        <v>156</v>
      </c>
      <c r="K4" s="1472" t="s">
        <v>157</v>
      </c>
      <c r="L4" s="1472" t="s">
        <v>158</v>
      </c>
      <c r="M4" s="1472" t="s">
        <v>795</v>
      </c>
      <c r="N4" s="1472" t="s">
        <v>796</v>
      </c>
      <c r="O4" s="1472" t="s">
        <v>797</v>
      </c>
      <c r="P4" s="1472" t="s">
        <v>159</v>
      </c>
      <c r="Q4" s="1472" t="s">
        <v>160</v>
      </c>
      <c r="R4" s="1475" t="s">
        <v>161</v>
      </c>
      <c r="S4" s="1476" t="s">
        <v>798</v>
      </c>
    </row>
    <row r="5" spans="2:19" ht="21.95" customHeight="1" x14ac:dyDescent="0.15">
      <c r="B5" s="1477" t="s">
        <v>799</v>
      </c>
      <c r="C5" s="1478" t="s">
        <v>800</v>
      </c>
      <c r="D5" s="1479" t="s">
        <v>801</v>
      </c>
      <c r="E5" s="1480" t="s">
        <v>802</v>
      </c>
      <c r="F5" s="1481" t="s">
        <v>803</v>
      </c>
      <c r="G5" s="1482"/>
      <c r="H5" s="1482" t="s">
        <v>804</v>
      </c>
      <c r="I5" s="1482"/>
      <c r="J5" s="1482" t="s">
        <v>804</v>
      </c>
      <c r="K5" s="1482"/>
      <c r="L5" s="1482" t="s">
        <v>804</v>
      </c>
      <c r="M5" s="1482"/>
      <c r="N5" s="1482" t="s">
        <v>804</v>
      </c>
      <c r="O5" s="1482"/>
      <c r="P5" s="1482"/>
      <c r="Q5" s="1482"/>
      <c r="R5" s="1483"/>
      <c r="S5" s="1483">
        <v>4</v>
      </c>
    </row>
    <row r="6" spans="2:19" ht="21.95" customHeight="1" x14ac:dyDescent="0.15">
      <c r="B6" s="1484"/>
      <c r="C6" s="1485"/>
      <c r="D6" s="1486"/>
      <c r="E6" s="1487" t="s">
        <v>805</v>
      </c>
      <c r="F6" s="1488" t="s">
        <v>806</v>
      </c>
      <c r="G6" s="1489"/>
      <c r="H6" s="1489" t="s">
        <v>807</v>
      </c>
      <c r="I6" s="1489"/>
      <c r="J6" s="1489" t="s">
        <v>807</v>
      </c>
      <c r="K6" s="1489"/>
      <c r="L6" s="1489" t="s">
        <v>807</v>
      </c>
      <c r="M6" s="1489"/>
      <c r="N6" s="1489" t="s">
        <v>807</v>
      </c>
      <c r="O6" s="1489"/>
      <c r="P6" s="1489"/>
      <c r="Q6" s="1489"/>
      <c r="R6" s="1490"/>
      <c r="S6" s="1490">
        <v>4</v>
      </c>
    </row>
    <row r="7" spans="2:19" ht="21.95" customHeight="1" x14ac:dyDescent="0.15">
      <c r="B7" s="1484"/>
      <c r="C7" s="1485"/>
      <c r="D7" s="1491" t="s">
        <v>808</v>
      </c>
      <c r="E7" s="1492" t="s">
        <v>802</v>
      </c>
      <c r="F7" s="1493" t="s">
        <v>803</v>
      </c>
      <c r="G7" s="1494"/>
      <c r="H7" s="1494" t="s">
        <v>807</v>
      </c>
      <c r="I7" s="1494"/>
      <c r="J7" s="1494" t="s">
        <v>807</v>
      </c>
      <c r="K7" s="1494"/>
      <c r="L7" s="1494" t="s">
        <v>807</v>
      </c>
      <c r="M7" s="1494"/>
      <c r="N7" s="1494" t="s">
        <v>807</v>
      </c>
      <c r="O7" s="1494"/>
      <c r="P7" s="1494"/>
      <c r="Q7" s="1494"/>
      <c r="R7" s="1495"/>
      <c r="S7" s="1495">
        <v>4</v>
      </c>
    </row>
    <row r="8" spans="2:19" ht="21.95" customHeight="1" x14ac:dyDescent="0.15">
      <c r="B8" s="1484"/>
      <c r="C8" s="1485"/>
      <c r="D8" s="1496"/>
      <c r="E8" s="1497" t="s">
        <v>805</v>
      </c>
      <c r="F8" s="1498" t="s">
        <v>806</v>
      </c>
      <c r="G8" s="1499"/>
      <c r="H8" s="1499" t="s">
        <v>807</v>
      </c>
      <c r="I8" s="1499"/>
      <c r="J8" s="1499" t="s">
        <v>807</v>
      </c>
      <c r="K8" s="1499"/>
      <c r="L8" s="1499" t="s">
        <v>807</v>
      </c>
      <c r="M8" s="1499"/>
      <c r="N8" s="1499" t="s">
        <v>807</v>
      </c>
      <c r="O8" s="1499"/>
      <c r="P8" s="1499"/>
      <c r="Q8" s="1499"/>
      <c r="R8" s="1500"/>
      <c r="S8" s="1500">
        <v>4</v>
      </c>
    </row>
    <row r="9" spans="2:19" ht="21.95" customHeight="1" x14ac:dyDescent="0.15">
      <c r="B9" s="1484"/>
      <c r="C9" s="1485"/>
      <c r="D9" s="1486"/>
      <c r="E9" s="1487" t="s">
        <v>809</v>
      </c>
      <c r="F9" s="1488" t="s">
        <v>810</v>
      </c>
      <c r="G9" s="1489"/>
      <c r="H9" s="1489" t="s">
        <v>807</v>
      </c>
      <c r="I9" s="1489"/>
      <c r="J9" s="1489" t="s">
        <v>807</v>
      </c>
      <c r="K9" s="1489"/>
      <c r="L9" s="1489" t="s">
        <v>807</v>
      </c>
      <c r="M9" s="1489"/>
      <c r="N9" s="1489" t="s">
        <v>807</v>
      </c>
      <c r="O9" s="1489"/>
      <c r="P9" s="1489"/>
      <c r="Q9" s="1489"/>
      <c r="R9" s="1490"/>
      <c r="S9" s="1490">
        <v>4</v>
      </c>
    </row>
    <row r="10" spans="2:19" ht="21.95" customHeight="1" x14ac:dyDescent="0.15">
      <c r="B10" s="1484"/>
      <c r="C10" s="1485"/>
      <c r="D10" s="1501" t="s">
        <v>811</v>
      </c>
      <c r="E10" s="1502" t="s">
        <v>812</v>
      </c>
      <c r="F10" s="1503" t="s">
        <v>813</v>
      </c>
      <c r="G10" s="1489"/>
      <c r="H10" s="1489" t="s">
        <v>804</v>
      </c>
      <c r="I10" s="1489"/>
      <c r="J10" s="1489" t="s">
        <v>804</v>
      </c>
      <c r="K10" s="1489"/>
      <c r="L10" s="1489" t="s">
        <v>804</v>
      </c>
      <c r="M10" s="1489"/>
      <c r="N10" s="1489" t="s">
        <v>804</v>
      </c>
      <c r="O10" s="1489"/>
      <c r="P10" s="1489"/>
      <c r="Q10" s="1489"/>
      <c r="R10" s="1490"/>
      <c r="S10" s="1490">
        <v>4</v>
      </c>
    </row>
    <row r="11" spans="2:19" ht="21.95" customHeight="1" x14ac:dyDescent="0.15">
      <c r="B11" s="1484"/>
      <c r="C11" s="1485"/>
      <c r="D11" s="1504" t="s">
        <v>814</v>
      </c>
      <c r="E11" s="1505" t="s">
        <v>815</v>
      </c>
      <c r="F11" s="1503" t="s">
        <v>816</v>
      </c>
      <c r="G11" s="1506"/>
      <c r="H11" s="1506" t="s">
        <v>807</v>
      </c>
      <c r="I11" s="1506"/>
      <c r="J11" s="1506" t="s">
        <v>807</v>
      </c>
      <c r="K11" s="1506"/>
      <c r="L11" s="1506" t="s">
        <v>807</v>
      </c>
      <c r="M11" s="1506"/>
      <c r="N11" s="1506" t="s">
        <v>807</v>
      </c>
      <c r="O11" s="1506"/>
      <c r="P11" s="1506"/>
      <c r="Q11" s="1506"/>
      <c r="R11" s="1507"/>
      <c r="S11" s="1507">
        <v>4</v>
      </c>
    </row>
    <row r="12" spans="2:19" ht="21.95" customHeight="1" x14ac:dyDescent="0.15">
      <c r="B12" s="1484"/>
      <c r="C12" s="1485"/>
      <c r="D12" s="1491" t="s">
        <v>817</v>
      </c>
      <c r="E12" s="1492" t="s">
        <v>802</v>
      </c>
      <c r="F12" s="1493" t="s">
        <v>803</v>
      </c>
      <c r="G12" s="1494"/>
      <c r="H12" s="1494" t="s">
        <v>807</v>
      </c>
      <c r="I12" s="1494"/>
      <c r="J12" s="1494" t="s">
        <v>807</v>
      </c>
      <c r="K12" s="1494"/>
      <c r="L12" s="1494" t="s">
        <v>807</v>
      </c>
      <c r="M12" s="1494"/>
      <c r="N12" s="1494" t="s">
        <v>807</v>
      </c>
      <c r="O12" s="1494"/>
      <c r="P12" s="1494"/>
      <c r="Q12" s="1494"/>
      <c r="R12" s="1495"/>
      <c r="S12" s="1495">
        <v>4</v>
      </c>
    </row>
    <row r="13" spans="2:19" ht="21.95" customHeight="1" thickBot="1" x14ac:dyDescent="0.2">
      <c r="B13" s="1484"/>
      <c r="C13" s="1508"/>
      <c r="D13" s="1509"/>
      <c r="E13" s="1510" t="s">
        <v>809</v>
      </c>
      <c r="F13" s="1488" t="s">
        <v>810</v>
      </c>
      <c r="G13" s="1511"/>
      <c r="H13" s="1511" t="s">
        <v>807</v>
      </c>
      <c r="I13" s="1511"/>
      <c r="J13" s="1511" t="s">
        <v>807</v>
      </c>
      <c r="K13" s="1511"/>
      <c r="L13" s="1511" t="s">
        <v>807</v>
      </c>
      <c r="M13" s="1511"/>
      <c r="N13" s="1511" t="s">
        <v>807</v>
      </c>
      <c r="O13" s="1511"/>
      <c r="P13" s="1511"/>
      <c r="Q13" s="1511"/>
      <c r="R13" s="1512"/>
      <c r="S13" s="1512">
        <v>4</v>
      </c>
    </row>
    <row r="14" spans="2:19" ht="21.95" customHeight="1" x14ac:dyDescent="0.15">
      <c r="B14" s="1484"/>
      <c r="C14" s="1478" t="s">
        <v>818</v>
      </c>
      <c r="D14" s="1513" t="s">
        <v>819</v>
      </c>
      <c r="E14" s="1514" t="s">
        <v>820</v>
      </c>
      <c r="F14" s="1515" t="s">
        <v>821</v>
      </c>
      <c r="G14" s="1482" t="s">
        <v>807</v>
      </c>
      <c r="H14" s="1482"/>
      <c r="I14" s="1482"/>
      <c r="J14" s="1482" t="s">
        <v>807</v>
      </c>
      <c r="K14" s="1482"/>
      <c r="L14" s="1482"/>
      <c r="M14" s="1482" t="s">
        <v>807</v>
      </c>
      <c r="N14" s="1482"/>
      <c r="O14" s="1482"/>
      <c r="P14" s="1482" t="s">
        <v>807</v>
      </c>
      <c r="Q14" s="1482"/>
      <c r="R14" s="1483"/>
      <c r="S14" s="1483">
        <v>4</v>
      </c>
    </row>
    <row r="15" spans="2:19" ht="21.75" customHeight="1" x14ac:dyDescent="0.15">
      <c r="B15" s="1484"/>
      <c r="C15" s="1485"/>
      <c r="D15" s="1516"/>
      <c r="E15" s="1517" t="s">
        <v>822</v>
      </c>
      <c r="F15" s="1518" t="s">
        <v>823</v>
      </c>
      <c r="G15" s="1499"/>
      <c r="H15" s="1499" t="s">
        <v>804</v>
      </c>
      <c r="I15" s="1499" t="s">
        <v>804</v>
      </c>
      <c r="J15" s="1499"/>
      <c r="K15" s="1499" t="s">
        <v>804</v>
      </c>
      <c r="L15" s="1499" t="s">
        <v>804</v>
      </c>
      <c r="M15" s="1499"/>
      <c r="N15" s="1499" t="s">
        <v>804</v>
      </c>
      <c r="O15" s="1499" t="s">
        <v>804</v>
      </c>
      <c r="P15" s="1499"/>
      <c r="Q15" s="1499" t="s">
        <v>804</v>
      </c>
      <c r="R15" s="1500" t="s">
        <v>807</v>
      </c>
      <c r="S15" s="1500">
        <v>8</v>
      </c>
    </row>
    <row r="16" spans="2:19" ht="21.95" customHeight="1" x14ac:dyDescent="0.15">
      <c r="B16" s="1484"/>
      <c r="C16" s="1485"/>
      <c r="D16" s="1516"/>
      <c r="E16" s="1517" t="s">
        <v>824</v>
      </c>
      <c r="F16" s="1518" t="s">
        <v>825</v>
      </c>
      <c r="G16" s="1499"/>
      <c r="H16" s="1499" t="s">
        <v>804</v>
      </c>
      <c r="I16" s="1499" t="s">
        <v>804</v>
      </c>
      <c r="J16" s="1499"/>
      <c r="K16" s="1499" t="s">
        <v>804</v>
      </c>
      <c r="L16" s="1499" t="s">
        <v>804</v>
      </c>
      <c r="M16" s="1499"/>
      <c r="N16" s="1499" t="s">
        <v>804</v>
      </c>
      <c r="O16" s="1499" t="s">
        <v>804</v>
      </c>
      <c r="P16" s="1499"/>
      <c r="Q16" s="1499" t="s">
        <v>804</v>
      </c>
      <c r="R16" s="1500" t="s">
        <v>807</v>
      </c>
      <c r="S16" s="1500">
        <v>8</v>
      </c>
    </row>
    <row r="17" spans="2:19" ht="21.95" customHeight="1" x14ac:dyDescent="0.15">
      <c r="B17" s="1484"/>
      <c r="C17" s="1485"/>
      <c r="D17" s="1516"/>
      <c r="E17" s="1517" t="s">
        <v>826</v>
      </c>
      <c r="F17" s="1519" t="s">
        <v>827</v>
      </c>
      <c r="G17" s="1499" t="s">
        <v>807</v>
      </c>
      <c r="H17" s="1499"/>
      <c r="I17" s="1499"/>
      <c r="J17" s="1499" t="s">
        <v>807</v>
      </c>
      <c r="K17" s="1499"/>
      <c r="L17" s="1499"/>
      <c r="M17" s="1499" t="s">
        <v>807</v>
      </c>
      <c r="N17" s="1499"/>
      <c r="O17" s="1499"/>
      <c r="P17" s="1499" t="s">
        <v>807</v>
      </c>
      <c r="Q17" s="1499"/>
      <c r="R17" s="1500"/>
      <c r="S17" s="1500">
        <v>4</v>
      </c>
    </row>
    <row r="18" spans="2:19" ht="21.95" customHeight="1" x14ac:dyDescent="0.15">
      <c r="B18" s="1484"/>
      <c r="C18" s="1485"/>
      <c r="D18" s="1516"/>
      <c r="E18" s="1517" t="s">
        <v>828</v>
      </c>
      <c r="F18" s="1519" t="s">
        <v>829</v>
      </c>
      <c r="G18" s="1499"/>
      <c r="H18" s="1499" t="s">
        <v>804</v>
      </c>
      <c r="I18" s="1499"/>
      <c r="J18" s="1499" t="s">
        <v>804</v>
      </c>
      <c r="K18" s="1499"/>
      <c r="L18" s="1499" t="s">
        <v>804</v>
      </c>
      <c r="M18" s="1499"/>
      <c r="N18" s="1499"/>
      <c r="O18" s="1499"/>
      <c r="P18" s="1499"/>
      <c r="Q18" s="1499"/>
      <c r="R18" s="1500"/>
      <c r="S18" s="1500">
        <v>3</v>
      </c>
    </row>
    <row r="19" spans="2:19" ht="21.95" customHeight="1" x14ac:dyDescent="0.15">
      <c r="B19" s="1484"/>
      <c r="C19" s="1485"/>
      <c r="D19" s="1516"/>
      <c r="E19" s="1517" t="s">
        <v>830</v>
      </c>
      <c r="F19" s="1519" t="s">
        <v>831</v>
      </c>
      <c r="G19" s="1499" t="s">
        <v>804</v>
      </c>
      <c r="H19" s="1499" t="s">
        <v>807</v>
      </c>
      <c r="I19" s="1499" t="s">
        <v>807</v>
      </c>
      <c r="J19" s="1499" t="s">
        <v>807</v>
      </c>
      <c r="K19" s="1499" t="s">
        <v>807</v>
      </c>
      <c r="L19" s="1499" t="s">
        <v>807</v>
      </c>
      <c r="M19" s="1499" t="s">
        <v>807</v>
      </c>
      <c r="N19" s="1499" t="s">
        <v>807</v>
      </c>
      <c r="O19" s="1499" t="s">
        <v>807</v>
      </c>
      <c r="P19" s="1499" t="s">
        <v>807</v>
      </c>
      <c r="Q19" s="1499" t="s">
        <v>807</v>
      </c>
      <c r="R19" s="1500" t="s">
        <v>807</v>
      </c>
      <c r="S19" s="1500">
        <v>12</v>
      </c>
    </row>
    <row r="20" spans="2:19" ht="21.95" customHeight="1" x14ac:dyDescent="0.15">
      <c r="B20" s="1484"/>
      <c r="C20" s="1485"/>
      <c r="D20" s="1516"/>
      <c r="E20" s="1517" t="s">
        <v>832</v>
      </c>
      <c r="F20" s="1519" t="s">
        <v>833</v>
      </c>
      <c r="G20" s="1499"/>
      <c r="H20" s="1499"/>
      <c r="I20" s="1499" t="s">
        <v>804</v>
      </c>
      <c r="J20" s="1499"/>
      <c r="K20" s="1499" t="s">
        <v>804</v>
      </c>
      <c r="L20" s="1499"/>
      <c r="M20" s="1499"/>
      <c r="N20" s="1499"/>
      <c r="O20" s="1499"/>
      <c r="P20" s="1499"/>
      <c r="Q20" s="1499"/>
      <c r="R20" s="1500"/>
      <c r="S20" s="1500">
        <v>2</v>
      </c>
    </row>
    <row r="21" spans="2:19" ht="21.95" customHeight="1" x14ac:dyDescent="0.15">
      <c r="B21" s="1484"/>
      <c r="C21" s="1485"/>
      <c r="D21" s="1516"/>
      <c r="E21" s="1517" t="s">
        <v>834</v>
      </c>
      <c r="F21" s="1498" t="s">
        <v>835</v>
      </c>
      <c r="G21" s="1520"/>
      <c r="H21" s="1520" t="s">
        <v>807</v>
      </c>
      <c r="I21" s="1520"/>
      <c r="J21" s="1520" t="s">
        <v>807</v>
      </c>
      <c r="K21" s="1520"/>
      <c r="L21" s="1520" t="s">
        <v>807</v>
      </c>
      <c r="M21" s="1520"/>
      <c r="N21" s="1520" t="s">
        <v>807</v>
      </c>
      <c r="O21" s="1520"/>
      <c r="P21" s="1520"/>
      <c r="Q21" s="1520"/>
      <c r="R21" s="1521"/>
      <c r="S21" s="1521">
        <v>4</v>
      </c>
    </row>
    <row r="22" spans="2:19" ht="21.95" customHeight="1" thickBot="1" x14ac:dyDescent="0.2">
      <c r="B22" s="1484"/>
      <c r="C22" s="1508"/>
      <c r="D22" s="1522"/>
      <c r="E22" s="1523" t="s">
        <v>836</v>
      </c>
      <c r="F22" s="1524" t="s">
        <v>837</v>
      </c>
      <c r="G22" s="1525"/>
      <c r="H22" s="1525"/>
      <c r="I22" s="1525" t="s">
        <v>804</v>
      </c>
      <c r="J22" s="1525"/>
      <c r="K22" s="1525" t="s">
        <v>804</v>
      </c>
      <c r="L22" s="1525"/>
      <c r="M22" s="1525" t="s">
        <v>804</v>
      </c>
      <c r="N22" s="1525"/>
      <c r="O22" s="1525"/>
      <c r="P22" s="1525"/>
      <c r="Q22" s="1525"/>
      <c r="R22" s="1526"/>
      <c r="S22" s="1526">
        <v>3</v>
      </c>
    </row>
    <row r="23" spans="2:19" ht="37.5" customHeight="1" x14ac:dyDescent="0.15">
      <c r="B23" s="1484"/>
      <c r="C23" s="1478" t="s">
        <v>838</v>
      </c>
      <c r="D23" s="1527" t="s">
        <v>839</v>
      </c>
      <c r="E23" s="1528" t="s">
        <v>840</v>
      </c>
      <c r="F23" s="1529" t="s">
        <v>841</v>
      </c>
      <c r="G23" s="1530" t="s">
        <v>804</v>
      </c>
      <c r="H23" s="1530"/>
      <c r="I23" s="1530"/>
      <c r="J23" s="1530" t="s">
        <v>804</v>
      </c>
      <c r="K23" s="1530"/>
      <c r="L23" s="1530"/>
      <c r="M23" s="1530" t="s">
        <v>804</v>
      </c>
      <c r="N23" s="1530"/>
      <c r="O23" s="1530"/>
      <c r="P23" s="1530" t="s">
        <v>804</v>
      </c>
      <c r="Q23" s="1530"/>
      <c r="R23" s="1531"/>
      <c r="S23" s="1531">
        <v>4</v>
      </c>
    </row>
    <row r="24" spans="2:19" ht="37.5" customHeight="1" thickBot="1" x14ac:dyDescent="0.2">
      <c r="B24" s="1484"/>
      <c r="C24" s="1485"/>
      <c r="D24" s="1532" t="s">
        <v>842</v>
      </c>
      <c r="E24" s="1533" t="s">
        <v>840</v>
      </c>
      <c r="F24" s="1534" t="s">
        <v>841</v>
      </c>
      <c r="G24" s="1535" t="s">
        <v>807</v>
      </c>
      <c r="H24" s="1535"/>
      <c r="I24" s="1535"/>
      <c r="J24" s="1535" t="s">
        <v>807</v>
      </c>
      <c r="K24" s="1535"/>
      <c r="L24" s="1535"/>
      <c r="M24" s="1535" t="s">
        <v>807</v>
      </c>
      <c r="N24" s="1535"/>
      <c r="O24" s="1535"/>
      <c r="P24" s="1535" t="s">
        <v>807</v>
      </c>
      <c r="Q24" s="1535"/>
      <c r="R24" s="1536"/>
      <c r="S24" s="1536">
        <v>4</v>
      </c>
    </row>
    <row r="25" spans="2:19" ht="21.95" customHeight="1" x14ac:dyDescent="0.15">
      <c r="B25" s="1484"/>
      <c r="C25" s="1537" t="s">
        <v>843</v>
      </c>
      <c r="D25" s="1513" t="s">
        <v>844</v>
      </c>
      <c r="E25" s="1538" t="s">
        <v>845</v>
      </c>
      <c r="F25" s="1515" t="s">
        <v>846</v>
      </c>
      <c r="G25" s="1482" t="s">
        <v>807</v>
      </c>
      <c r="H25" s="1482"/>
      <c r="I25" s="1482"/>
      <c r="J25" s="1482" t="s">
        <v>807</v>
      </c>
      <c r="K25" s="1482"/>
      <c r="L25" s="1482"/>
      <c r="M25" s="1482" t="s">
        <v>807</v>
      </c>
      <c r="N25" s="1482"/>
      <c r="O25" s="1482"/>
      <c r="P25" s="1482" t="s">
        <v>807</v>
      </c>
      <c r="Q25" s="1482"/>
      <c r="R25" s="1483"/>
      <c r="S25" s="1483">
        <v>4</v>
      </c>
    </row>
    <row r="26" spans="2:19" ht="21.95" customHeight="1" x14ac:dyDescent="0.15">
      <c r="B26" s="1484"/>
      <c r="C26" s="1539"/>
      <c r="D26" s="1540"/>
      <c r="E26" s="1541" t="s">
        <v>847</v>
      </c>
      <c r="F26" s="1518" t="s">
        <v>848</v>
      </c>
      <c r="G26" s="1499"/>
      <c r="H26" s="1499" t="s">
        <v>804</v>
      </c>
      <c r="I26" s="1499" t="s">
        <v>804</v>
      </c>
      <c r="J26" s="1499"/>
      <c r="K26" s="1499" t="s">
        <v>804</v>
      </c>
      <c r="L26" s="1499" t="s">
        <v>804</v>
      </c>
      <c r="M26" s="1499"/>
      <c r="N26" s="1499" t="s">
        <v>804</v>
      </c>
      <c r="O26" s="1499" t="s">
        <v>804</v>
      </c>
      <c r="P26" s="1499"/>
      <c r="Q26" s="1499" t="s">
        <v>804</v>
      </c>
      <c r="R26" s="1500" t="s">
        <v>807</v>
      </c>
      <c r="S26" s="1500">
        <v>8</v>
      </c>
    </row>
    <row r="27" spans="2:19" ht="21.95" customHeight="1" x14ac:dyDescent="0.15">
      <c r="B27" s="1484"/>
      <c r="C27" s="1539"/>
      <c r="D27" s="1540"/>
      <c r="E27" s="1541" t="s">
        <v>824</v>
      </c>
      <c r="F27" s="1518" t="s">
        <v>849</v>
      </c>
      <c r="G27" s="1499"/>
      <c r="H27" s="1499" t="s">
        <v>804</v>
      </c>
      <c r="I27" s="1499" t="s">
        <v>804</v>
      </c>
      <c r="J27" s="1499"/>
      <c r="K27" s="1499" t="s">
        <v>804</v>
      </c>
      <c r="L27" s="1499" t="s">
        <v>804</v>
      </c>
      <c r="M27" s="1499"/>
      <c r="N27" s="1499" t="s">
        <v>804</v>
      </c>
      <c r="O27" s="1499" t="s">
        <v>804</v>
      </c>
      <c r="P27" s="1499"/>
      <c r="Q27" s="1499" t="s">
        <v>804</v>
      </c>
      <c r="R27" s="1500" t="s">
        <v>807</v>
      </c>
      <c r="S27" s="1500">
        <v>8</v>
      </c>
    </row>
    <row r="28" spans="2:19" ht="21.95" customHeight="1" x14ac:dyDescent="0.15">
      <c r="B28" s="1484"/>
      <c r="C28" s="1542"/>
      <c r="D28" s="1540"/>
      <c r="E28" s="1541" t="s">
        <v>850</v>
      </c>
      <c r="F28" s="1519" t="s">
        <v>851</v>
      </c>
      <c r="G28" s="1499" t="s">
        <v>807</v>
      </c>
      <c r="H28" s="1499"/>
      <c r="I28" s="1499"/>
      <c r="J28" s="1499" t="s">
        <v>807</v>
      </c>
      <c r="K28" s="1499"/>
      <c r="L28" s="1499"/>
      <c r="M28" s="1499" t="s">
        <v>807</v>
      </c>
      <c r="N28" s="1499"/>
      <c r="O28" s="1499"/>
      <c r="P28" s="1499" t="s">
        <v>807</v>
      </c>
      <c r="Q28" s="1499"/>
      <c r="R28" s="1500"/>
      <c r="S28" s="1500">
        <v>4</v>
      </c>
    </row>
    <row r="29" spans="2:19" ht="21.95" customHeight="1" x14ac:dyDescent="0.15">
      <c r="B29" s="1484"/>
      <c r="C29" s="1543"/>
      <c r="D29" s="1540"/>
      <c r="E29" s="1541" t="s">
        <v>828</v>
      </c>
      <c r="F29" s="1519" t="s">
        <v>829</v>
      </c>
      <c r="G29" s="1499"/>
      <c r="H29" s="1499" t="s">
        <v>807</v>
      </c>
      <c r="I29" s="1499"/>
      <c r="J29" s="1499" t="s">
        <v>807</v>
      </c>
      <c r="K29" s="1499"/>
      <c r="L29" s="1499" t="s">
        <v>807</v>
      </c>
      <c r="M29" s="1499"/>
      <c r="N29" s="1499"/>
      <c r="O29" s="1499"/>
      <c r="P29" s="1499"/>
      <c r="Q29" s="1499"/>
      <c r="R29" s="1500"/>
      <c r="S29" s="1500">
        <v>3</v>
      </c>
    </row>
    <row r="30" spans="2:19" ht="21.95" customHeight="1" thickBot="1" x14ac:dyDescent="0.2">
      <c r="B30" s="1484"/>
      <c r="C30" s="1544"/>
      <c r="D30" s="1545"/>
      <c r="E30" s="1546" t="s">
        <v>832</v>
      </c>
      <c r="F30" s="1547" t="s">
        <v>833</v>
      </c>
      <c r="G30" s="1548"/>
      <c r="H30" s="1548"/>
      <c r="I30" s="1548" t="s">
        <v>807</v>
      </c>
      <c r="J30" s="1548"/>
      <c r="K30" s="1548" t="s">
        <v>807</v>
      </c>
      <c r="L30" s="1548"/>
      <c r="M30" s="1548"/>
      <c r="N30" s="1548"/>
      <c r="O30" s="1548"/>
      <c r="P30" s="1548"/>
      <c r="Q30" s="1548"/>
      <c r="R30" s="1549"/>
      <c r="S30" s="1549">
        <v>2</v>
      </c>
    </row>
    <row r="31" spans="2:19" ht="21.95" customHeight="1" x14ac:dyDescent="0.15">
      <c r="B31" s="1484"/>
      <c r="C31" s="1478" t="s">
        <v>852</v>
      </c>
      <c r="D31" s="1550" t="s">
        <v>853</v>
      </c>
      <c r="E31" s="1538" t="s">
        <v>845</v>
      </c>
      <c r="F31" s="1515" t="s">
        <v>846</v>
      </c>
      <c r="G31" s="1482" t="s">
        <v>807</v>
      </c>
      <c r="H31" s="1482"/>
      <c r="I31" s="1482"/>
      <c r="J31" s="1482" t="s">
        <v>807</v>
      </c>
      <c r="K31" s="1482"/>
      <c r="L31" s="1482"/>
      <c r="M31" s="1482" t="s">
        <v>807</v>
      </c>
      <c r="N31" s="1482"/>
      <c r="O31" s="1482"/>
      <c r="P31" s="1482" t="s">
        <v>807</v>
      </c>
      <c r="Q31" s="1482"/>
      <c r="R31" s="1483"/>
      <c r="S31" s="1483">
        <v>4</v>
      </c>
    </row>
    <row r="32" spans="2:19" ht="21.95" customHeight="1" x14ac:dyDescent="0.15">
      <c r="B32" s="1484"/>
      <c r="C32" s="1485"/>
      <c r="D32" s="1540"/>
      <c r="E32" s="1541" t="s">
        <v>847</v>
      </c>
      <c r="F32" s="1518" t="s">
        <v>848</v>
      </c>
      <c r="G32" s="1499"/>
      <c r="H32" s="1499" t="s">
        <v>804</v>
      </c>
      <c r="I32" s="1499" t="s">
        <v>804</v>
      </c>
      <c r="J32" s="1499"/>
      <c r="K32" s="1499" t="s">
        <v>804</v>
      </c>
      <c r="L32" s="1499" t="s">
        <v>804</v>
      </c>
      <c r="M32" s="1499"/>
      <c r="N32" s="1499" t="s">
        <v>804</v>
      </c>
      <c r="O32" s="1499" t="s">
        <v>804</v>
      </c>
      <c r="P32" s="1499"/>
      <c r="Q32" s="1499" t="s">
        <v>804</v>
      </c>
      <c r="R32" s="1500" t="s">
        <v>807</v>
      </c>
      <c r="S32" s="1500">
        <v>8</v>
      </c>
    </row>
    <row r="33" spans="2:19" ht="21.95" customHeight="1" x14ac:dyDescent="0.15">
      <c r="B33" s="1484"/>
      <c r="C33" s="1485"/>
      <c r="D33" s="1540"/>
      <c r="E33" s="1541" t="s">
        <v>824</v>
      </c>
      <c r="F33" s="1518" t="s">
        <v>849</v>
      </c>
      <c r="G33" s="1499"/>
      <c r="H33" s="1499" t="s">
        <v>804</v>
      </c>
      <c r="I33" s="1499" t="s">
        <v>804</v>
      </c>
      <c r="J33" s="1499"/>
      <c r="K33" s="1499" t="s">
        <v>804</v>
      </c>
      <c r="L33" s="1499" t="s">
        <v>804</v>
      </c>
      <c r="M33" s="1499"/>
      <c r="N33" s="1499" t="s">
        <v>804</v>
      </c>
      <c r="O33" s="1499" t="s">
        <v>804</v>
      </c>
      <c r="P33" s="1499"/>
      <c r="Q33" s="1499" t="s">
        <v>804</v>
      </c>
      <c r="R33" s="1500" t="s">
        <v>807</v>
      </c>
      <c r="S33" s="1500">
        <v>8</v>
      </c>
    </row>
    <row r="34" spans="2:19" ht="21.95" customHeight="1" x14ac:dyDescent="0.15">
      <c r="B34" s="1484"/>
      <c r="C34" s="1485"/>
      <c r="D34" s="1540"/>
      <c r="E34" s="1541" t="s">
        <v>850</v>
      </c>
      <c r="F34" s="1519" t="s">
        <v>851</v>
      </c>
      <c r="G34" s="1499"/>
      <c r="H34" s="1499"/>
      <c r="I34" s="1499"/>
      <c r="J34" s="1499" t="s">
        <v>804</v>
      </c>
      <c r="K34" s="1499"/>
      <c r="L34" s="1499"/>
      <c r="M34" s="1499"/>
      <c r="N34" s="1499"/>
      <c r="O34" s="1499"/>
      <c r="P34" s="1499"/>
      <c r="Q34" s="1499"/>
      <c r="R34" s="1500"/>
      <c r="S34" s="1500">
        <v>1</v>
      </c>
    </row>
    <row r="35" spans="2:19" ht="21.95" customHeight="1" x14ac:dyDescent="0.15">
      <c r="B35" s="1484"/>
      <c r="C35" s="1485"/>
      <c r="D35" s="1551"/>
      <c r="E35" s="1552" t="s">
        <v>854</v>
      </c>
      <c r="F35" s="1553" t="s">
        <v>855</v>
      </c>
      <c r="G35" s="1489" t="s">
        <v>807</v>
      </c>
      <c r="H35" s="1489"/>
      <c r="I35" s="1489"/>
      <c r="J35" s="1489"/>
      <c r="K35" s="1489"/>
      <c r="L35" s="1489"/>
      <c r="M35" s="1489" t="s">
        <v>807</v>
      </c>
      <c r="N35" s="1489"/>
      <c r="O35" s="1489"/>
      <c r="P35" s="1489" t="s">
        <v>807</v>
      </c>
      <c r="Q35" s="1489"/>
      <c r="R35" s="1490"/>
      <c r="S35" s="1490">
        <v>3</v>
      </c>
    </row>
    <row r="36" spans="2:19" ht="21.95" customHeight="1" x14ac:dyDescent="0.15">
      <c r="B36" s="1484"/>
      <c r="C36" s="1485"/>
      <c r="D36" s="1554" t="s">
        <v>856</v>
      </c>
      <c r="E36" s="1555" t="s">
        <v>845</v>
      </c>
      <c r="F36" s="1556" t="s">
        <v>846</v>
      </c>
      <c r="G36" s="1494" t="s">
        <v>807</v>
      </c>
      <c r="H36" s="1494"/>
      <c r="I36" s="1494"/>
      <c r="J36" s="1494" t="s">
        <v>807</v>
      </c>
      <c r="K36" s="1494"/>
      <c r="L36" s="1494"/>
      <c r="M36" s="1494" t="s">
        <v>807</v>
      </c>
      <c r="N36" s="1494"/>
      <c r="O36" s="1494"/>
      <c r="P36" s="1494" t="s">
        <v>807</v>
      </c>
      <c r="Q36" s="1494"/>
      <c r="R36" s="1495"/>
      <c r="S36" s="1495">
        <v>4</v>
      </c>
    </row>
    <row r="37" spans="2:19" ht="21.95" customHeight="1" x14ac:dyDescent="0.15">
      <c r="B37" s="1484"/>
      <c r="C37" s="1485"/>
      <c r="D37" s="1540"/>
      <c r="E37" s="1541" t="s">
        <v>847</v>
      </c>
      <c r="F37" s="1518" t="s">
        <v>848</v>
      </c>
      <c r="G37" s="1499"/>
      <c r="H37" s="1499" t="s">
        <v>804</v>
      </c>
      <c r="I37" s="1499" t="s">
        <v>804</v>
      </c>
      <c r="J37" s="1499"/>
      <c r="K37" s="1499" t="s">
        <v>804</v>
      </c>
      <c r="L37" s="1499" t="s">
        <v>804</v>
      </c>
      <c r="M37" s="1499"/>
      <c r="N37" s="1499" t="s">
        <v>804</v>
      </c>
      <c r="O37" s="1499" t="s">
        <v>804</v>
      </c>
      <c r="P37" s="1499"/>
      <c r="Q37" s="1499" t="s">
        <v>804</v>
      </c>
      <c r="R37" s="1500" t="s">
        <v>807</v>
      </c>
      <c r="S37" s="1500">
        <v>8</v>
      </c>
    </row>
    <row r="38" spans="2:19" ht="21.95" customHeight="1" x14ac:dyDescent="0.15">
      <c r="B38" s="1484"/>
      <c r="C38" s="1485"/>
      <c r="D38" s="1540"/>
      <c r="E38" s="1541" t="s">
        <v>824</v>
      </c>
      <c r="F38" s="1518" t="s">
        <v>849</v>
      </c>
      <c r="G38" s="1499"/>
      <c r="H38" s="1499" t="s">
        <v>804</v>
      </c>
      <c r="I38" s="1499" t="s">
        <v>804</v>
      </c>
      <c r="J38" s="1499"/>
      <c r="K38" s="1499" t="s">
        <v>804</v>
      </c>
      <c r="L38" s="1499" t="s">
        <v>804</v>
      </c>
      <c r="M38" s="1499"/>
      <c r="N38" s="1499" t="s">
        <v>804</v>
      </c>
      <c r="O38" s="1499" t="s">
        <v>804</v>
      </c>
      <c r="P38" s="1499"/>
      <c r="Q38" s="1499" t="s">
        <v>804</v>
      </c>
      <c r="R38" s="1500" t="s">
        <v>807</v>
      </c>
      <c r="S38" s="1500">
        <v>8</v>
      </c>
    </row>
    <row r="39" spans="2:19" ht="21.95" customHeight="1" x14ac:dyDescent="0.15">
      <c r="B39" s="1484"/>
      <c r="C39" s="1485"/>
      <c r="D39" s="1540"/>
      <c r="E39" s="1541" t="s">
        <v>850</v>
      </c>
      <c r="F39" s="1519" t="s">
        <v>851</v>
      </c>
      <c r="G39" s="1499"/>
      <c r="H39" s="1499"/>
      <c r="I39" s="1499"/>
      <c r="J39" s="1499" t="s">
        <v>804</v>
      </c>
      <c r="K39" s="1499"/>
      <c r="L39" s="1499"/>
      <c r="M39" s="1499"/>
      <c r="N39" s="1499"/>
      <c r="O39" s="1499"/>
      <c r="P39" s="1499"/>
      <c r="Q39" s="1499"/>
      <c r="R39" s="1500"/>
      <c r="S39" s="1500">
        <v>1</v>
      </c>
    </row>
    <row r="40" spans="2:19" ht="21.95" customHeight="1" x14ac:dyDescent="0.15">
      <c r="B40" s="1484"/>
      <c r="C40" s="1485"/>
      <c r="D40" s="1551"/>
      <c r="E40" s="1552" t="s">
        <v>854</v>
      </c>
      <c r="F40" s="1553" t="s">
        <v>855</v>
      </c>
      <c r="G40" s="1489" t="s">
        <v>807</v>
      </c>
      <c r="H40" s="1489"/>
      <c r="I40" s="1489"/>
      <c r="J40" s="1489"/>
      <c r="K40" s="1489"/>
      <c r="L40" s="1489"/>
      <c r="M40" s="1489" t="s">
        <v>807</v>
      </c>
      <c r="N40" s="1489"/>
      <c r="O40" s="1489"/>
      <c r="P40" s="1489" t="s">
        <v>807</v>
      </c>
      <c r="Q40" s="1489"/>
      <c r="R40" s="1490"/>
      <c r="S40" s="1490">
        <v>3</v>
      </c>
    </row>
    <row r="41" spans="2:19" ht="21.95" customHeight="1" x14ac:dyDescent="0.15">
      <c r="B41" s="1484"/>
      <c r="C41" s="1485"/>
      <c r="D41" s="1554" t="s">
        <v>857</v>
      </c>
      <c r="E41" s="1555" t="s">
        <v>845</v>
      </c>
      <c r="F41" s="1556" t="s">
        <v>846</v>
      </c>
      <c r="G41" s="1494"/>
      <c r="H41" s="1494"/>
      <c r="I41" s="1494"/>
      <c r="J41" s="1494"/>
      <c r="K41" s="1494" t="s">
        <v>804</v>
      </c>
      <c r="L41" s="1494"/>
      <c r="M41" s="1494"/>
      <c r="N41" s="1494"/>
      <c r="O41" s="1494"/>
      <c r="P41" s="1494"/>
      <c r="Q41" s="1494"/>
      <c r="R41" s="1495"/>
      <c r="S41" s="1495">
        <v>1</v>
      </c>
    </row>
    <row r="42" spans="2:19" ht="21.75" customHeight="1" x14ac:dyDescent="0.15">
      <c r="B42" s="1484"/>
      <c r="C42" s="1485"/>
      <c r="D42" s="1540"/>
      <c r="E42" s="1557" t="s">
        <v>858</v>
      </c>
      <c r="F42" s="1558" t="s">
        <v>859</v>
      </c>
      <c r="G42" s="1489"/>
      <c r="H42" s="1489" t="s">
        <v>804</v>
      </c>
      <c r="I42" s="1489"/>
      <c r="J42" s="1489"/>
      <c r="K42" s="1489"/>
      <c r="L42" s="1489"/>
      <c r="M42" s="1489"/>
      <c r="N42" s="1489" t="s">
        <v>804</v>
      </c>
      <c r="O42" s="1489"/>
      <c r="P42" s="1489"/>
      <c r="Q42" s="1489" t="s">
        <v>804</v>
      </c>
      <c r="R42" s="1490"/>
      <c r="S42" s="1490">
        <v>3</v>
      </c>
    </row>
    <row r="43" spans="2:19" ht="21.95" customHeight="1" x14ac:dyDescent="0.15">
      <c r="B43" s="1484"/>
      <c r="C43" s="1485"/>
      <c r="D43" s="1554" t="s">
        <v>860</v>
      </c>
      <c r="E43" s="1555" t="s">
        <v>845</v>
      </c>
      <c r="F43" s="1559" t="s">
        <v>846</v>
      </c>
      <c r="G43" s="1560"/>
      <c r="H43" s="1560"/>
      <c r="I43" s="1560"/>
      <c r="J43" s="1560"/>
      <c r="K43" s="1560" t="s">
        <v>804</v>
      </c>
      <c r="L43" s="1560"/>
      <c r="M43" s="1560"/>
      <c r="N43" s="1560"/>
      <c r="O43" s="1560"/>
      <c r="P43" s="1560"/>
      <c r="Q43" s="1560"/>
      <c r="R43" s="1561"/>
      <c r="S43" s="1561">
        <v>1</v>
      </c>
    </row>
    <row r="44" spans="2:19" ht="21.75" customHeight="1" x14ac:dyDescent="0.15">
      <c r="B44" s="1484"/>
      <c r="C44" s="1485"/>
      <c r="D44" s="1540"/>
      <c r="E44" s="1562" t="s">
        <v>858</v>
      </c>
      <c r="F44" s="1558" t="s">
        <v>859</v>
      </c>
      <c r="G44" s="1511"/>
      <c r="H44" s="1511" t="s">
        <v>804</v>
      </c>
      <c r="I44" s="1511"/>
      <c r="J44" s="1511"/>
      <c r="K44" s="1511"/>
      <c r="L44" s="1511"/>
      <c r="M44" s="1511"/>
      <c r="N44" s="1511" t="s">
        <v>804</v>
      </c>
      <c r="O44" s="1511"/>
      <c r="P44" s="1511"/>
      <c r="Q44" s="1511" t="s">
        <v>804</v>
      </c>
      <c r="R44" s="1512"/>
      <c r="S44" s="1512">
        <v>3</v>
      </c>
    </row>
    <row r="45" spans="2:19" ht="21.95" customHeight="1" x14ac:dyDescent="0.15">
      <c r="B45" s="1484"/>
      <c r="C45" s="1485"/>
      <c r="D45" s="1554" t="s">
        <v>861</v>
      </c>
      <c r="E45" s="1563" t="s">
        <v>845</v>
      </c>
      <c r="F45" s="1559" t="s">
        <v>846</v>
      </c>
      <c r="G45" s="1494"/>
      <c r="H45" s="1494"/>
      <c r="I45" s="1494"/>
      <c r="J45" s="1494"/>
      <c r="K45" s="1494" t="s">
        <v>804</v>
      </c>
      <c r="L45" s="1494"/>
      <c r="M45" s="1494"/>
      <c r="N45" s="1494"/>
      <c r="O45" s="1494"/>
      <c r="P45" s="1494"/>
      <c r="Q45" s="1494"/>
      <c r="R45" s="1495"/>
      <c r="S45" s="1495">
        <v>1</v>
      </c>
    </row>
    <row r="46" spans="2:19" ht="21.75" customHeight="1" x14ac:dyDescent="0.15">
      <c r="B46" s="1484"/>
      <c r="C46" s="1485"/>
      <c r="D46" s="1540"/>
      <c r="E46" s="1562" t="s">
        <v>858</v>
      </c>
      <c r="F46" s="1558" t="s">
        <v>859</v>
      </c>
      <c r="G46" s="1511"/>
      <c r="H46" s="1511" t="s">
        <v>804</v>
      </c>
      <c r="I46" s="1511"/>
      <c r="J46" s="1511"/>
      <c r="K46" s="1511"/>
      <c r="L46" s="1511"/>
      <c r="M46" s="1511"/>
      <c r="N46" s="1511" t="s">
        <v>804</v>
      </c>
      <c r="O46" s="1511"/>
      <c r="P46" s="1511"/>
      <c r="Q46" s="1511" t="s">
        <v>804</v>
      </c>
      <c r="R46" s="1512"/>
      <c r="S46" s="1512">
        <v>3</v>
      </c>
    </row>
    <row r="47" spans="2:19" ht="21.95" customHeight="1" x14ac:dyDescent="0.15">
      <c r="B47" s="1484"/>
      <c r="C47" s="1485"/>
      <c r="D47" s="1554" t="s">
        <v>862</v>
      </c>
      <c r="E47" s="1563" t="s">
        <v>845</v>
      </c>
      <c r="F47" s="1559" t="s">
        <v>846</v>
      </c>
      <c r="G47" s="1494"/>
      <c r="H47" s="1494"/>
      <c r="I47" s="1494"/>
      <c r="J47" s="1494"/>
      <c r="K47" s="1494" t="s">
        <v>804</v>
      </c>
      <c r="L47" s="1494"/>
      <c r="M47" s="1494"/>
      <c r="N47" s="1494"/>
      <c r="O47" s="1494"/>
      <c r="P47" s="1494"/>
      <c r="Q47" s="1494"/>
      <c r="R47" s="1495"/>
      <c r="S47" s="1495">
        <v>1</v>
      </c>
    </row>
    <row r="48" spans="2:19" ht="21.75" customHeight="1" x14ac:dyDescent="0.15">
      <c r="B48" s="1484"/>
      <c r="C48" s="1485"/>
      <c r="D48" s="1540"/>
      <c r="E48" s="1562" t="s">
        <v>858</v>
      </c>
      <c r="F48" s="1558" t="s">
        <v>859</v>
      </c>
      <c r="G48" s="1511"/>
      <c r="H48" s="1511" t="s">
        <v>804</v>
      </c>
      <c r="I48" s="1511"/>
      <c r="J48" s="1511"/>
      <c r="K48" s="1511"/>
      <c r="L48" s="1511"/>
      <c r="M48" s="1511"/>
      <c r="N48" s="1511" t="s">
        <v>804</v>
      </c>
      <c r="O48" s="1511"/>
      <c r="P48" s="1511"/>
      <c r="Q48" s="1511" t="s">
        <v>804</v>
      </c>
      <c r="R48" s="1512"/>
      <c r="S48" s="1512">
        <v>3</v>
      </c>
    </row>
    <row r="49" spans="2:19" ht="21.95" customHeight="1" x14ac:dyDescent="0.15">
      <c r="B49" s="1484"/>
      <c r="C49" s="1485"/>
      <c r="D49" s="1554" t="s">
        <v>863</v>
      </c>
      <c r="E49" s="1563" t="s">
        <v>845</v>
      </c>
      <c r="F49" s="1559" t="s">
        <v>846</v>
      </c>
      <c r="G49" s="1494"/>
      <c r="H49" s="1494"/>
      <c r="I49" s="1494"/>
      <c r="J49" s="1494"/>
      <c r="K49" s="1494" t="s">
        <v>804</v>
      </c>
      <c r="L49" s="1494"/>
      <c r="M49" s="1494"/>
      <c r="N49" s="1494"/>
      <c r="O49" s="1494"/>
      <c r="P49" s="1494"/>
      <c r="Q49" s="1494"/>
      <c r="R49" s="1495"/>
      <c r="S49" s="1495">
        <v>1</v>
      </c>
    </row>
    <row r="50" spans="2:19" ht="21.75" customHeight="1" x14ac:dyDescent="0.15">
      <c r="B50" s="1484"/>
      <c r="C50" s="1485"/>
      <c r="D50" s="1540"/>
      <c r="E50" s="1557" t="s">
        <v>858</v>
      </c>
      <c r="F50" s="1564" t="s">
        <v>859</v>
      </c>
      <c r="G50" s="1511"/>
      <c r="H50" s="1511" t="s">
        <v>804</v>
      </c>
      <c r="I50" s="1511"/>
      <c r="J50" s="1511"/>
      <c r="K50" s="1511"/>
      <c r="L50" s="1511"/>
      <c r="M50" s="1511"/>
      <c r="N50" s="1511" t="s">
        <v>804</v>
      </c>
      <c r="O50" s="1511"/>
      <c r="P50" s="1511"/>
      <c r="Q50" s="1511" t="s">
        <v>804</v>
      </c>
      <c r="R50" s="1512"/>
      <c r="S50" s="1512">
        <v>3</v>
      </c>
    </row>
    <row r="51" spans="2:19" ht="21.95" customHeight="1" x14ac:dyDescent="0.15">
      <c r="B51" s="1484"/>
      <c r="C51" s="1485"/>
      <c r="D51" s="1554" t="s">
        <v>864</v>
      </c>
      <c r="E51" s="1555" t="s">
        <v>845</v>
      </c>
      <c r="F51" s="1556" t="s">
        <v>846</v>
      </c>
      <c r="G51" s="1494"/>
      <c r="H51" s="1494"/>
      <c r="I51" s="1494"/>
      <c r="J51" s="1494"/>
      <c r="K51" s="1494" t="s">
        <v>804</v>
      </c>
      <c r="L51" s="1494"/>
      <c r="M51" s="1494"/>
      <c r="N51" s="1494"/>
      <c r="O51" s="1494"/>
      <c r="P51" s="1494"/>
      <c r="Q51" s="1494"/>
      <c r="R51" s="1495"/>
      <c r="S51" s="1495">
        <v>1</v>
      </c>
    </row>
    <row r="52" spans="2:19" ht="21.75" customHeight="1" x14ac:dyDescent="0.15">
      <c r="B52" s="1484"/>
      <c r="C52" s="1485"/>
      <c r="D52" s="1540"/>
      <c r="E52" s="1557" t="s">
        <v>858</v>
      </c>
      <c r="F52" s="1558" t="s">
        <v>859</v>
      </c>
      <c r="G52" s="1511"/>
      <c r="H52" s="1511" t="s">
        <v>804</v>
      </c>
      <c r="I52" s="1511"/>
      <c r="J52" s="1511"/>
      <c r="K52" s="1511"/>
      <c r="L52" s="1511"/>
      <c r="M52" s="1511"/>
      <c r="N52" s="1511" t="s">
        <v>804</v>
      </c>
      <c r="O52" s="1511"/>
      <c r="P52" s="1511"/>
      <c r="Q52" s="1511" t="s">
        <v>804</v>
      </c>
      <c r="R52" s="1512"/>
      <c r="S52" s="1512">
        <v>3</v>
      </c>
    </row>
    <row r="53" spans="2:19" ht="21.95" customHeight="1" x14ac:dyDescent="0.15">
      <c r="B53" s="1484"/>
      <c r="C53" s="1485"/>
      <c r="D53" s="1554" t="s">
        <v>865</v>
      </c>
      <c r="E53" s="1555" t="s">
        <v>845</v>
      </c>
      <c r="F53" s="1556" t="s">
        <v>846</v>
      </c>
      <c r="G53" s="1494"/>
      <c r="H53" s="1494"/>
      <c r="I53" s="1494"/>
      <c r="J53" s="1494"/>
      <c r="K53" s="1494" t="s">
        <v>807</v>
      </c>
      <c r="L53" s="1494"/>
      <c r="M53" s="1494"/>
      <c r="N53" s="1494"/>
      <c r="O53" s="1494"/>
      <c r="P53" s="1494"/>
      <c r="Q53" s="1494"/>
      <c r="R53" s="1495"/>
      <c r="S53" s="1495">
        <v>1</v>
      </c>
    </row>
    <row r="54" spans="2:19" ht="21.75" customHeight="1" thickBot="1" x14ac:dyDescent="0.2">
      <c r="B54" s="1565"/>
      <c r="C54" s="1485"/>
      <c r="D54" s="1540"/>
      <c r="E54" s="1557" t="s">
        <v>858</v>
      </c>
      <c r="F54" s="1566" t="s">
        <v>859</v>
      </c>
      <c r="G54" s="1511"/>
      <c r="H54" s="1511" t="s">
        <v>807</v>
      </c>
      <c r="I54" s="1511"/>
      <c r="J54" s="1511"/>
      <c r="K54" s="1511"/>
      <c r="L54" s="1511"/>
      <c r="M54" s="1511"/>
      <c r="N54" s="1511" t="s">
        <v>807</v>
      </c>
      <c r="O54" s="1511"/>
      <c r="P54" s="1511"/>
      <c r="Q54" s="1511" t="s">
        <v>807</v>
      </c>
      <c r="R54" s="1512"/>
      <c r="S54" s="1512">
        <v>3</v>
      </c>
    </row>
    <row r="55" spans="2:19" ht="21.95" customHeight="1" thickBot="1" x14ac:dyDescent="0.2">
      <c r="B55" s="1470" t="s">
        <v>866</v>
      </c>
      <c r="C55" s="1471"/>
      <c r="D55" s="1472" t="s">
        <v>867</v>
      </c>
      <c r="E55" s="1567" t="s">
        <v>868</v>
      </c>
      <c r="F55" s="1568" t="s">
        <v>869</v>
      </c>
      <c r="G55" s="1472"/>
      <c r="H55" s="1472" t="s">
        <v>804</v>
      </c>
      <c r="I55" s="1472"/>
      <c r="J55" s="1472"/>
      <c r="K55" s="1472"/>
      <c r="L55" s="1472"/>
      <c r="M55" s="1472"/>
      <c r="N55" s="1472"/>
      <c r="O55" s="1472"/>
      <c r="P55" s="1472"/>
      <c r="Q55" s="1472"/>
      <c r="R55" s="1475"/>
      <c r="S55" s="1475">
        <v>1</v>
      </c>
    </row>
    <row r="56" spans="2:19" ht="21.95" customHeight="1" thickBot="1" x14ac:dyDescent="0.2">
      <c r="B56" s="1470" t="s">
        <v>870</v>
      </c>
      <c r="C56" s="1471"/>
      <c r="D56" s="1472" t="s">
        <v>871</v>
      </c>
      <c r="E56" s="1567" t="s">
        <v>872</v>
      </c>
      <c r="F56" s="1568" t="s">
        <v>873</v>
      </c>
      <c r="G56" s="1472"/>
      <c r="H56" s="1472" t="s">
        <v>804</v>
      </c>
      <c r="I56" s="1472"/>
      <c r="J56" s="1472"/>
      <c r="K56" s="1472"/>
      <c r="L56" s="1472"/>
      <c r="M56" s="1472"/>
      <c r="N56" s="1472"/>
      <c r="O56" s="1472"/>
      <c r="P56" s="1472"/>
      <c r="Q56" s="1472"/>
      <c r="R56" s="1475"/>
      <c r="S56" s="1475">
        <v>1</v>
      </c>
    </row>
    <row r="57" spans="2:19" s="1575" customFormat="1" ht="21.95" hidden="1" customHeight="1" x14ac:dyDescent="0.15">
      <c r="B57" s="1569" t="s">
        <v>874</v>
      </c>
      <c r="C57" s="1551"/>
      <c r="D57" s="1570" t="s">
        <v>875</v>
      </c>
      <c r="E57" s="1571"/>
      <c r="F57" s="1572"/>
      <c r="G57" s="1573">
        <v>6</v>
      </c>
      <c r="H57" s="1573">
        <v>17</v>
      </c>
      <c r="I57" s="1573">
        <v>4</v>
      </c>
      <c r="J57" s="1573">
        <v>10</v>
      </c>
      <c r="K57" s="1573">
        <v>11</v>
      </c>
      <c r="L57" s="1573">
        <v>8</v>
      </c>
      <c r="M57" s="1573">
        <v>6</v>
      </c>
      <c r="N57" s="1573">
        <v>15</v>
      </c>
      <c r="O57" s="1573">
        <v>4</v>
      </c>
      <c r="P57" s="1573">
        <v>6</v>
      </c>
      <c r="Q57" s="1573">
        <v>11</v>
      </c>
      <c r="R57" s="1574">
        <v>4</v>
      </c>
      <c r="S57" s="1574">
        <v>102</v>
      </c>
    </row>
    <row r="58" spans="2:19" ht="21.95" customHeight="1" x14ac:dyDescent="0.15">
      <c r="B58" s="1576"/>
      <c r="C58" s="1577"/>
      <c r="D58" s="1578" t="s">
        <v>876</v>
      </c>
      <c r="E58" s="1579"/>
      <c r="F58" s="1580"/>
      <c r="G58" s="1501">
        <v>4</v>
      </c>
      <c r="H58" s="1501">
        <v>15</v>
      </c>
      <c r="I58" s="1501">
        <v>4</v>
      </c>
      <c r="J58" s="1501">
        <v>8</v>
      </c>
      <c r="K58" s="1501">
        <v>11</v>
      </c>
      <c r="L58" s="1501">
        <v>8</v>
      </c>
      <c r="M58" s="1501">
        <v>4</v>
      </c>
      <c r="N58" s="1501">
        <v>15</v>
      </c>
      <c r="O58" s="1501">
        <v>4</v>
      </c>
      <c r="P58" s="1501">
        <v>4</v>
      </c>
      <c r="Q58" s="1501">
        <v>11</v>
      </c>
      <c r="R58" s="1581">
        <v>4</v>
      </c>
      <c r="S58" s="1581">
        <v>92</v>
      </c>
    </row>
    <row r="59" spans="2:19" ht="21.95" customHeight="1" thickBot="1" x14ac:dyDescent="0.2">
      <c r="B59" s="1582"/>
      <c r="C59" s="1583"/>
      <c r="D59" s="1584" t="s">
        <v>877</v>
      </c>
      <c r="E59" s="1585"/>
      <c r="F59" s="1586"/>
      <c r="G59" s="1587">
        <v>2</v>
      </c>
      <c r="H59" s="1587">
        <v>2</v>
      </c>
      <c r="I59" s="1587">
        <v>0</v>
      </c>
      <c r="J59" s="1587">
        <v>2</v>
      </c>
      <c r="K59" s="1587">
        <v>0</v>
      </c>
      <c r="L59" s="1587">
        <v>0</v>
      </c>
      <c r="M59" s="1587">
        <v>2</v>
      </c>
      <c r="N59" s="1587">
        <v>0</v>
      </c>
      <c r="O59" s="1587">
        <v>0</v>
      </c>
      <c r="P59" s="1587">
        <v>2</v>
      </c>
      <c r="Q59" s="1587">
        <v>0</v>
      </c>
      <c r="R59" s="1588">
        <v>0</v>
      </c>
      <c r="S59" s="1588">
        <v>10</v>
      </c>
    </row>
    <row r="61" spans="2:19" s="1589" customFormat="1" ht="12" x14ac:dyDescent="0.15">
      <c r="C61" s="1590" t="s">
        <v>878</v>
      </c>
      <c r="D61" s="1591" t="s">
        <v>879</v>
      </c>
      <c r="E61" s="1591"/>
    </row>
    <row r="62" spans="2:19" s="1589" customFormat="1" x14ac:dyDescent="0.15">
      <c r="C62" s="1468"/>
      <c r="F62" s="1468"/>
    </row>
    <row r="63" spans="2:19" ht="24.75" customHeight="1" x14ac:dyDescent="0.15">
      <c r="D63" s="1468"/>
      <c r="E63" s="1468"/>
    </row>
  </sheetData>
  <mergeCells count="29">
    <mergeCell ref="D49:D50"/>
    <mergeCell ref="D51:D52"/>
    <mergeCell ref="D53:D54"/>
    <mergeCell ref="B55:C55"/>
    <mergeCell ref="B56:C56"/>
    <mergeCell ref="B57:C59"/>
    <mergeCell ref="D57:F57"/>
    <mergeCell ref="D58:F58"/>
    <mergeCell ref="D59:F59"/>
    <mergeCell ref="C23:C24"/>
    <mergeCell ref="C25:C30"/>
    <mergeCell ref="D25:D30"/>
    <mergeCell ref="C31:C54"/>
    <mergeCell ref="D31:D35"/>
    <mergeCell ref="D36:D40"/>
    <mergeCell ref="D41:D42"/>
    <mergeCell ref="D43:D44"/>
    <mergeCell ref="D45:D46"/>
    <mergeCell ref="D47:D48"/>
    <mergeCell ref="B2:S2"/>
    <mergeCell ref="B4:C4"/>
    <mergeCell ref="E4:F4"/>
    <mergeCell ref="B5:B54"/>
    <mergeCell ref="C5:C13"/>
    <mergeCell ref="D5:D6"/>
    <mergeCell ref="D7:D9"/>
    <mergeCell ref="D12:D13"/>
    <mergeCell ref="C14:C22"/>
    <mergeCell ref="D14:D22"/>
  </mergeCells>
  <phoneticPr fontId="3"/>
  <printOptions horizontalCentered="1" verticalCentered="1"/>
  <pageMargins left="0.98425196850393704" right="0.78740157480314965" top="0.78740157480314965" bottom="0.78740157480314965" header="0.51181102362204722" footer="0.51181102362204722"/>
  <pageSetup paperSize="9" scale="5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8">
    <pageSetUpPr fitToPage="1"/>
  </sheetPr>
  <dimension ref="A1:DH87"/>
  <sheetViews>
    <sheetView zoomScale="88" zoomScaleNormal="88" zoomScaleSheetLayoutView="90" workbookViewId="0">
      <pane xSplit="5" topLeftCell="F1" activePane="topRight" state="frozen"/>
      <selection activeCell="Q25" sqref="Q25"/>
      <selection pane="topRight"/>
    </sheetView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23" style="3" customWidth="1"/>
    <col min="5" max="5" width="16.375" style="3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4" customWidth="1"/>
    <col min="22" max="22" width="3.5" style="3" customWidth="1"/>
    <col min="23" max="23" width="0" style="3" hidden="1" customWidth="1"/>
    <col min="24" max="16384" width="8.875" style="3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30" t="s">
        <v>86</v>
      </c>
    </row>
    <row r="3" spans="2:112" ht="16.899999999999999" customHeight="1" thickBot="1" x14ac:dyDescent="0.2">
      <c r="B3" s="4"/>
      <c r="C3" s="23"/>
      <c r="D3" s="25"/>
      <c r="E3" s="4"/>
      <c r="F3" s="64" t="s">
        <v>8</v>
      </c>
      <c r="G3" s="1205" t="s">
        <v>9</v>
      </c>
      <c r="H3" s="1205"/>
      <c r="I3" s="1205"/>
      <c r="J3" s="1205"/>
      <c r="K3" s="1206"/>
      <c r="N3" s="4"/>
      <c r="P3" s="4"/>
      <c r="Q3" s="4"/>
      <c r="R3" s="4"/>
      <c r="S3" s="4"/>
      <c r="T3" s="4"/>
      <c r="V3" s="4"/>
    </row>
    <row r="4" spans="2:112" ht="16.899999999999999" customHeight="1" thickBot="1" x14ac:dyDescent="0.2">
      <c r="B4" s="1207" t="s">
        <v>42</v>
      </c>
      <c r="C4" s="1208"/>
      <c r="D4" s="43" t="s">
        <v>96</v>
      </c>
      <c r="E4" s="4"/>
      <c r="F4" s="10">
        <v>8</v>
      </c>
      <c r="G4" s="1162" t="s">
        <v>180</v>
      </c>
      <c r="H4" s="1162"/>
      <c r="I4" s="1162"/>
      <c r="J4" s="1162"/>
      <c r="K4" s="1163"/>
      <c r="N4" s="4"/>
      <c r="P4" s="4"/>
      <c r="Q4" s="4"/>
      <c r="R4" s="4"/>
      <c r="S4" s="4"/>
      <c r="T4" s="4"/>
      <c r="V4" s="4"/>
    </row>
    <row r="5" spans="2:112" ht="10.15" customHeight="1" thickBot="1" x14ac:dyDescent="0.2">
      <c r="B5" s="4"/>
      <c r="C5" s="4"/>
      <c r="D5" s="4"/>
      <c r="E5" s="4"/>
      <c r="H5" s="4"/>
      <c r="J5" s="578"/>
      <c r="K5" s="4"/>
      <c r="N5" s="4"/>
      <c r="P5" s="4"/>
      <c r="Q5" s="4"/>
      <c r="R5" s="4"/>
      <c r="S5" s="4"/>
      <c r="T5" s="4"/>
      <c r="V5" s="4"/>
    </row>
    <row r="6" spans="2:112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45056</v>
      </c>
      <c r="H6" s="393">
        <v>45084</v>
      </c>
      <c r="I6" s="393">
        <v>45112</v>
      </c>
      <c r="J6" s="401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85" t="s">
        <v>23</v>
      </c>
      <c r="V6" s="4"/>
    </row>
    <row r="7" spans="2:112" ht="12" customHeight="1" x14ac:dyDescent="0.15">
      <c r="B7" s="1197"/>
      <c r="C7" s="1198"/>
      <c r="D7" s="1187" t="s">
        <v>22</v>
      </c>
      <c r="E7" s="1188"/>
      <c r="F7" s="244">
        <v>0.54583333333333328</v>
      </c>
      <c r="G7" s="273">
        <v>0.4368055555555555</v>
      </c>
      <c r="H7" s="273">
        <v>0.4291666666666667</v>
      </c>
      <c r="I7" s="273">
        <v>0.52500000000000002</v>
      </c>
      <c r="J7" s="402">
        <v>0.42708333333333331</v>
      </c>
      <c r="K7" s="273">
        <v>0.58194444444444449</v>
      </c>
      <c r="L7" s="273">
        <v>0.37847222222222227</v>
      </c>
      <c r="M7" s="273">
        <v>0.43958333333333338</v>
      </c>
      <c r="N7" s="273">
        <v>0.46527777777777773</v>
      </c>
      <c r="O7" s="273">
        <v>0.48055555555555557</v>
      </c>
      <c r="P7" s="273">
        <v>0.4291666666666667</v>
      </c>
      <c r="Q7" s="725">
        <v>0.5625</v>
      </c>
      <c r="R7" s="1140"/>
      <c r="S7" s="1143"/>
      <c r="T7" s="1151"/>
      <c r="U7" s="1186"/>
      <c r="V7" s="4"/>
      <c r="DH7" s="3">
        <v>0.54</v>
      </c>
    </row>
    <row r="8" spans="2:112" ht="12" customHeight="1" x14ac:dyDescent="0.15">
      <c r="B8" s="1197"/>
      <c r="C8" s="1198"/>
      <c r="D8" s="1187" t="s">
        <v>18</v>
      </c>
      <c r="E8" s="1188"/>
      <c r="F8" s="244" t="s">
        <v>464</v>
      </c>
      <c r="G8" s="273" t="s">
        <v>589</v>
      </c>
      <c r="H8" s="217" t="s">
        <v>184</v>
      </c>
      <c r="I8" s="217" t="s">
        <v>464</v>
      </c>
      <c r="J8" s="581" t="s">
        <v>184</v>
      </c>
      <c r="K8" s="217" t="s">
        <v>464</v>
      </c>
      <c r="L8" s="217" t="s">
        <v>184</v>
      </c>
      <c r="M8" s="217" t="s">
        <v>673</v>
      </c>
      <c r="N8" s="217" t="s">
        <v>184</v>
      </c>
      <c r="O8" s="217" t="s">
        <v>464</v>
      </c>
      <c r="P8" s="273" t="s">
        <v>187</v>
      </c>
      <c r="Q8" s="733" t="s">
        <v>597</v>
      </c>
      <c r="R8" s="1140"/>
      <c r="S8" s="1143"/>
      <c r="T8" s="1151"/>
      <c r="U8" s="1186"/>
      <c r="V8" s="4"/>
      <c r="DH8" s="3">
        <v>0.52</v>
      </c>
    </row>
    <row r="9" spans="2:112" ht="12" customHeight="1" x14ac:dyDescent="0.15">
      <c r="B9" s="1197"/>
      <c r="C9" s="1198"/>
      <c r="D9" s="1187" t="s">
        <v>19</v>
      </c>
      <c r="E9" s="1188"/>
      <c r="F9" s="245" t="s">
        <v>600</v>
      </c>
      <c r="G9" s="273" t="s">
        <v>422</v>
      </c>
      <c r="H9" s="217" t="s">
        <v>187</v>
      </c>
      <c r="I9" s="217" t="s">
        <v>597</v>
      </c>
      <c r="J9" s="581" t="s">
        <v>184</v>
      </c>
      <c r="K9" s="217" t="s">
        <v>163</v>
      </c>
      <c r="L9" s="217" t="s">
        <v>184</v>
      </c>
      <c r="M9" s="217" t="s">
        <v>187</v>
      </c>
      <c r="N9" s="217" t="s">
        <v>184</v>
      </c>
      <c r="O9" s="273" t="s">
        <v>598</v>
      </c>
      <c r="P9" s="273" t="s">
        <v>187</v>
      </c>
      <c r="Q9" s="733" t="s">
        <v>597</v>
      </c>
      <c r="R9" s="1141"/>
      <c r="S9" s="1144"/>
      <c r="T9" s="1152"/>
      <c r="U9" s="1186"/>
      <c r="V9" s="4"/>
      <c r="DH9" s="3">
        <v>0.54</v>
      </c>
    </row>
    <row r="10" spans="2:112" ht="12" customHeight="1" x14ac:dyDescent="0.15">
      <c r="B10" s="1197"/>
      <c r="C10" s="1198"/>
      <c r="D10" s="1187" t="s">
        <v>20</v>
      </c>
      <c r="E10" s="1136"/>
      <c r="F10" s="246">
        <v>15.8</v>
      </c>
      <c r="G10" s="208">
        <v>17.5</v>
      </c>
      <c r="H10" s="208">
        <v>24.1</v>
      </c>
      <c r="I10" s="208">
        <v>29</v>
      </c>
      <c r="J10" s="398">
        <v>32</v>
      </c>
      <c r="K10" s="208">
        <v>26.7</v>
      </c>
      <c r="L10" s="208">
        <v>22</v>
      </c>
      <c r="M10" s="208">
        <v>12</v>
      </c>
      <c r="N10" s="208">
        <v>7</v>
      </c>
      <c r="O10" s="208">
        <v>-0.5</v>
      </c>
      <c r="P10" s="208">
        <v>4.5</v>
      </c>
      <c r="Q10" s="726">
        <v>4.2</v>
      </c>
      <c r="R10" s="392">
        <f>MAX(F10:Q10)</f>
        <v>32</v>
      </c>
      <c r="S10" s="738">
        <f>MIN(F10:Q10)</f>
        <v>-0.5</v>
      </c>
      <c r="T10" s="691">
        <f>AVERAGEA(F10:Q10)</f>
        <v>16.191666666666666</v>
      </c>
      <c r="U10" s="1148"/>
      <c r="V10" s="4"/>
      <c r="DH10" s="3">
        <v>0.56000000000000005</v>
      </c>
    </row>
    <row r="11" spans="2:112" ht="12" customHeight="1" x14ac:dyDescent="0.15">
      <c r="B11" s="1197"/>
      <c r="C11" s="1198"/>
      <c r="D11" s="1187" t="s">
        <v>21</v>
      </c>
      <c r="E11" s="1136"/>
      <c r="F11" s="246">
        <v>5.7</v>
      </c>
      <c r="G11" s="208">
        <v>7.8</v>
      </c>
      <c r="H11" s="208">
        <v>10.9</v>
      </c>
      <c r="I11" s="208">
        <v>15.7</v>
      </c>
      <c r="J11" s="398">
        <v>20.100000000000001</v>
      </c>
      <c r="K11" s="208">
        <v>16.2</v>
      </c>
      <c r="L11" s="208">
        <v>18.2</v>
      </c>
      <c r="M11" s="208">
        <v>14.7</v>
      </c>
      <c r="N11" s="208">
        <v>9.8000000000000007</v>
      </c>
      <c r="O11" s="208">
        <v>5</v>
      </c>
      <c r="P11" s="208">
        <v>3.4</v>
      </c>
      <c r="Q11" s="726">
        <v>4.5</v>
      </c>
      <c r="R11" s="392">
        <f>MAX(F11:Q11)</f>
        <v>20.100000000000001</v>
      </c>
      <c r="S11" s="738">
        <f>MIN(F11:Q11)</f>
        <v>3.4</v>
      </c>
      <c r="T11" s="691">
        <f>AVERAGEA(F11:Q11)</f>
        <v>11</v>
      </c>
      <c r="U11" s="1148"/>
      <c r="V11" s="4"/>
      <c r="DH11" s="3">
        <v>0.52</v>
      </c>
    </row>
    <row r="12" spans="2:112" ht="12" customHeight="1" thickBot="1" x14ac:dyDescent="0.2">
      <c r="B12" s="1199"/>
      <c r="C12" s="1200"/>
      <c r="D12" s="1189" t="s">
        <v>4</v>
      </c>
      <c r="E12" s="1138"/>
      <c r="F12" s="275">
        <v>0.4</v>
      </c>
      <c r="G12" s="430">
        <v>0.5</v>
      </c>
      <c r="H12" s="399">
        <v>0.4</v>
      </c>
      <c r="I12" s="399">
        <v>0.5</v>
      </c>
      <c r="J12" s="430">
        <v>0.6</v>
      </c>
      <c r="K12" s="399">
        <v>0.5</v>
      </c>
      <c r="L12" s="399">
        <v>0.5</v>
      </c>
      <c r="M12" s="399">
        <v>0.6</v>
      </c>
      <c r="N12" s="394">
        <v>0.4</v>
      </c>
      <c r="O12" s="399">
        <v>0.4</v>
      </c>
      <c r="P12" s="399">
        <v>0.5</v>
      </c>
      <c r="Q12" s="791">
        <v>0.4</v>
      </c>
      <c r="R12" s="798">
        <f>MAX(F12:Q12)</f>
        <v>0.6</v>
      </c>
      <c r="S12" s="799">
        <f>MIN(F12:Q12)</f>
        <v>0.4</v>
      </c>
      <c r="T12" s="800">
        <f>AVERAGEA(F12:Q12)</f>
        <v>0.47500000000000009</v>
      </c>
      <c r="U12" s="1149"/>
      <c r="V12" s="4"/>
      <c r="W12" s="4" t="s">
        <v>153</v>
      </c>
      <c r="DH12" s="3">
        <v>0.54</v>
      </c>
    </row>
    <row r="13" spans="2:112" s="8" customFormat="1" ht="15" customHeight="1" thickBot="1" x14ac:dyDescent="0.2">
      <c r="B13" s="1179" t="s">
        <v>91</v>
      </c>
      <c r="C13" s="1180"/>
      <c r="D13" s="1180"/>
      <c r="E13" s="105" t="s">
        <v>528</v>
      </c>
      <c r="F13" s="1145" t="s">
        <v>3</v>
      </c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6"/>
      <c r="U13" s="104"/>
      <c r="V13" s="9"/>
      <c r="W13" s="9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71" t="s">
        <v>524</v>
      </c>
      <c r="F14" s="281">
        <v>0</v>
      </c>
      <c r="G14" s="408">
        <v>0</v>
      </c>
      <c r="H14" s="509">
        <v>0</v>
      </c>
      <c r="I14" s="395">
        <v>0</v>
      </c>
      <c r="J14" s="411">
        <v>0</v>
      </c>
      <c r="K14" s="557">
        <v>0</v>
      </c>
      <c r="L14" s="395">
        <v>0</v>
      </c>
      <c r="M14" s="557">
        <v>0</v>
      </c>
      <c r="N14" s="557">
        <v>0</v>
      </c>
      <c r="O14" s="557">
        <v>0</v>
      </c>
      <c r="P14" s="557">
        <v>0</v>
      </c>
      <c r="Q14" s="805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2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6" t="s">
        <v>79</v>
      </c>
      <c r="F15" s="282" t="s">
        <v>152</v>
      </c>
      <c r="G15" s="389" t="s">
        <v>152</v>
      </c>
      <c r="H15" s="217" t="s">
        <v>152</v>
      </c>
      <c r="I15" s="274" t="s">
        <v>152</v>
      </c>
      <c r="J15" s="389" t="s">
        <v>152</v>
      </c>
      <c r="K15" s="412" t="s">
        <v>152</v>
      </c>
      <c r="L15" s="274" t="s">
        <v>152</v>
      </c>
      <c r="M15" s="412" t="s">
        <v>152</v>
      </c>
      <c r="N15" s="412" t="s">
        <v>152</v>
      </c>
      <c r="O15" s="412" t="s">
        <v>152</v>
      </c>
      <c r="P15" s="412" t="s">
        <v>152</v>
      </c>
      <c r="Q15" s="733" t="s">
        <v>152</v>
      </c>
      <c r="R15" s="737" t="s">
        <v>299</v>
      </c>
      <c r="S15" s="735" t="s">
        <v>299</v>
      </c>
      <c r="T15" s="736" t="s">
        <v>299</v>
      </c>
      <c r="U15" s="1113"/>
      <c r="V15" s="2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71" t="s">
        <v>227</v>
      </c>
      <c r="F16" s="232"/>
      <c r="G16" s="404"/>
      <c r="H16" s="510"/>
      <c r="I16" s="274"/>
      <c r="J16" s="389" t="s">
        <v>250</v>
      </c>
      <c r="K16" s="412"/>
      <c r="L16" s="274"/>
      <c r="M16" s="412"/>
      <c r="N16" s="412"/>
      <c r="O16" s="274"/>
      <c r="P16" s="412"/>
      <c r="Q16" s="741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18" t="s">
        <v>46</v>
      </c>
      <c r="V16" s="2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71" t="s">
        <v>71</v>
      </c>
      <c r="F17" s="283"/>
      <c r="G17" s="431"/>
      <c r="H17" s="511"/>
      <c r="I17" s="274"/>
      <c r="J17" s="389" t="s">
        <v>105</v>
      </c>
      <c r="K17" s="412"/>
      <c r="L17" s="274"/>
      <c r="M17" s="412"/>
      <c r="N17" s="412"/>
      <c r="O17" s="274"/>
      <c r="P17" s="412"/>
      <c r="Q17" s="742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2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71" t="s">
        <v>67</v>
      </c>
      <c r="F18" s="232"/>
      <c r="G18" s="404"/>
      <c r="H18" s="510"/>
      <c r="I18" s="274"/>
      <c r="J18" s="389" t="s">
        <v>104</v>
      </c>
      <c r="K18" s="412"/>
      <c r="L18" s="274"/>
      <c r="M18" s="412"/>
      <c r="N18" s="412"/>
      <c r="O18" s="274"/>
      <c r="P18" s="412"/>
      <c r="Q18" s="741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2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71" t="s">
        <v>67</v>
      </c>
      <c r="F19" s="232"/>
      <c r="G19" s="404"/>
      <c r="H19" s="510"/>
      <c r="I19" s="274"/>
      <c r="J19" s="389" t="s">
        <v>104</v>
      </c>
      <c r="K19" s="412"/>
      <c r="L19" s="274"/>
      <c r="M19" s="412"/>
      <c r="N19" s="412"/>
      <c r="O19" s="274"/>
      <c r="P19" s="412"/>
      <c r="Q19" s="741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2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71" t="s">
        <v>67</v>
      </c>
      <c r="F20" s="232"/>
      <c r="G20" s="404"/>
      <c r="H20" s="510"/>
      <c r="I20" s="274"/>
      <c r="J20" s="389" t="s">
        <v>104</v>
      </c>
      <c r="K20" s="412"/>
      <c r="L20" s="274"/>
      <c r="M20" s="412"/>
      <c r="N20" s="412"/>
      <c r="O20" s="274"/>
      <c r="P20" s="412"/>
      <c r="Q20" s="741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2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32"/>
      <c r="G21" s="404"/>
      <c r="H21" s="510"/>
      <c r="I21" s="274"/>
      <c r="J21" s="389" t="s">
        <v>114</v>
      </c>
      <c r="K21" s="412"/>
      <c r="L21" s="274"/>
      <c r="M21" s="412"/>
      <c r="N21" s="412"/>
      <c r="O21" s="274"/>
      <c r="P21" s="412"/>
      <c r="Q21" s="741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2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71" t="s">
        <v>63</v>
      </c>
      <c r="F22" s="232"/>
      <c r="G22" s="404" t="s">
        <v>308</v>
      </c>
      <c r="H22" s="510"/>
      <c r="I22" s="274"/>
      <c r="J22" s="389" t="s">
        <v>308</v>
      </c>
      <c r="K22" s="412"/>
      <c r="L22" s="274"/>
      <c r="M22" s="389" t="s">
        <v>308</v>
      </c>
      <c r="N22" s="412"/>
      <c r="O22" s="274"/>
      <c r="P22" s="389" t="s">
        <v>308</v>
      </c>
      <c r="Q22" s="741"/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2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71" t="s">
        <v>67</v>
      </c>
      <c r="F23" s="232"/>
      <c r="G23" s="404" t="s">
        <v>113</v>
      </c>
      <c r="H23" s="397"/>
      <c r="I23" s="274"/>
      <c r="J23" s="414" t="s">
        <v>113</v>
      </c>
      <c r="K23" s="412"/>
      <c r="L23" s="274"/>
      <c r="M23" s="412" t="s">
        <v>212</v>
      </c>
      <c r="N23" s="412"/>
      <c r="O23" s="274"/>
      <c r="P23" s="412" t="s">
        <v>212</v>
      </c>
      <c r="Q23" s="741"/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21" t="s">
        <v>47</v>
      </c>
      <c r="V23" s="2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0" t="s">
        <v>73</v>
      </c>
      <c r="F24" s="233">
        <v>0.2</v>
      </c>
      <c r="G24" s="633">
        <v>0.1</v>
      </c>
      <c r="H24" s="512" t="s">
        <v>620</v>
      </c>
      <c r="I24" s="456">
        <v>0.1</v>
      </c>
      <c r="J24" s="389" t="s">
        <v>183</v>
      </c>
      <c r="K24" s="634">
        <v>0.1</v>
      </c>
      <c r="L24" s="274">
        <v>0.2</v>
      </c>
      <c r="M24" s="634">
        <v>0.2</v>
      </c>
      <c r="N24" s="412">
        <v>0.2</v>
      </c>
      <c r="O24" s="456">
        <v>0.1</v>
      </c>
      <c r="P24" s="414">
        <v>0.1</v>
      </c>
      <c r="Q24" s="698">
        <v>0.2</v>
      </c>
      <c r="R24" s="740">
        <f t="shared" si="0"/>
        <v>0.2</v>
      </c>
      <c r="S24" s="633" t="str">
        <f t="shared" si="1"/>
        <v>&lt;0.1</v>
      </c>
      <c r="T24" s="441">
        <f>IF(AVERAGEA(F24:Q24)&lt;W24,"&lt;"&amp;ASC(W24),AVERAGEA(F24:Q24))</f>
        <v>0.125</v>
      </c>
      <c r="U24" s="1117" t="s">
        <v>48</v>
      </c>
      <c r="V24" s="2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71" t="s">
        <v>74</v>
      </c>
      <c r="F25" s="284"/>
      <c r="G25" s="405"/>
      <c r="H25" s="513"/>
      <c r="I25" s="274"/>
      <c r="J25" s="389" t="s">
        <v>215</v>
      </c>
      <c r="K25" s="412"/>
      <c r="L25" s="274"/>
      <c r="M25" s="412"/>
      <c r="N25" s="412"/>
      <c r="O25" s="274"/>
      <c r="P25" s="412"/>
      <c r="Q25" s="743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2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71" t="s">
        <v>75</v>
      </c>
      <c r="F26" s="233"/>
      <c r="G26" s="398"/>
      <c r="H26" s="512"/>
      <c r="I26" s="274"/>
      <c r="J26" s="389" t="s">
        <v>183</v>
      </c>
      <c r="K26" s="412"/>
      <c r="L26" s="274"/>
      <c r="M26" s="412"/>
      <c r="N26" s="412"/>
      <c r="O26" s="274"/>
      <c r="P26" s="412"/>
      <c r="Q26" s="726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2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71" t="s">
        <v>76</v>
      </c>
      <c r="F27" s="285"/>
      <c r="G27" s="403"/>
      <c r="H27" s="514"/>
      <c r="I27" s="274"/>
      <c r="J27" s="389" t="s">
        <v>108</v>
      </c>
      <c r="K27" s="412"/>
      <c r="L27" s="274"/>
      <c r="M27" s="412"/>
      <c r="N27" s="412"/>
      <c r="O27" s="274"/>
      <c r="P27" s="412"/>
      <c r="Q27" s="744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72" t="s">
        <v>49</v>
      </c>
      <c r="V27" s="2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71" t="s">
        <v>72</v>
      </c>
      <c r="F28" s="232"/>
      <c r="G28" s="404"/>
      <c r="H28" s="510"/>
      <c r="I28" s="274"/>
      <c r="J28" s="389" t="s">
        <v>106</v>
      </c>
      <c r="K28" s="412"/>
      <c r="L28" s="274"/>
      <c r="M28" s="412"/>
      <c r="N28" s="412"/>
      <c r="O28" s="274"/>
      <c r="P28" s="412"/>
      <c r="Q28" s="741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72"/>
      <c r="V28" s="2"/>
      <c r="W28" s="4">
        <v>5.0000000000000001E-3</v>
      </c>
      <c r="DH28" s="3">
        <v>0.66</v>
      </c>
    </row>
    <row r="29" spans="1:112" ht="21" customHeight="1" x14ac:dyDescent="0.15">
      <c r="A29" s="98"/>
      <c r="B29" s="95">
        <v>16</v>
      </c>
      <c r="C29" s="1121" t="s">
        <v>482</v>
      </c>
      <c r="D29" s="1122"/>
      <c r="E29" s="110" t="s">
        <v>63</v>
      </c>
      <c r="F29" s="286"/>
      <c r="G29" s="432"/>
      <c r="H29" s="286"/>
      <c r="I29" s="280"/>
      <c r="J29" s="444" t="s">
        <v>104</v>
      </c>
      <c r="K29" s="280"/>
      <c r="L29" s="280"/>
      <c r="M29" s="280"/>
      <c r="N29" s="280"/>
      <c r="O29" s="280"/>
      <c r="P29" s="280"/>
      <c r="Q29" s="806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72"/>
      <c r="V29" s="2"/>
      <c r="W29" s="4">
        <v>1E-3</v>
      </c>
      <c r="DH29" s="3">
        <v>0.66</v>
      </c>
    </row>
    <row r="30" spans="1:112" ht="12" customHeight="1" x14ac:dyDescent="0.15">
      <c r="A30" s="98"/>
      <c r="B30" s="95">
        <v>17</v>
      </c>
      <c r="C30" s="1165" t="s">
        <v>483</v>
      </c>
      <c r="D30" s="1166"/>
      <c r="E30" s="24" t="s">
        <v>69</v>
      </c>
      <c r="F30" s="321"/>
      <c r="G30" s="404"/>
      <c r="H30" s="510"/>
      <c r="I30" s="274"/>
      <c r="J30" s="389" t="s">
        <v>104</v>
      </c>
      <c r="K30" s="412"/>
      <c r="L30" s="274"/>
      <c r="M30" s="412"/>
      <c r="N30" s="412"/>
      <c r="O30" s="274"/>
      <c r="P30" s="412"/>
      <c r="Q30" s="741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72"/>
      <c r="V30" s="2"/>
      <c r="W30" s="4">
        <v>1E-3</v>
      </c>
      <c r="DH30" s="3">
        <v>0.67</v>
      </c>
    </row>
    <row r="31" spans="1:112" ht="12" customHeight="1" x14ac:dyDescent="0.15">
      <c r="A31" s="98"/>
      <c r="B31" s="95">
        <v>18</v>
      </c>
      <c r="C31" s="1165" t="s">
        <v>484</v>
      </c>
      <c r="D31" s="1166"/>
      <c r="E31" s="71" t="s">
        <v>67</v>
      </c>
      <c r="F31" s="232"/>
      <c r="G31" s="404"/>
      <c r="H31" s="510"/>
      <c r="I31" s="274"/>
      <c r="J31" s="389" t="s">
        <v>104</v>
      </c>
      <c r="K31" s="412"/>
      <c r="L31" s="274"/>
      <c r="M31" s="412"/>
      <c r="N31" s="412"/>
      <c r="O31" s="274"/>
      <c r="P31" s="412"/>
      <c r="Q31" s="741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72"/>
      <c r="V31" s="2"/>
      <c r="W31" s="4">
        <v>1E-3</v>
      </c>
      <c r="DH31" s="3">
        <v>0.66</v>
      </c>
    </row>
    <row r="32" spans="1:112" ht="12" customHeight="1" x14ac:dyDescent="0.15">
      <c r="A32" s="98"/>
      <c r="B32" s="95">
        <v>19</v>
      </c>
      <c r="C32" s="1165" t="s">
        <v>485</v>
      </c>
      <c r="D32" s="1166"/>
      <c r="E32" s="71" t="s">
        <v>67</v>
      </c>
      <c r="F32" s="232"/>
      <c r="G32" s="404"/>
      <c r="H32" s="510"/>
      <c r="I32" s="274"/>
      <c r="J32" s="389" t="s">
        <v>104</v>
      </c>
      <c r="K32" s="412"/>
      <c r="L32" s="274"/>
      <c r="M32" s="412"/>
      <c r="N32" s="412"/>
      <c r="O32" s="274"/>
      <c r="P32" s="412"/>
      <c r="Q32" s="741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72"/>
      <c r="V32" s="2"/>
      <c r="W32" s="4">
        <v>1E-3</v>
      </c>
      <c r="DH32" s="3">
        <v>0.64</v>
      </c>
    </row>
    <row r="33" spans="1:112" ht="12" customHeight="1" x14ac:dyDescent="0.15">
      <c r="A33" s="98"/>
      <c r="B33" s="95">
        <v>20</v>
      </c>
      <c r="C33" s="1165" t="s">
        <v>486</v>
      </c>
      <c r="D33" s="1166"/>
      <c r="E33" s="71" t="s">
        <v>67</v>
      </c>
      <c r="F33" s="232"/>
      <c r="G33" s="404"/>
      <c r="H33" s="510"/>
      <c r="I33" s="274"/>
      <c r="J33" s="389" t="s">
        <v>104</v>
      </c>
      <c r="K33" s="412"/>
      <c r="L33" s="274"/>
      <c r="M33" s="412"/>
      <c r="N33" s="412"/>
      <c r="O33" s="274"/>
      <c r="P33" s="412"/>
      <c r="Q33" s="741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72"/>
      <c r="V33" s="2"/>
      <c r="W33" s="4">
        <v>1E-3</v>
      </c>
      <c r="DH33" s="3">
        <v>0.66</v>
      </c>
    </row>
    <row r="34" spans="1:112" ht="12" customHeight="1" x14ac:dyDescent="0.15">
      <c r="A34" s="98"/>
      <c r="B34" s="95">
        <v>21</v>
      </c>
      <c r="C34" s="1165" t="s">
        <v>487</v>
      </c>
      <c r="D34" s="1173"/>
      <c r="E34" s="71" t="s">
        <v>66</v>
      </c>
      <c r="F34" s="232"/>
      <c r="G34" s="389" t="s">
        <v>217</v>
      </c>
      <c r="H34" s="510"/>
      <c r="I34" s="274"/>
      <c r="J34" s="389">
        <v>0.08</v>
      </c>
      <c r="K34" s="412"/>
      <c r="L34" s="274"/>
      <c r="M34" s="412" t="s">
        <v>217</v>
      </c>
      <c r="N34" s="412"/>
      <c r="O34" s="274"/>
      <c r="P34" s="412" t="s">
        <v>217</v>
      </c>
      <c r="Q34" s="741"/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74" t="s">
        <v>182</v>
      </c>
      <c r="V34" s="2"/>
      <c r="W34" s="4">
        <v>0.06</v>
      </c>
      <c r="DH34" s="3">
        <v>0.68</v>
      </c>
    </row>
    <row r="35" spans="1:112" ht="12" customHeight="1" x14ac:dyDescent="0.15">
      <c r="A35" s="98"/>
      <c r="B35" s="95">
        <v>22</v>
      </c>
      <c r="C35" s="1165" t="s">
        <v>488</v>
      </c>
      <c r="D35" s="1166"/>
      <c r="E35" s="71" t="s">
        <v>69</v>
      </c>
      <c r="F35" s="232"/>
      <c r="G35" s="389" t="s">
        <v>218</v>
      </c>
      <c r="H35" s="397"/>
      <c r="I35" s="274"/>
      <c r="J35" s="389" t="s">
        <v>218</v>
      </c>
      <c r="K35" s="412"/>
      <c r="L35" s="274"/>
      <c r="M35" s="412" t="s">
        <v>218</v>
      </c>
      <c r="N35" s="412"/>
      <c r="O35" s="274"/>
      <c r="P35" s="412" t="s">
        <v>218</v>
      </c>
      <c r="Q35" s="741"/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75"/>
      <c r="V35" s="2"/>
      <c r="W35" s="4">
        <v>2E-3</v>
      </c>
      <c r="DH35" s="3">
        <v>0.64</v>
      </c>
    </row>
    <row r="36" spans="1:112" ht="12" customHeight="1" x14ac:dyDescent="0.15">
      <c r="A36" s="98"/>
      <c r="B36" s="95">
        <v>23</v>
      </c>
      <c r="C36" s="1165" t="s">
        <v>489</v>
      </c>
      <c r="D36" s="1166"/>
      <c r="E36" s="71" t="s">
        <v>78</v>
      </c>
      <c r="F36" s="287"/>
      <c r="G36" s="389">
        <v>5.0000000000000001E-3</v>
      </c>
      <c r="H36" s="516"/>
      <c r="I36" s="274"/>
      <c r="J36" s="389">
        <v>1.7000000000000001E-2</v>
      </c>
      <c r="K36" s="412"/>
      <c r="L36" s="274"/>
      <c r="M36" s="510">
        <v>1.2E-2</v>
      </c>
      <c r="N36" s="412"/>
      <c r="O36" s="274"/>
      <c r="P36" s="510">
        <v>2E-3</v>
      </c>
      <c r="Q36" s="807"/>
      <c r="R36" s="769">
        <f t="shared" si="0"/>
        <v>1.7000000000000001E-2</v>
      </c>
      <c r="S36" s="440">
        <f t="shared" si="1"/>
        <v>2E-3</v>
      </c>
      <c r="T36" s="440">
        <f t="shared" si="2"/>
        <v>9.0000000000000011E-3</v>
      </c>
      <c r="U36" s="1175"/>
      <c r="V36" s="2"/>
      <c r="W36" s="4">
        <v>1E-3</v>
      </c>
      <c r="DH36" s="3">
        <v>0.66</v>
      </c>
    </row>
    <row r="37" spans="1:112" ht="11.25" customHeight="1" x14ac:dyDescent="0.15">
      <c r="A37" s="98"/>
      <c r="B37" s="95">
        <v>24</v>
      </c>
      <c r="C37" s="1165" t="s">
        <v>490</v>
      </c>
      <c r="D37" s="1166"/>
      <c r="E37" s="71" t="s">
        <v>77</v>
      </c>
      <c r="F37" s="232"/>
      <c r="G37" s="389">
        <v>6.0000000000000001E-3</v>
      </c>
      <c r="H37" s="397"/>
      <c r="I37" s="274"/>
      <c r="J37" s="389">
        <v>1.4999999999999999E-2</v>
      </c>
      <c r="K37" s="412"/>
      <c r="L37" s="274"/>
      <c r="M37" s="510">
        <v>0.01</v>
      </c>
      <c r="N37" s="412"/>
      <c r="O37" s="274"/>
      <c r="P37" s="412" t="s">
        <v>218</v>
      </c>
      <c r="Q37" s="741"/>
      <c r="R37" s="705">
        <f t="shared" si="0"/>
        <v>1.4999999999999999E-2</v>
      </c>
      <c r="S37" s="404" t="str">
        <f t="shared" si="1"/>
        <v>&lt;0.002</v>
      </c>
      <c r="T37" s="404">
        <f t="shared" si="2"/>
        <v>7.7499999999999999E-3</v>
      </c>
      <c r="U37" s="1175"/>
      <c r="V37" s="2"/>
      <c r="W37" s="4">
        <v>2E-3</v>
      </c>
      <c r="DH37" s="3">
        <v>0.65</v>
      </c>
    </row>
    <row r="38" spans="1:112" ht="12" customHeight="1" x14ac:dyDescent="0.15">
      <c r="A38" s="98"/>
      <c r="B38" s="95">
        <v>25</v>
      </c>
      <c r="C38" s="1165" t="s">
        <v>491</v>
      </c>
      <c r="D38" s="1166"/>
      <c r="E38" s="71" t="s">
        <v>65</v>
      </c>
      <c r="F38" s="232"/>
      <c r="G38" s="389" t="s">
        <v>648</v>
      </c>
      <c r="H38" s="397"/>
      <c r="I38" s="274"/>
      <c r="J38" s="389">
        <v>2E-3</v>
      </c>
      <c r="K38" s="412"/>
      <c r="L38" s="274"/>
      <c r="M38" s="510">
        <v>2E-3</v>
      </c>
      <c r="N38" s="412"/>
      <c r="O38" s="274"/>
      <c r="P38" s="412">
        <v>2E-3</v>
      </c>
      <c r="Q38" s="741"/>
      <c r="R38" s="705">
        <f t="shared" si="0"/>
        <v>2E-3</v>
      </c>
      <c r="S38" s="404" t="str">
        <f t="shared" si="1"/>
        <v>&lt;0.001</v>
      </c>
      <c r="T38" s="404">
        <f t="shared" si="2"/>
        <v>1.5E-3</v>
      </c>
      <c r="U38" s="1175"/>
      <c r="V38" s="2"/>
      <c r="W38" s="4">
        <v>1E-3</v>
      </c>
    </row>
    <row r="39" spans="1:112" ht="12" customHeight="1" x14ac:dyDescent="0.15">
      <c r="A39" s="98"/>
      <c r="B39" s="95">
        <v>26</v>
      </c>
      <c r="C39" s="1165" t="s">
        <v>492</v>
      </c>
      <c r="D39" s="1166"/>
      <c r="E39" s="71" t="s">
        <v>67</v>
      </c>
      <c r="F39" s="232"/>
      <c r="G39" s="389" t="s">
        <v>212</v>
      </c>
      <c r="H39" s="397"/>
      <c r="I39" s="274"/>
      <c r="J39" s="389" t="s">
        <v>212</v>
      </c>
      <c r="K39" s="412"/>
      <c r="L39" s="274"/>
      <c r="M39" s="412" t="s">
        <v>212</v>
      </c>
      <c r="N39" s="412"/>
      <c r="O39" s="274"/>
      <c r="P39" s="412" t="s">
        <v>212</v>
      </c>
      <c r="Q39" s="741"/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75"/>
      <c r="V39" s="2"/>
      <c r="W39" s="4">
        <v>1E-3</v>
      </c>
    </row>
    <row r="40" spans="1:112" ht="12" customHeight="1" x14ac:dyDescent="0.15">
      <c r="A40" s="98"/>
      <c r="B40" s="95">
        <v>27</v>
      </c>
      <c r="C40" s="1165" t="s">
        <v>493</v>
      </c>
      <c r="D40" s="1166"/>
      <c r="E40" s="71" t="s">
        <v>65</v>
      </c>
      <c r="F40" s="232"/>
      <c r="G40" s="389">
        <v>8.0000000000000002E-3</v>
      </c>
      <c r="H40" s="397"/>
      <c r="I40" s="274"/>
      <c r="J40" s="389">
        <v>2.5999999999999999E-2</v>
      </c>
      <c r="K40" s="412"/>
      <c r="L40" s="274"/>
      <c r="M40" s="510">
        <v>2.1000000000000001E-2</v>
      </c>
      <c r="N40" s="412"/>
      <c r="O40" s="274"/>
      <c r="P40" s="510">
        <v>6.0000000000000001E-3</v>
      </c>
      <c r="Q40" s="741"/>
      <c r="R40" s="705">
        <f t="shared" si="0"/>
        <v>2.5999999999999999E-2</v>
      </c>
      <c r="S40" s="404">
        <f t="shared" si="1"/>
        <v>6.0000000000000001E-3</v>
      </c>
      <c r="T40" s="404">
        <f t="shared" si="2"/>
        <v>1.5250000000000001E-2</v>
      </c>
      <c r="U40" s="1175"/>
      <c r="V40" s="2"/>
      <c r="W40" s="4">
        <v>4.0000000000000001E-3</v>
      </c>
    </row>
    <row r="41" spans="1:112" ht="12" customHeight="1" x14ac:dyDescent="0.15">
      <c r="A41" s="98"/>
      <c r="B41" s="95">
        <v>28</v>
      </c>
      <c r="C41" s="1165" t="s">
        <v>494</v>
      </c>
      <c r="D41" s="1166"/>
      <c r="E41" s="71" t="s">
        <v>77</v>
      </c>
      <c r="F41" s="232"/>
      <c r="G41" s="389">
        <v>3.0000000000000001E-3</v>
      </c>
      <c r="H41" s="517"/>
      <c r="I41" s="274"/>
      <c r="J41" s="389">
        <v>1.2E-2</v>
      </c>
      <c r="K41" s="412"/>
      <c r="L41" s="274"/>
      <c r="M41" s="412">
        <v>8.9999999999999993E-3</v>
      </c>
      <c r="N41" s="412"/>
      <c r="O41" s="274"/>
      <c r="P41" s="412" t="s">
        <v>218</v>
      </c>
      <c r="Q41" s="741"/>
      <c r="R41" s="705">
        <f t="shared" si="0"/>
        <v>1.2E-2</v>
      </c>
      <c r="S41" s="404" t="str">
        <f t="shared" si="1"/>
        <v>&lt;0.002</v>
      </c>
      <c r="T41" s="404">
        <f t="shared" si="2"/>
        <v>6.0000000000000001E-3</v>
      </c>
      <c r="U41" s="1175"/>
      <c r="V41" s="2"/>
      <c r="W41" s="4">
        <v>2E-3</v>
      </c>
    </row>
    <row r="42" spans="1:112" ht="12" customHeight="1" x14ac:dyDescent="0.15">
      <c r="A42" s="98"/>
      <c r="B42" s="95">
        <v>29</v>
      </c>
      <c r="C42" s="1165" t="s">
        <v>495</v>
      </c>
      <c r="D42" s="1166"/>
      <c r="E42" s="71" t="s">
        <v>77</v>
      </c>
      <c r="F42" s="287"/>
      <c r="G42" s="404">
        <v>3.0000000000000001E-3</v>
      </c>
      <c r="H42" s="516"/>
      <c r="I42" s="274"/>
      <c r="J42" s="404">
        <v>7.0000000000000001E-3</v>
      </c>
      <c r="K42" s="412"/>
      <c r="L42" s="274"/>
      <c r="M42" s="510">
        <v>7.0000000000000001E-3</v>
      </c>
      <c r="N42" s="412"/>
      <c r="O42" s="274"/>
      <c r="P42" s="412">
        <v>2E-3</v>
      </c>
      <c r="Q42" s="807"/>
      <c r="R42" s="769">
        <f t="shared" si="0"/>
        <v>7.0000000000000001E-3</v>
      </c>
      <c r="S42" s="440">
        <f t="shared" si="1"/>
        <v>2E-3</v>
      </c>
      <c r="T42" s="440">
        <f t="shared" si="2"/>
        <v>4.7500000000000007E-3</v>
      </c>
      <c r="U42" s="1175"/>
      <c r="V42" s="2"/>
      <c r="W42" s="4">
        <v>1E-3</v>
      </c>
    </row>
    <row r="43" spans="1:112" ht="12" customHeight="1" x14ac:dyDescent="0.15">
      <c r="A43" s="98"/>
      <c r="B43" s="95">
        <v>30</v>
      </c>
      <c r="C43" s="1165" t="s">
        <v>496</v>
      </c>
      <c r="D43" s="1166"/>
      <c r="E43" s="71" t="s">
        <v>80</v>
      </c>
      <c r="F43" s="285"/>
      <c r="G43" s="389" t="s">
        <v>113</v>
      </c>
      <c r="H43" s="397"/>
      <c r="I43" s="274"/>
      <c r="J43" s="274" t="s">
        <v>454</v>
      </c>
      <c r="K43" s="412"/>
      <c r="L43" s="274"/>
      <c r="M43" s="274" t="s">
        <v>113</v>
      </c>
      <c r="N43" s="412"/>
      <c r="O43" s="274"/>
      <c r="P43" s="510" t="s">
        <v>104</v>
      </c>
      <c r="Q43" s="807"/>
      <c r="R43" s="769" t="str">
        <f t="shared" si="0"/>
        <v>&lt;0.001</v>
      </c>
      <c r="S43" s="521" t="str">
        <f t="shared" si="1"/>
        <v>&lt;0.001</v>
      </c>
      <c r="T43" s="521" t="str">
        <f t="shared" si="2"/>
        <v>&lt;0.001</v>
      </c>
      <c r="U43" s="1175"/>
      <c r="V43" s="2"/>
      <c r="W43" s="4">
        <v>1E-3</v>
      </c>
    </row>
    <row r="44" spans="1:112" ht="12" customHeight="1" x14ac:dyDescent="0.15">
      <c r="A44" s="98"/>
      <c r="B44" s="95">
        <v>31</v>
      </c>
      <c r="C44" s="1165" t="s">
        <v>497</v>
      </c>
      <c r="D44" s="1166"/>
      <c r="E44" s="71" t="s">
        <v>81</v>
      </c>
      <c r="F44" s="232"/>
      <c r="G44" s="389" t="s">
        <v>219</v>
      </c>
      <c r="H44" s="397"/>
      <c r="I44" s="274"/>
      <c r="J44" s="389" t="s">
        <v>219</v>
      </c>
      <c r="K44" s="412"/>
      <c r="L44" s="274"/>
      <c r="M44" s="412" t="s">
        <v>219</v>
      </c>
      <c r="N44" s="412"/>
      <c r="O44" s="274"/>
      <c r="P44" s="412" t="s">
        <v>219</v>
      </c>
      <c r="Q44" s="741"/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76"/>
      <c r="V44" s="2"/>
      <c r="W44" s="4">
        <v>8.0000000000000002E-3</v>
      </c>
    </row>
    <row r="45" spans="1:112" ht="12" customHeight="1" x14ac:dyDescent="0.15">
      <c r="A45" s="98"/>
      <c r="B45" s="95">
        <v>32</v>
      </c>
      <c r="C45" s="1165" t="s">
        <v>498</v>
      </c>
      <c r="D45" s="1166"/>
      <c r="E45" s="71" t="s">
        <v>75</v>
      </c>
      <c r="F45" s="284"/>
      <c r="G45" s="405"/>
      <c r="H45" s="452"/>
      <c r="I45" s="274"/>
      <c r="J45" s="240" t="s">
        <v>279</v>
      </c>
      <c r="K45" s="412"/>
      <c r="L45" s="274"/>
      <c r="M45" s="412"/>
      <c r="N45" s="412"/>
      <c r="O45" s="274"/>
      <c r="P45" s="412"/>
      <c r="Q45" s="743"/>
      <c r="R45" s="705" t="str">
        <f t="shared" si="0"/>
        <v>&lt;0.01</v>
      </c>
      <c r="S45" s="404" t="str">
        <f t="shared" si="1"/>
        <v>&lt;0.01</v>
      </c>
      <c r="T45" s="404" t="str">
        <f t="shared" si="2"/>
        <v>&lt;0.01</v>
      </c>
      <c r="U45" s="1172" t="s">
        <v>46</v>
      </c>
      <c r="V45" s="2"/>
      <c r="W45" s="144">
        <v>0.01</v>
      </c>
    </row>
    <row r="46" spans="1:112" ht="12" customHeight="1" x14ac:dyDescent="0.15">
      <c r="A46" s="98"/>
      <c r="B46" s="95">
        <v>33</v>
      </c>
      <c r="C46" s="1165" t="s">
        <v>499</v>
      </c>
      <c r="D46" s="1166"/>
      <c r="E46" s="71" t="s">
        <v>64</v>
      </c>
      <c r="F46" s="284"/>
      <c r="G46" s="405"/>
      <c r="H46" s="452"/>
      <c r="I46" s="274"/>
      <c r="J46" s="240" t="s">
        <v>662</v>
      </c>
      <c r="K46" s="412"/>
      <c r="L46" s="274"/>
      <c r="M46" s="412"/>
      <c r="N46" s="412"/>
      <c r="O46" s="274"/>
      <c r="P46" s="412"/>
      <c r="Q46" s="743"/>
      <c r="R46" s="704" t="str">
        <f t="shared" si="0"/>
        <v>&lt;0.01</v>
      </c>
      <c r="S46" s="405" t="str">
        <f t="shared" si="1"/>
        <v>&lt;0.01</v>
      </c>
      <c r="T46" s="405" t="str">
        <f t="shared" si="2"/>
        <v>&lt;0.01</v>
      </c>
      <c r="U46" s="1172"/>
      <c r="V46" s="2"/>
      <c r="W46" s="144">
        <v>0.01</v>
      </c>
    </row>
    <row r="47" spans="1:112" ht="12" customHeight="1" x14ac:dyDescent="0.15">
      <c r="A47" s="98"/>
      <c r="B47" s="95">
        <v>34</v>
      </c>
      <c r="C47" s="1165" t="s">
        <v>500</v>
      </c>
      <c r="D47" s="1166"/>
      <c r="E47" s="71" t="s">
        <v>68</v>
      </c>
      <c r="F47" s="284"/>
      <c r="G47" s="405"/>
      <c r="H47" s="452"/>
      <c r="I47" s="274"/>
      <c r="J47" s="240" t="s">
        <v>280</v>
      </c>
      <c r="K47" s="412"/>
      <c r="L47" s="274"/>
      <c r="M47" s="412"/>
      <c r="N47" s="412"/>
      <c r="O47" s="274"/>
      <c r="P47" s="412"/>
      <c r="Q47" s="743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72"/>
      <c r="V47" s="2"/>
      <c r="W47" s="4">
        <v>0.03</v>
      </c>
    </row>
    <row r="48" spans="1:112" ht="12" customHeight="1" x14ac:dyDescent="0.15">
      <c r="A48" s="98"/>
      <c r="B48" s="95">
        <v>35</v>
      </c>
      <c r="C48" s="1165" t="s">
        <v>501</v>
      </c>
      <c r="D48" s="1166"/>
      <c r="E48" s="71" t="s">
        <v>75</v>
      </c>
      <c r="F48" s="284"/>
      <c r="G48" s="405"/>
      <c r="H48" s="452"/>
      <c r="I48" s="274"/>
      <c r="J48" s="240" t="s">
        <v>279</v>
      </c>
      <c r="K48" s="412"/>
      <c r="L48" s="274"/>
      <c r="M48" s="412"/>
      <c r="N48" s="412"/>
      <c r="O48" s="274"/>
      <c r="P48" s="412"/>
      <c r="Q48" s="743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72"/>
      <c r="V48" s="2"/>
      <c r="W48" s="4">
        <v>0.01</v>
      </c>
    </row>
    <row r="49" spans="1:23" ht="12" customHeight="1" x14ac:dyDescent="0.15">
      <c r="A49" s="98"/>
      <c r="B49" s="95">
        <v>36</v>
      </c>
      <c r="C49" s="1165" t="s">
        <v>502</v>
      </c>
      <c r="D49" s="1166"/>
      <c r="E49" s="71" t="s">
        <v>51</v>
      </c>
      <c r="F49" s="288"/>
      <c r="G49" s="398"/>
      <c r="H49" s="208"/>
      <c r="I49" s="274"/>
      <c r="J49" s="389">
        <v>7.3</v>
      </c>
      <c r="K49" s="412"/>
      <c r="L49" s="274"/>
      <c r="M49" s="412"/>
      <c r="N49" s="412"/>
      <c r="O49" s="274"/>
      <c r="P49" s="412"/>
      <c r="Q49" s="746"/>
      <c r="R49" s="706">
        <f t="shared" si="0"/>
        <v>7.3</v>
      </c>
      <c r="S49" s="406">
        <f t="shared" si="1"/>
        <v>7.3</v>
      </c>
      <c r="T49" s="406">
        <f t="shared" si="2"/>
        <v>7.3</v>
      </c>
      <c r="U49" s="72" t="s">
        <v>48</v>
      </c>
      <c r="V49" s="2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71" t="s">
        <v>72</v>
      </c>
      <c r="F50" s="232"/>
      <c r="G50" s="404"/>
      <c r="H50" s="397"/>
      <c r="I50" s="274"/>
      <c r="J50" s="240" t="s">
        <v>212</v>
      </c>
      <c r="K50" s="412"/>
      <c r="L50" s="274"/>
      <c r="M50" s="412"/>
      <c r="N50" s="412"/>
      <c r="O50" s="274"/>
      <c r="P50" s="412"/>
      <c r="Q50" s="741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72" t="s">
        <v>46</v>
      </c>
      <c r="V50" s="2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71" t="s">
        <v>51</v>
      </c>
      <c r="F51" s="289">
        <v>17</v>
      </c>
      <c r="G51" s="389">
        <v>8</v>
      </c>
      <c r="H51" s="274">
        <v>11</v>
      </c>
      <c r="I51" s="274">
        <v>13</v>
      </c>
      <c r="J51" s="389">
        <v>12</v>
      </c>
      <c r="K51" s="412">
        <v>13</v>
      </c>
      <c r="L51" s="274">
        <v>21</v>
      </c>
      <c r="M51" s="412">
        <v>11</v>
      </c>
      <c r="N51" s="412">
        <v>11</v>
      </c>
      <c r="O51" s="274">
        <v>12</v>
      </c>
      <c r="P51" s="414">
        <v>16</v>
      </c>
      <c r="Q51" s="746">
        <v>18</v>
      </c>
      <c r="R51" s="706">
        <f t="shared" si="0"/>
        <v>21</v>
      </c>
      <c r="S51" s="406">
        <f t="shared" si="1"/>
        <v>8</v>
      </c>
      <c r="T51" s="406">
        <f t="shared" si="2"/>
        <v>13.583333333333334</v>
      </c>
      <c r="U51" s="72" t="s">
        <v>50</v>
      </c>
      <c r="V51" s="2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71" t="s">
        <v>52</v>
      </c>
      <c r="F52" s="289"/>
      <c r="G52" s="406"/>
      <c r="H52" s="426"/>
      <c r="I52" s="274"/>
      <c r="J52" s="389">
        <v>19</v>
      </c>
      <c r="K52" s="412"/>
      <c r="L52" s="274"/>
      <c r="M52" s="412"/>
      <c r="N52" s="412"/>
      <c r="O52" s="274"/>
      <c r="P52" s="414"/>
      <c r="Q52" s="747"/>
      <c r="R52" s="706">
        <f t="shared" si="0"/>
        <v>19</v>
      </c>
      <c r="S52" s="406">
        <f t="shared" si="1"/>
        <v>19</v>
      </c>
      <c r="T52" s="406">
        <f t="shared" si="2"/>
        <v>19</v>
      </c>
      <c r="U52" s="1172" t="s">
        <v>48</v>
      </c>
      <c r="V52" s="2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71" t="s">
        <v>53</v>
      </c>
      <c r="F53" s="289"/>
      <c r="G53" s="406"/>
      <c r="H53" s="426"/>
      <c r="I53" s="274"/>
      <c r="J53" s="389">
        <v>56</v>
      </c>
      <c r="K53" s="412"/>
      <c r="L53" s="274"/>
      <c r="M53" s="412"/>
      <c r="N53" s="412"/>
      <c r="O53" s="274"/>
      <c r="P53" s="414"/>
      <c r="Q53" s="747"/>
      <c r="R53" s="706">
        <f t="shared" si="0"/>
        <v>56</v>
      </c>
      <c r="S53" s="406">
        <f t="shared" si="1"/>
        <v>56</v>
      </c>
      <c r="T53" s="406">
        <f t="shared" si="2"/>
        <v>56</v>
      </c>
      <c r="U53" s="1172"/>
      <c r="V53" s="2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71" t="s">
        <v>64</v>
      </c>
      <c r="F54" s="284"/>
      <c r="G54" s="405"/>
      <c r="H54" s="452"/>
      <c r="I54" s="274"/>
      <c r="J54" s="240" t="s">
        <v>110</v>
      </c>
      <c r="K54" s="412"/>
      <c r="L54" s="274"/>
      <c r="M54" s="412"/>
      <c r="N54" s="412"/>
      <c r="O54" s="274"/>
      <c r="P54" s="414"/>
      <c r="Q54" s="743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72" t="s">
        <v>49</v>
      </c>
      <c r="V54" s="2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71" t="s">
        <v>82</v>
      </c>
      <c r="F55" s="290"/>
      <c r="G55" s="433"/>
      <c r="H55" s="455"/>
      <c r="I55" s="274"/>
      <c r="J55" s="240" t="s">
        <v>610</v>
      </c>
      <c r="K55" s="412"/>
      <c r="L55" s="274"/>
      <c r="M55" s="412"/>
      <c r="N55" s="412"/>
      <c r="O55" s="274"/>
      <c r="P55" s="414"/>
      <c r="Q55" s="748"/>
      <c r="R55" s="796" t="str">
        <f t="shared" si="0"/>
        <v>&lt;0.000001</v>
      </c>
      <c r="S55" s="803" t="str">
        <f t="shared" si="1"/>
        <v>&lt;0.000001</v>
      </c>
      <c r="T55" s="803" t="str">
        <f t="shared" si="2"/>
        <v>&lt;0.000001</v>
      </c>
      <c r="U55" s="1172"/>
      <c r="V55" s="2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71" t="s">
        <v>82</v>
      </c>
      <c r="F56" s="290"/>
      <c r="G56" s="433"/>
      <c r="H56" s="455"/>
      <c r="I56" s="274"/>
      <c r="J56" s="240" t="s">
        <v>221</v>
      </c>
      <c r="K56" s="412"/>
      <c r="L56" s="274"/>
      <c r="M56" s="412"/>
      <c r="N56" s="412"/>
      <c r="O56" s="274"/>
      <c r="P56" s="414"/>
      <c r="Q56" s="748"/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72"/>
      <c r="V56" s="2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71" t="s">
        <v>69</v>
      </c>
      <c r="F57" s="232"/>
      <c r="G57" s="404"/>
      <c r="H57" s="397"/>
      <c r="I57" s="274"/>
      <c r="J57" s="240" t="s">
        <v>218</v>
      </c>
      <c r="K57" s="412"/>
      <c r="L57" s="274"/>
      <c r="M57" s="412"/>
      <c r="N57" s="412"/>
      <c r="O57" s="274"/>
      <c r="P57" s="414"/>
      <c r="Q57" s="741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72"/>
      <c r="V57" s="2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71" t="s">
        <v>83</v>
      </c>
      <c r="F58" s="285"/>
      <c r="G58" s="403"/>
      <c r="H58" s="453"/>
      <c r="I58" s="274"/>
      <c r="J58" s="240" t="s">
        <v>112</v>
      </c>
      <c r="K58" s="412"/>
      <c r="L58" s="274"/>
      <c r="M58" s="412"/>
      <c r="N58" s="412"/>
      <c r="O58" s="274"/>
      <c r="P58" s="414"/>
      <c r="Q58" s="744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72"/>
      <c r="V58" s="2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33">
        <v>0.3</v>
      </c>
      <c r="G59" s="389" t="s">
        <v>651</v>
      </c>
      <c r="H59" s="389" t="s">
        <v>652</v>
      </c>
      <c r="I59" s="208">
        <v>0.44400000000000001</v>
      </c>
      <c r="J59" s="389">
        <v>0.5</v>
      </c>
      <c r="K59" s="412">
        <v>0.3</v>
      </c>
      <c r="L59" s="274">
        <v>0.8</v>
      </c>
      <c r="M59" s="412">
        <v>0.6</v>
      </c>
      <c r="N59" s="412">
        <v>0.4</v>
      </c>
      <c r="O59" s="274">
        <v>0.3</v>
      </c>
      <c r="P59" s="389" t="s">
        <v>677</v>
      </c>
      <c r="Q59" s="726" t="s">
        <v>612</v>
      </c>
      <c r="R59" s="392">
        <f t="shared" si="0"/>
        <v>0.8</v>
      </c>
      <c r="S59" s="404" t="str">
        <f t="shared" si="1"/>
        <v>&lt;0.3</v>
      </c>
      <c r="T59" s="398">
        <f t="shared" si="2"/>
        <v>0.3036666666666667</v>
      </c>
      <c r="U59" s="1172" t="s">
        <v>50</v>
      </c>
      <c r="V59" s="2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71" t="s">
        <v>525</v>
      </c>
      <c r="F60" s="229">
        <v>7.4</v>
      </c>
      <c r="G60" s="389">
        <v>7.2</v>
      </c>
      <c r="H60" s="274">
        <v>7.3</v>
      </c>
      <c r="I60" s="274">
        <v>7.4</v>
      </c>
      <c r="J60" s="389">
        <v>7.3</v>
      </c>
      <c r="K60" s="412">
        <v>7.3</v>
      </c>
      <c r="L60" s="274">
        <v>7.4</v>
      </c>
      <c r="M60" s="389">
        <v>7.2</v>
      </c>
      <c r="N60" s="412">
        <v>7.3</v>
      </c>
      <c r="O60" s="274">
        <v>7.2</v>
      </c>
      <c r="P60" s="389">
        <v>7.3</v>
      </c>
      <c r="Q60" s="697">
        <v>7.2</v>
      </c>
      <c r="R60" s="810">
        <f t="shared" si="0"/>
        <v>7.4</v>
      </c>
      <c r="S60" s="633">
        <f t="shared" si="1"/>
        <v>7.2</v>
      </c>
      <c r="T60" s="633">
        <f>IF(AVERAGEA(F60:Q60)&lt;W60,"&lt;"&amp;ASC(W60),AVERAGEA(F60:Q60))</f>
        <v>7.291666666666667</v>
      </c>
      <c r="U60" s="1172"/>
      <c r="V60" s="2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71" t="s">
        <v>84</v>
      </c>
      <c r="F61" s="289" t="s">
        <v>101</v>
      </c>
      <c r="G61" s="406" t="s">
        <v>101</v>
      </c>
      <c r="H61" s="426" t="s">
        <v>101</v>
      </c>
      <c r="I61" s="274" t="s">
        <v>101</v>
      </c>
      <c r="J61" s="389" t="s">
        <v>101</v>
      </c>
      <c r="K61" s="412" t="s">
        <v>101</v>
      </c>
      <c r="L61" s="274" t="s">
        <v>101</v>
      </c>
      <c r="M61" s="274" t="s">
        <v>101</v>
      </c>
      <c r="N61" s="274" t="s">
        <v>101</v>
      </c>
      <c r="O61" s="274" t="s">
        <v>101</v>
      </c>
      <c r="P61" s="389" t="s">
        <v>101</v>
      </c>
      <c r="Q61" s="747" t="s">
        <v>101</v>
      </c>
      <c r="R61" s="486" t="s">
        <v>299</v>
      </c>
      <c r="S61" s="406" t="s">
        <v>299</v>
      </c>
      <c r="T61" s="785" t="s">
        <v>299</v>
      </c>
      <c r="U61" s="1172"/>
      <c r="V61" s="2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71" t="s">
        <v>84</v>
      </c>
      <c r="F62" s="289" t="s">
        <v>101</v>
      </c>
      <c r="G62" s="406" t="s">
        <v>101</v>
      </c>
      <c r="H62" s="426" t="s">
        <v>101</v>
      </c>
      <c r="I62" s="274" t="s">
        <v>101</v>
      </c>
      <c r="J62" s="389" t="s">
        <v>101</v>
      </c>
      <c r="K62" s="412" t="s">
        <v>101</v>
      </c>
      <c r="L62" s="274" t="s">
        <v>101</v>
      </c>
      <c r="M62" s="274" t="s">
        <v>101</v>
      </c>
      <c r="N62" s="274" t="s">
        <v>101</v>
      </c>
      <c r="O62" s="274" t="s">
        <v>101</v>
      </c>
      <c r="P62" s="389" t="s">
        <v>101</v>
      </c>
      <c r="Q62" s="747" t="s">
        <v>101</v>
      </c>
      <c r="R62" s="486" t="s">
        <v>299</v>
      </c>
      <c r="S62" s="406" t="s">
        <v>299</v>
      </c>
      <c r="T62" s="785" t="s">
        <v>299</v>
      </c>
      <c r="U62" s="1172"/>
      <c r="V62" s="2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71" t="s">
        <v>526</v>
      </c>
      <c r="F63" s="291" t="s">
        <v>224</v>
      </c>
      <c r="G63" s="398" t="s">
        <v>224</v>
      </c>
      <c r="H63" s="398" t="s">
        <v>224</v>
      </c>
      <c r="I63" s="389" t="s">
        <v>224</v>
      </c>
      <c r="J63" s="389" t="s">
        <v>224</v>
      </c>
      <c r="K63" s="414" t="s">
        <v>224</v>
      </c>
      <c r="L63" s="389" t="s">
        <v>188</v>
      </c>
      <c r="M63" s="389" t="s">
        <v>188</v>
      </c>
      <c r="N63" s="389" t="s">
        <v>188</v>
      </c>
      <c r="O63" s="389" t="s">
        <v>188</v>
      </c>
      <c r="P63" s="389" t="s">
        <v>188</v>
      </c>
      <c r="Q63" s="691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72"/>
      <c r="V63" s="2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08" t="s">
        <v>527</v>
      </c>
      <c r="F64" s="292" t="s">
        <v>225</v>
      </c>
      <c r="G64" s="436" t="s">
        <v>225</v>
      </c>
      <c r="H64" s="394" t="s">
        <v>225</v>
      </c>
      <c r="I64" s="399" t="s">
        <v>225</v>
      </c>
      <c r="J64" s="430" t="s">
        <v>225</v>
      </c>
      <c r="K64" s="614" t="s">
        <v>183</v>
      </c>
      <c r="L64" s="396" t="s">
        <v>107</v>
      </c>
      <c r="M64" s="396" t="s">
        <v>107</v>
      </c>
      <c r="N64" s="396" t="s">
        <v>107</v>
      </c>
      <c r="O64" s="396" t="s">
        <v>107</v>
      </c>
      <c r="P64" s="444" t="s">
        <v>107</v>
      </c>
      <c r="Q64" s="811" t="s">
        <v>107</v>
      </c>
      <c r="R64" s="814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82"/>
      <c r="V64" s="2"/>
      <c r="W64" s="4">
        <v>0.1</v>
      </c>
    </row>
    <row r="65" spans="1:24" ht="15" customHeight="1" thickBot="1" x14ac:dyDescent="0.2">
      <c r="A65" s="116"/>
      <c r="B65" s="1168" t="s">
        <v>92</v>
      </c>
      <c r="C65" s="1168"/>
      <c r="D65" s="1168"/>
      <c r="E65" s="1169"/>
      <c r="F65" s="293" t="s">
        <v>103</v>
      </c>
      <c r="G65" s="434" t="s">
        <v>103</v>
      </c>
      <c r="H65" s="434" t="s">
        <v>103</v>
      </c>
      <c r="I65" s="400" t="s">
        <v>103</v>
      </c>
      <c r="J65" s="442" t="s">
        <v>103</v>
      </c>
      <c r="K65" s="434" t="s">
        <v>103</v>
      </c>
      <c r="L65" s="400" t="s">
        <v>103</v>
      </c>
      <c r="M65" s="434" t="s">
        <v>103</v>
      </c>
      <c r="N65" s="400" t="s">
        <v>103</v>
      </c>
      <c r="O65" s="434" t="s">
        <v>103</v>
      </c>
      <c r="P65" s="434" t="s">
        <v>103</v>
      </c>
      <c r="Q65" s="812" t="s">
        <v>103</v>
      </c>
      <c r="R65" s="4"/>
      <c r="S65" s="4"/>
      <c r="T65" s="4"/>
      <c r="U65" s="82"/>
      <c r="V65" s="2"/>
    </row>
    <row r="66" spans="1:24" s="8" customFormat="1" ht="15" customHeight="1" thickBot="1" x14ac:dyDescent="0.2">
      <c r="A66" s="116"/>
      <c r="B66" s="1167" t="s">
        <v>593</v>
      </c>
      <c r="C66" s="1168"/>
      <c r="D66" s="1168"/>
      <c r="E66" s="1169"/>
      <c r="F66" s="294" t="s">
        <v>226</v>
      </c>
      <c r="G66" s="435" t="s">
        <v>185</v>
      </c>
      <c r="H66" s="435" t="s">
        <v>226</v>
      </c>
      <c r="I66" s="400" t="s">
        <v>294</v>
      </c>
      <c r="J66" s="428" t="s">
        <v>295</v>
      </c>
      <c r="K66" s="435" t="s">
        <v>226</v>
      </c>
      <c r="L66" s="435" t="s">
        <v>226</v>
      </c>
      <c r="M66" s="435" t="s">
        <v>185</v>
      </c>
      <c r="N66" s="435" t="s">
        <v>226</v>
      </c>
      <c r="O66" s="435" t="s">
        <v>226</v>
      </c>
      <c r="P66" s="435" t="s">
        <v>185</v>
      </c>
      <c r="Q66" s="813" t="s">
        <v>226</v>
      </c>
      <c r="R66" s="3"/>
      <c r="S66" s="5"/>
      <c r="T66" s="773"/>
      <c r="U66" s="82"/>
      <c r="V66" s="2"/>
      <c r="W66" s="3"/>
      <c r="X66" s="3"/>
    </row>
    <row r="67" spans="1:24" ht="12" customHeight="1" x14ac:dyDescent="0.15">
      <c r="A67" s="116"/>
      <c r="B67" s="79"/>
      <c r="C67" s="1" t="s">
        <v>301</v>
      </c>
      <c r="D67" s="80"/>
      <c r="E67" s="82"/>
      <c r="G67" s="499"/>
      <c r="H67" s="492"/>
      <c r="I67" s="547"/>
      <c r="J67" s="117"/>
      <c r="K67" s="592"/>
      <c r="L67" s="642"/>
      <c r="M67" s="661"/>
      <c r="N67" s="670"/>
      <c r="O67" s="681"/>
      <c r="P67" s="713"/>
      <c r="Q67" s="730"/>
      <c r="R67" s="1123"/>
      <c r="S67" s="1123"/>
      <c r="T67" s="1123"/>
      <c r="U67" s="81"/>
      <c r="V67" s="6"/>
    </row>
    <row r="68" spans="1:24" ht="12" customHeight="1" x14ac:dyDescent="0.15">
      <c r="A68" s="116"/>
      <c r="B68" s="1"/>
      <c r="C68" s="1"/>
      <c r="D68" s="37"/>
      <c r="E68" s="37"/>
      <c r="F68" s="2"/>
      <c r="G68" s="2"/>
      <c r="H68" s="494"/>
      <c r="I68" s="2"/>
      <c r="J68" s="118"/>
      <c r="K68" s="595"/>
      <c r="N68" s="671"/>
      <c r="P68" s="714"/>
      <c r="Q68" s="732"/>
      <c r="R68" s="4"/>
      <c r="S68" s="732"/>
      <c r="T68" s="4"/>
      <c r="U68" s="1"/>
    </row>
    <row r="69" spans="1:24" ht="12" customHeight="1" x14ac:dyDescent="0.15">
      <c r="D69" s="37"/>
      <c r="E69" s="37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33:D33"/>
    <mergeCell ref="C35:D35"/>
    <mergeCell ref="C34:D34"/>
    <mergeCell ref="R67:T67"/>
    <mergeCell ref="B66:E66"/>
    <mergeCell ref="B65:E65"/>
    <mergeCell ref="C56:D56"/>
    <mergeCell ref="C64:D64"/>
    <mergeCell ref="C58:D58"/>
    <mergeCell ref="C59:D59"/>
    <mergeCell ref="C36:D36"/>
    <mergeCell ref="C37:D37"/>
    <mergeCell ref="C48:D48"/>
    <mergeCell ref="C49:D49"/>
    <mergeCell ref="C42:D42"/>
    <mergeCell ref="C47:D47"/>
    <mergeCell ref="U16:U21"/>
    <mergeCell ref="U59:U64"/>
    <mergeCell ref="U52:U53"/>
    <mergeCell ref="U24:U26"/>
    <mergeCell ref="U45:U48"/>
    <mergeCell ref="U54:U58"/>
    <mergeCell ref="U27:U33"/>
    <mergeCell ref="U34:U44"/>
    <mergeCell ref="F13:T13"/>
    <mergeCell ref="U6:U12"/>
    <mergeCell ref="U14:U15"/>
    <mergeCell ref="R6:R9"/>
    <mergeCell ref="S6:S9"/>
    <mergeCell ref="T6:T9"/>
    <mergeCell ref="D7:E7"/>
    <mergeCell ref="D11:E11"/>
    <mergeCell ref="B6:C12"/>
    <mergeCell ref="D6:E6"/>
    <mergeCell ref="G4:K4"/>
    <mergeCell ref="D9:E9"/>
    <mergeCell ref="C32:D32"/>
    <mergeCell ref="D10:E10"/>
    <mergeCell ref="B13:D13"/>
    <mergeCell ref="D12:E12"/>
    <mergeCell ref="C14:D14"/>
    <mergeCell ref="C17:D17"/>
    <mergeCell ref="C18:D18"/>
    <mergeCell ref="C24:D24"/>
    <mergeCell ref="C25:D25"/>
    <mergeCell ref="C21:D21"/>
    <mergeCell ref="C19:D19"/>
    <mergeCell ref="C20:D20"/>
    <mergeCell ref="C22:D22"/>
    <mergeCell ref="C62:D62"/>
    <mergeCell ref="C63:D63"/>
    <mergeCell ref="C54:D54"/>
    <mergeCell ref="C61:D61"/>
    <mergeCell ref="C60:D60"/>
    <mergeCell ref="C57:D57"/>
    <mergeCell ref="B1:M1"/>
    <mergeCell ref="C38:D38"/>
    <mergeCell ref="C39:D39"/>
    <mergeCell ref="C40:D40"/>
    <mergeCell ref="C27:D27"/>
    <mergeCell ref="C28:D28"/>
    <mergeCell ref="C29:D29"/>
    <mergeCell ref="C26:D26"/>
    <mergeCell ref="C30:D30"/>
    <mergeCell ref="C31:D31"/>
    <mergeCell ref="G3:K3"/>
    <mergeCell ref="C23:D23"/>
    <mergeCell ref="B4:C4"/>
    <mergeCell ref="C15:D15"/>
    <mergeCell ref="C16:D16"/>
    <mergeCell ref="D8:E8"/>
    <mergeCell ref="C50:D50"/>
    <mergeCell ref="C51:D51"/>
    <mergeCell ref="C55:D55"/>
    <mergeCell ref="C41:D41"/>
    <mergeCell ref="C44:D44"/>
    <mergeCell ref="C45:D45"/>
    <mergeCell ref="C53:D53"/>
    <mergeCell ref="C46:D46"/>
    <mergeCell ref="C52:D52"/>
    <mergeCell ref="C43:D43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9">
    <pageSetUpPr fitToPage="1"/>
  </sheetPr>
  <dimension ref="A1:DH87"/>
  <sheetViews>
    <sheetView zoomScale="79" zoomScaleNormal="79" workbookViewId="0">
      <pane xSplit="5" topLeftCell="F1" activePane="topRight" state="frozen"/>
      <selection activeCell="Q25" sqref="Q25"/>
      <selection pane="topRight"/>
    </sheetView>
  </sheetViews>
  <sheetFormatPr defaultColWidth="8.875" defaultRowHeight="10.15" customHeight="1" x14ac:dyDescent="0.15"/>
  <cols>
    <col min="1" max="1" width="1.75" style="79" customWidth="1"/>
    <col min="2" max="2" width="3.125" style="79" customWidth="1"/>
    <col min="3" max="3" width="8.875" style="79" customWidth="1"/>
    <col min="4" max="4" width="23" style="79" customWidth="1"/>
    <col min="5" max="5" width="16.375" style="79" customWidth="1"/>
    <col min="6" max="7" width="7.5" style="4" customWidth="1"/>
    <col min="8" max="8" width="7.5" style="3" customWidth="1"/>
    <col min="9" max="9" width="7.5" style="4" customWidth="1"/>
    <col min="10" max="10" width="7.5" style="3" customWidth="1"/>
    <col min="11" max="11" width="7.5" style="116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82" customWidth="1"/>
    <col min="22" max="22" width="3.5" style="79" customWidth="1"/>
    <col min="23" max="23" width="0" style="79" hidden="1" customWidth="1"/>
    <col min="24" max="16384" width="8.875" style="79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91" t="s">
        <v>86</v>
      </c>
      <c r="I2" s="564"/>
    </row>
    <row r="3" spans="2:112" ht="16.899999999999999" customHeight="1" thickBot="1" x14ac:dyDescent="0.2">
      <c r="B3" s="82"/>
      <c r="C3" s="92"/>
      <c r="D3" s="93"/>
      <c r="E3" s="82"/>
      <c r="F3" s="64" t="s">
        <v>8</v>
      </c>
      <c r="G3" s="1191" t="s">
        <v>9</v>
      </c>
      <c r="H3" s="1191"/>
      <c r="I3" s="1191"/>
      <c r="J3" s="1191"/>
      <c r="K3" s="1192"/>
      <c r="N3" s="4"/>
      <c r="P3" s="4"/>
      <c r="Q3" s="4"/>
      <c r="R3" s="4"/>
      <c r="S3" s="4"/>
      <c r="T3" s="4"/>
      <c r="V3" s="82"/>
    </row>
    <row r="4" spans="2:112" ht="16.899999999999999" customHeight="1" thickBot="1" x14ac:dyDescent="0.2">
      <c r="B4" s="1193" t="s">
        <v>42</v>
      </c>
      <c r="C4" s="1194"/>
      <c r="D4" s="94" t="s">
        <v>96</v>
      </c>
      <c r="E4" s="97"/>
      <c r="F4" s="10">
        <v>9</v>
      </c>
      <c r="G4" s="1201" t="s">
        <v>181</v>
      </c>
      <c r="H4" s="1201"/>
      <c r="I4" s="1201"/>
      <c r="J4" s="1201"/>
      <c r="K4" s="1202"/>
      <c r="N4" s="4"/>
      <c r="P4" s="4"/>
      <c r="Q4" s="4"/>
      <c r="R4" s="4"/>
      <c r="S4" s="4"/>
      <c r="T4" s="4"/>
      <c r="V4" s="82"/>
    </row>
    <row r="5" spans="2:112" ht="10.15" customHeight="1" thickBot="1" x14ac:dyDescent="0.2">
      <c r="B5" s="82"/>
      <c r="C5" s="82"/>
      <c r="D5" s="82"/>
      <c r="E5" s="82"/>
      <c r="H5" s="4"/>
      <c r="J5" s="4"/>
      <c r="K5" s="600"/>
      <c r="N5" s="4"/>
      <c r="P5" s="4"/>
      <c r="Q5" s="4"/>
      <c r="R5" s="4"/>
      <c r="S5" s="4"/>
      <c r="T5" s="4"/>
      <c r="V5" s="82"/>
    </row>
    <row r="6" spans="2:112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45056</v>
      </c>
      <c r="H6" s="401">
        <v>45084</v>
      </c>
      <c r="I6" s="393">
        <v>45112</v>
      </c>
      <c r="J6" s="401">
        <v>45140</v>
      </c>
      <c r="K6" s="401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85" t="s">
        <v>23</v>
      </c>
      <c r="V6" s="82"/>
    </row>
    <row r="7" spans="2:112" ht="12" customHeight="1" x14ac:dyDescent="0.15">
      <c r="B7" s="1197"/>
      <c r="C7" s="1198"/>
      <c r="D7" s="1187" t="s">
        <v>22</v>
      </c>
      <c r="E7" s="1188"/>
      <c r="F7" s="244">
        <v>0.47847222222222219</v>
      </c>
      <c r="G7" s="273">
        <v>0.48958333333333331</v>
      </c>
      <c r="H7" s="402">
        <v>0.46249999999999997</v>
      </c>
      <c r="I7" s="273">
        <v>0.4513888888888889</v>
      </c>
      <c r="J7" s="402">
        <v>0.46666666666666662</v>
      </c>
      <c r="K7" s="402">
        <v>0.46527777777777773</v>
      </c>
      <c r="L7" s="273">
        <v>0.37847222222222227</v>
      </c>
      <c r="M7" s="273">
        <v>0.4777777777777778</v>
      </c>
      <c r="N7" s="273">
        <v>0.55902777777777779</v>
      </c>
      <c r="O7" s="273">
        <v>0.51041666666666663</v>
      </c>
      <c r="P7" s="273">
        <v>0.46875</v>
      </c>
      <c r="Q7" s="725">
        <v>0.58333333333333337</v>
      </c>
      <c r="R7" s="1140"/>
      <c r="S7" s="1143"/>
      <c r="T7" s="1151"/>
      <c r="U7" s="1186"/>
      <c r="V7" s="82"/>
      <c r="DH7" s="3">
        <v>0.54</v>
      </c>
    </row>
    <row r="8" spans="2:112" ht="12" customHeight="1" x14ac:dyDescent="0.15">
      <c r="B8" s="1197"/>
      <c r="C8" s="1198"/>
      <c r="D8" s="1187" t="s">
        <v>18</v>
      </c>
      <c r="E8" s="1188"/>
      <c r="F8" s="244" t="s">
        <v>464</v>
      </c>
      <c r="G8" s="273" t="s">
        <v>589</v>
      </c>
      <c r="H8" s="402" t="s">
        <v>184</v>
      </c>
      <c r="I8" s="217" t="s">
        <v>464</v>
      </c>
      <c r="J8" s="581" t="s">
        <v>184</v>
      </c>
      <c r="K8" s="596" t="s">
        <v>464</v>
      </c>
      <c r="L8" s="646" t="s">
        <v>184</v>
      </c>
      <c r="M8" s="663" t="s">
        <v>673</v>
      </c>
      <c r="N8" s="217" t="s">
        <v>184</v>
      </c>
      <c r="O8" s="273" t="s">
        <v>464</v>
      </c>
      <c r="P8" s="273" t="s">
        <v>187</v>
      </c>
      <c r="Q8" s="733" t="s">
        <v>597</v>
      </c>
      <c r="R8" s="1140"/>
      <c r="S8" s="1143"/>
      <c r="T8" s="1151"/>
      <c r="U8" s="1186"/>
      <c r="V8" s="82"/>
      <c r="DH8" s="3">
        <v>0.52</v>
      </c>
    </row>
    <row r="9" spans="2:112" ht="12" customHeight="1" x14ac:dyDescent="0.15">
      <c r="B9" s="1197"/>
      <c r="C9" s="1198"/>
      <c r="D9" s="1187" t="s">
        <v>19</v>
      </c>
      <c r="E9" s="1188"/>
      <c r="F9" s="245" t="s">
        <v>642</v>
      </c>
      <c r="G9" s="273" t="s">
        <v>422</v>
      </c>
      <c r="H9" s="402" t="s">
        <v>187</v>
      </c>
      <c r="I9" s="217" t="s">
        <v>597</v>
      </c>
      <c r="J9" s="581" t="s">
        <v>184</v>
      </c>
      <c r="K9" s="596" t="s">
        <v>163</v>
      </c>
      <c r="L9" s="646" t="s">
        <v>184</v>
      </c>
      <c r="M9" s="663" t="s">
        <v>187</v>
      </c>
      <c r="N9" s="217" t="s">
        <v>184</v>
      </c>
      <c r="O9" s="217" t="s">
        <v>598</v>
      </c>
      <c r="P9" s="273" t="s">
        <v>187</v>
      </c>
      <c r="Q9" s="733" t="s">
        <v>597</v>
      </c>
      <c r="R9" s="1141"/>
      <c r="S9" s="1144"/>
      <c r="T9" s="1152"/>
      <c r="U9" s="1186"/>
      <c r="V9" s="82"/>
      <c r="DH9" s="3">
        <v>0.54</v>
      </c>
    </row>
    <row r="10" spans="2:112" ht="12" customHeight="1" x14ac:dyDescent="0.15">
      <c r="B10" s="1197"/>
      <c r="C10" s="1198"/>
      <c r="D10" s="1187" t="s">
        <v>20</v>
      </c>
      <c r="E10" s="1136"/>
      <c r="F10" s="246">
        <v>21.9</v>
      </c>
      <c r="G10" s="208">
        <v>17</v>
      </c>
      <c r="H10" s="398">
        <v>23.5</v>
      </c>
      <c r="I10" s="208">
        <v>27</v>
      </c>
      <c r="J10" s="398">
        <v>32</v>
      </c>
      <c r="K10" s="398">
        <v>24.9</v>
      </c>
      <c r="L10" s="208">
        <v>22.2</v>
      </c>
      <c r="M10" s="208">
        <v>12.5</v>
      </c>
      <c r="N10" s="208">
        <v>8.1</v>
      </c>
      <c r="O10" s="208">
        <v>1</v>
      </c>
      <c r="P10" s="208">
        <v>5</v>
      </c>
      <c r="Q10" s="726">
        <v>4</v>
      </c>
      <c r="R10" s="392">
        <f>MAX(F10:Q10)</f>
        <v>32</v>
      </c>
      <c r="S10" s="738">
        <f>MIN(F10:Q10)</f>
        <v>1</v>
      </c>
      <c r="T10" s="691">
        <f>AVERAGEA(F10:Q10)</f>
        <v>16.591666666666665</v>
      </c>
      <c r="U10" s="1148"/>
      <c r="V10" s="4"/>
      <c r="DH10" s="3">
        <v>0.56000000000000005</v>
      </c>
    </row>
    <row r="11" spans="2:112" ht="12" customHeight="1" x14ac:dyDescent="0.15">
      <c r="B11" s="1197"/>
      <c r="C11" s="1198"/>
      <c r="D11" s="1187" t="s">
        <v>21</v>
      </c>
      <c r="E11" s="1136"/>
      <c r="F11" s="246">
        <v>5.5</v>
      </c>
      <c r="G11" s="208">
        <v>8.1999999999999993</v>
      </c>
      <c r="H11" s="398">
        <v>11.2</v>
      </c>
      <c r="I11" s="208">
        <v>15.8</v>
      </c>
      <c r="J11" s="398">
        <v>20.399999999999999</v>
      </c>
      <c r="K11" s="398">
        <v>16.2</v>
      </c>
      <c r="L11" s="208">
        <v>19.100000000000001</v>
      </c>
      <c r="M11" s="208">
        <v>15.1</v>
      </c>
      <c r="N11" s="208">
        <v>9.5</v>
      </c>
      <c r="O11" s="208">
        <v>5.0999999999999996</v>
      </c>
      <c r="P11" s="208">
        <v>4</v>
      </c>
      <c r="Q11" s="726">
        <v>4.7</v>
      </c>
      <c r="R11" s="392">
        <f>MAX(F11:Q11)</f>
        <v>20.399999999999999</v>
      </c>
      <c r="S11" s="738">
        <f>MIN(F11:Q11)</f>
        <v>4</v>
      </c>
      <c r="T11" s="691">
        <f>AVERAGEA(F11:Q11)</f>
        <v>11.233333333333333</v>
      </c>
      <c r="U11" s="1148"/>
      <c r="V11" s="4"/>
      <c r="DH11" s="3">
        <v>0.52</v>
      </c>
    </row>
    <row r="12" spans="2:112" ht="12" customHeight="1" thickBot="1" x14ac:dyDescent="0.2">
      <c r="B12" s="1199"/>
      <c r="C12" s="1200"/>
      <c r="D12" s="1189" t="s">
        <v>4</v>
      </c>
      <c r="E12" s="1138"/>
      <c r="F12" s="275">
        <v>0.4</v>
      </c>
      <c r="G12" s="430">
        <v>0.5</v>
      </c>
      <c r="H12" s="430">
        <v>0.4</v>
      </c>
      <c r="I12" s="399">
        <v>0.5</v>
      </c>
      <c r="J12" s="430">
        <v>0.6</v>
      </c>
      <c r="K12" s="430">
        <v>0.5</v>
      </c>
      <c r="L12" s="399">
        <v>0.5</v>
      </c>
      <c r="M12" s="399">
        <v>0.6</v>
      </c>
      <c r="N12" s="399">
        <v>0.4</v>
      </c>
      <c r="O12" s="399">
        <v>0.4</v>
      </c>
      <c r="P12" s="399">
        <v>0.5</v>
      </c>
      <c r="Q12" s="791">
        <v>0.4</v>
      </c>
      <c r="R12" s="798">
        <f>MAX(F12:Q12)</f>
        <v>0.6</v>
      </c>
      <c r="S12" s="799">
        <f>MIN(F12:Q12)</f>
        <v>0.4</v>
      </c>
      <c r="T12" s="800">
        <f>AVERAGEA(F12:Q12)</f>
        <v>0.47500000000000009</v>
      </c>
      <c r="U12" s="1149"/>
      <c r="V12" s="4"/>
      <c r="W12" s="82" t="s">
        <v>153</v>
      </c>
      <c r="DH12" s="3">
        <v>0.54</v>
      </c>
    </row>
    <row r="13" spans="2:112" s="87" customFormat="1" ht="15" customHeight="1" thickBot="1" x14ac:dyDescent="0.2">
      <c r="B13" s="1179" t="s">
        <v>91</v>
      </c>
      <c r="C13" s="1180"/>
      <c r="D13" s="1180"/>
      <c r="E13" s="105" t="s">
        <v>528</v>
      </c>
      <c r="F13" s="1145" t="s">
        <v>3</v>
      </c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6"/>
      <c r="U13" s="104"/>
      <c r="V13" s="86"/>
      <c r="W13" s="86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71" t="s">
        <v>524</v>
      </c>
      <c r="F14" s="281">
        <v>0</v>
      </c>
      <c r="G14" s="408">
        <v>0</v>
      </c>
      <c r="H14" s="509">
        <v>0</v>
      </c>
      <c r="I14" s="395">
        <v>0</v>
      </c>
      <c r="J14" s="411">
        <v>0</v>
      </c>
      <c r="K14" s="421">
        <v>0</v>
      </c>
      <c r="L14" s="395">
        <v>0</v>
      </c>
      <c r="M14" s="557">
        <v>0</v>
      </c>
      <c r="N14" s="557">
        <v>0</v>
      </c>
      <c r="O14" s="395">
        <v>0</v>
      </c>
      <c r="P14" s="557">
        <v>0</v>
      </c>
      <c r="Q14" s="805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78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6" t="s">
        <v>79</v>
      </c>
      <c r="F15" s="282" t="s">
        <v>152</v>
      </c>
      <c r="G15" s="389" t="s">
        <v>152</v>
      </c>
      <c r="H15" s="217" t="s">
        <v>152</v>
      </c>
      <c r="I15" s="274" t="s">
        <v>152</v>
      </c>
      <c r="J15" s="389" t="s">
        <v>152</v>
      </c>
      <c r="K15" s="414" t="s">
        <v>152</v>
      </c>
      <c r="L15" s="274" t="s">
        <v>152</v>
      </c>
      <c r="M15" s="412" t="s">
        <v>152</v>
      </c>
      <c r="N15" s="412" t="s">
        <v>152</v>
      </c>
      <c r="O15" s="274" t="s">
        <v>152</v>
      </c>
      <c r="P15" s="274" t="s">
        <v>152</v>
      </c>
      <c r="Q15" s="733" t="s">
        <v>152</v>
      </c>
      <c r="R15" s="737" t="s">
        <v>296</v>
      </c>
      <c r="S15" s="735" t="s">
        <v>296</v>
      </c>
      <c r="T15" s="736" t="s">
        <v>296</v>
      </c>
      <c r="U15" s="1113"/>
      <c r="V15" s="78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71" t="s">
        <v>227</v>
      </c>
      <c r="F16" s="232"/>
      <c r="G16" s="404"/>
      <c r="H16" s="510"/>
      <c r="I16" s="274"/>
      <c r="J16" s="389" t="s">
        <v>250</v>
      </c>
      <c r="K16" s="414"/>
      <c r="L16" s="274"/>
      <c r="M16" s="412"/>
      <c r="N16" s="412"/>
      <c r="O16" s="274"/>
      <c r="P16" s="412"/>
      <c r="Q16" s="741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18" t="s">
        <v>46</v>
      </c>
      <c r="V16" s="78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71" t="s">
        <v>71</v>
      </c>
      <c r="F17" s="283"/>
      <c r="G17" s="431"/>
      <c r="H17" s="511"/>
      <c r="I17" s="274"/>
      <c r="J17" s="389" t="s">
        <v>105</v>
      </c>
      <c r="K17" s="414"/>
      <c r="L17" s="274"/>
      <c r="M17" s="412"/>
      <c r="N17" s="412"/>
      <c r="O17" s="274"/>
      <c r="P17" s="412"/>
      <c r="Q17" s="742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78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71" t="s">
        <v>67</v>
      </c>
      <c r="F18" s="232"/>
      <c r="G18" s="404"/>
      <c r="H18" s="510"/>
      <c r="I18" s="274"/>
      <c r="J18" s="389" t="s">
        <v>104</v>
      </c>
      <c r="K18" s="414"/>
      <c r="L18" s="274"/>
      <c r="M18" s="412"/>
      <c r="N18" s="412"/>
      <c r="O18" s="274"/>
      <c r="P18" s="412"/>
      <c r="Q18" s="741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78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71" t="s">
        <v>67</v>
      </c>
      <c r="F19" s="232"/>
      <c r="G19" s="404"/>
      <c r="H19" s="510"/>
      <c r="I19" s="274"/>
      <c r="J19" s="389" t="s">
        <v>104</v>
      </c>
      <c r="K19" s="414"/>
      <c r="L19" s="274"/>
      <c r="M19" s="412"/>
      <c r="N19" s="412"/>
      <c r="O19" s="274"/>
      <c r="P19" s="412"/>
      <c r="Q19" s="741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78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71" t="s">
        <v>67</v>
      </c>
      <c r="F20" s="232"/>
      <c r="G20" s="404"/>
      <c r="H20" s="510"/>
      <c r="I20" s="274"/>
      <c r="J20" s="389" t="s">
        <v>104</v>
      </c>
      <c r="K20" s="414"/>
      <c r="L20" s="274"/>
      <c r="M20" s="412"/>
      <c r="N20" s="412"/>
      <c r="O20" s="274"/>
      <c r="P20" s="412"/>
      <c r="Q20" s="741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78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32"/>
      <c r="G21" s="404"/>
      <c r="H21" s="510"/>
      <c r="I21" s="274"/>
      <c r="J21" s="389" t="s">
        <v>114</v>
      </c>
      <c r="K21" s="414"/>
      <c r="L21" s="274"/>
      <c r="M21" s="412"/>
      <c r="N21" s="412"/>
      <c r="O21" s="274"/>
      <c r="P21" s="412"/>
      <c r="Q21" s="741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78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71" t="s">
        <v>63</v>
      </c>
      <c r="F22" s="232"/>
      <c r="G22" s="404" t="s">
        <v>308</v>
      </c>
      <c r="H22" s="510"/>
      <c r="I22" s="274"/>
      <c r="J22" s="389" t="s">
        <v>308</v>
      </c>
      <c r="K22" s="414"/>
      <c r="L22" s="274"/>
      <c r="M22" s="389" t="s">
        <v>308</v>
      </c>
      <c r="N22" s="412"/>
      <c r="O22" s="274"/>
      <c r="P22" s="389" t="s">
        <v>308</v>
      </c>
      <c r="Q22" s="741"/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78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71" t="s">
        <v>67</v>
      </c>
      <c r="F23" s="232"/>
      <c r="G23" s="404" t="s">
        <v>212</v>
      </c>
      <c r="H23" s="397"/>
      <c r="I23" s="274"/>
      <c r="J23" s="414" t="s">
        <v>113</v>
      </c>
      <c r="K23" s="414"/>
      <c r="L23" s="274"/>
      <c r="M23" s="412" t="s">
        <v>212</v>
      </c>
      <c r="N23" s="412"/>
      <c r="O23" s="274"/>
      <c r="P23" s="412" t="s">
        <v>212</v>
      </c>
      <c r="Q23" s="741"/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21" t="s">
        <v>47</v>
      </c>
      <c r="V23" s="78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0" t="s">
        <v>73</v>
      </c>
      <c r="F24" s="233">
        <v>0.2</v>
      </c>
      <c r="G24" s="633">
        <v>0.1</v>
      </c>
      <c r="H24" s="512" t="s">
        <v>620</v>
      </c>
      <c r="I24" s="456">
        <v>0.1</v>
      </c>
      <c r="J24" s="389" t="s">
        <v>183</v>
      </c>
      <c r="K24" s="601">
        <v>0.1</v>
      </c>
      <c r="L24" s="274">
        <v>0.2</v>
      </c>
      <c r="M24" s="634">
        <v>0.2</v>
      </c>
      <c r="N24" s="412">
        <v>0.1</v>
      </c>
      <c r="O24" s="456">
        <v>0.1</v>
      </c>
      <c r="P24" s="414">
        <v>0.1</v>
      </c>
      <c r="Q24" s="698">
        <v>0.2</v>
      </c>
      <c r="R24" s="392">
        <f t="shared" si="0"/>
        <v>0.2</v>
      </c>
      <c r="S24" s="633" t="str">
        <f t="shared" si="1"/>
        <v>&lt;0.1</v>
      </c>
      <c r="T24" s="398">
        <f>IF(AVERAGEA(F24:Q24)&lt;W24,"&lt;"&amp;ASC(W24),AVERAGEA(F24:Q24))</f>
        <v>0.11666666666666665</v>
      </c>
      <c r="U24" s="1117" t="s">
        <v>48</v>
      </c>
      <c r="V24" s="78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71" t="s">
        <v>74</v>
      </c>
      <c r="F25" s="284"/>
      <c r="G25" s="405"/>
      <c r="H25" s="513"/>
      <c r="I25" s="274"/>
      <c r="J25" s="389" t="s">
        <v>215</v>
      </c>
      <c r="K25" s="414"/>
      <c r="L25" s="274"/>
      <c r="M25" s="412"/>
      <c r="N25" s="412"/>
      <c r="O25" s="274"/>
      <c r="P25" s="412"/>
      <c r="Q25" s="743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78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71" t="s">
        <v>75</v>
      </c>
      <c r="F26" s="233"/>
      <c r="G26" s="398"/>
      <c r="H26" s="512"/>
      <c r="I26" s="274"/>
      <c r="J26" s="389" t="s">
        <v>183</v>
      </c>
      <c r="K26" s="414"/>
      <c r="L26" s="274"/>
      <c r="M26" s="412"/>
      <c r="N26" s="412"/>
      <c r="O26" s="274"/>
      <c r="P26" s="412"/>
      <c r="Q26" s="726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78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71" t="s">
        <v>76</v>
      </c>
      <c r="F27" s="285"/>
      <c r="G27" s="403"/>
      <c r="H27" s="514"/>
      <c r="I27" s="274"/>
      <c r="J27" s="389" t="s">
        <v>108</v>
      </c>
      <c r="K27" s="414"/>
      <c r="L27" s="274"/>
      <c r="M27" s="412"/>
      <c r="N27" s="412"/>
      <c r="O27" s="274"/>
      <c r="P27" s="412"/>
      <c r="Q27" s="744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72" t="s">
        <v>49</v>
      </c>
      <c r="V27" s="78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71" t="s">
        <v>72</v>
      </c>
      <c r="F28" s="232"/>
      <c r="G28" s="404"/>
      <c r="H28" s="510"/>
      <c r="I28" s="274"/>
      <c r="J28" s="389" t="s">
        <v>106</v>
      </c>
      <c r="K28" s="414"/>
      <c r="L28" s="274"/>
      <c r="M28" s="412"/>
      <c r="N28" s="412"/>
      <c r="O28" s="274"/>
      <c r="P28" s="412"/>
      <c r="Q28" s="741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72"/>
      <c r="V28" s="78"/>
      <c r="W28" s="4">
        <v>5.0000000000000001E-3</v>
      </c>
      <c r="DH28" s="3">
        <v>0.66</v>
      </c>
    </row>
    <row r="29" spans="1:112" ht="21.75" customHeight="1" x14ac:dyDescent="0.15">
      <c r="A29" s="99"/>
      <c r="B29" s="95">
        <v>16</v>
      </c>
      <c r="C29" s="1121" t="s">
        <v>482</v>
      </c>
      <c r="D29" s="1122"/>
      <c r="E29" s="110" t="s">
        <v>63</v>
      </c>
      <c r="F29" s="286"/>
      <c r="G29" s="432"/>
      <c r="H29" s="286"/>
      <c r="I29" s="280"/>
      <c r="J29" s="444" t="s">
        <v>104</v>
      </c>
      <c r="K29" s="559"/>
      <c r="L29" s="280"/>
      <c r="M29" s="280"/>
      <c r="N29" s="280"/>
      <c r="O29" s="280"/>
      <c r="P29" s="280"/>
      <c r="Q29" s="806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72"/>
      <c r="V29" s="78"/>
      <c r="W29" s="4">
        <v>1E-3</v>
      </c>
      <c r="DH29" s="3">
        <v>0.66</v>
      </c>
    </row>
    <row r="30" spans="1:112" ht="12" customHeight="1" x14ac:dyDescent="0.15">
      <c r="A30" s="99"/>
      <c r="B30" s="95">
        <v>17</v>
      </c>
      <c r="C30" s="1165" t="s">
        <v>483</v>
      </c>
      <c r="D30" s="1166"/>
      <c r="E30" s="24" t="s">
        <v>69</v>
      </c>
      <c r="F30" s="321"/>
      <c r="G30" s="404"/>
      <c r="H30" s="510"/>
      <c r="I30" s="274"/>
      <c r="J30" s="389" t="s">
        <v>104</v>
      </c>
      <c r="K30" s="414"/>
      <c r="L30" s="274"/>
      <c r="M30" s="412"/>
      <c r="N30" s="412"/>
      <c r="O30" s="274"/>
      <c r="P30" s="412"/>
      <c r="Q30" s="741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72"/>
      <c r="V30" s="78"/>
      <c r="W30" s="4">
        <v>1E-3</v>
      </c>
      <c r="DH30" s="3">
        <v>0.67</v>
      </c>
    </row>
    <row r="31" spans="1:112" ht="12" customHeight="1" x14ac:dyDescent="0.15">
      <c r="A31" s="99"/>
      <c r="B31" s="95">
        <v>18</v>
      </c>
      <c r="C31" s="1165" t="s">
        <v>484</v>
      </c>
      <c r="D31" s="1166"/>
      <c r="E31" s="71" t="s">
        <v>67</v>
      </c>
      <c r="F31" s="232"/>
      <c r="G31" s="404"/>
      <c r="H31" s="510"/>
      <c r="I31" s="274"/>
      <c r="J31" s="389" t="s">
        <v>104</v>
      </c>
      <c r="K31" s="414"/>
      <c r="L31" s="274"/>
      <c r="M31" s="412"/>
      <c r="N31" s="412"/>
      <c r="O31" s="274"/>
      <c r="P31" s="412"/>
      <c r="Q31" s="741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72"/>
      <c r="V31" s="78"/>
      <c r="W31" s="4">
        <v>1E-3</v>
      </c>
      <c r="DH31" s="3">
        <v>0.66</v>
      </c>
    </row>
    <row r="32" spans="1:112" ht="12" customHeight="1" x14ac:dyDescent="0.15">
      <c r="A32" s="99"/>
      <c r="B32" s="95">
        <v>19</v>
      </c>
      <c r="C32" s="1165" t="s">
        <v>485</v>
      </c>
      <c r="D32" s="1166"/>
      <c r="E32" s="71" t="s">
        <v>67</v>
      </c>
      <c r="F32" s="232"/>
      <c r="G32" s="404"/>
      <c r="H32" s="510"/>
      <c r="I32" s="274"/>
      <c r="J32" s="389" t="s">
        <v>104</v>
      </c>
      <c r="K32" s="414"/>
      <c r="L32" s="274"/>
      <c r="M32" s="412"/>
      <c r="N32" s="412"/>
      <c r="O32" s="274"/>
      <c r="P32" s="412"/>
      <c r="Q32" s="741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72"/>
      <c r="V32" s="78"/>
      <c r="W32" s="4">
        <v>1E-3</v>
      </c>
      <c r="DH32" s="3">
        <v>0.64</v>
      </c>
    </row>
    <row r="33" spans="1:112" ht="12" customHeight="1" x14ac:dyDescent="0.15">
      <c r="A33" s="99"/>
      <c r="B33" s="95">
        <v>20</v>
      </c>
      <c r="C33" s="1165" t="s">
        <v>486</v>
      </c>
      <c r="D33" s="1166"/>
      <c r="E33" s="71" t="s">
        <v>67</v>
      </c>
      <c r="F33" s="232"/>
      <c r="G33" s="404"/>
      <c r="H33" s="510"/>
      <c r="I33" s="274"/>
      <c r="J33" s="389" t="s">
        <v>104</v>
      </c>
      <c r="K33" s="414"/>
      <c r="L33" s="274"/>
      <c r="M33" s="412"/>
      <c r="N33" s="412"/>
      <c r="O33" s="274"/>
      <c r="P33" s="412"/>
      <c r="Q33" s="741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72"/>
      <c r="V33" s="78"/>
      <c r="W33" s="4">
        <v>1E-3</v>
      </c>
      <c r="DH33" s="3">
        <v>0.66</v>
      </c>
    </row>
    <row r="34" spans="1:112" ht="12" customHeight="1" x14ac:dyDescent="0.15">
      <c r="A34" s="99"/>
      <c r="B34" s="95">
        <v>21</v>
      </c>
      <c r="C34" s="1165" t="s">
        <v>487</v>
      </c>
      <c r="D34" s="1173"/>
      <c r="E34" s="71" t="s">
        <v>66</v>
      </c>
      <c r="F34" s="232"/>
      <c r="G34" s="389" t="s">
        <v>217</v>
      </c>
      <c r="H34" s="510"/>
      <c r="I34" s="274"/>
      <c r="J34" s="389">
        <v>0.08</v>
      </c>
      <c r="K34" s="414"/>
      <c r="L34" s="274"/>
      <c r="M34" s="412" t="s">
        <v>217</v>
      </c>
      <c r="N34" s="412"/>
      <c r="O34" s="274"/>
      <c r="P34" s="412" t="s">
        <v>217</v>
      </c>
      <c r="Q34" s="741"/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74" t="s">
        <v>182</v>
      </c>
      <c r="V34" s="78"/>
      <c r="W34" s="4">
        <v>0.06</v>
      </c>
      <c r="DH34" s="3">
        <v>0.68</v>
      </c>
    </row>
    <row r="35" spans="1:112" ht="12" customHeight="1" x14ac:dyDescent="0.15">
      <c r="A35" s="99"/>
      <c r="B35" s="95">
        <v>22</v>
      </c>
      <c r="C35" s="1165" t="s">
        <v>488</v>
      </c>
      <c r="D35" s="1166"/>
      <c r="E35" s="71" t="s">
        <v>69</v>
      </c>
      <c r="F35" s="232"/>
      <c r="G35" s="389" t="s">
        <v>218</v>
      </c>
      <c r="H35" s="397"/>
      <c r="I35" s="274"/>
      <c r="J35" s="389" t="s">
        <v>218</v>
      </c>
      <c r="K35" s="414"/>
      <c r="L35" s="274"/>
      <c r="M35" s="412" t="s">
        <v>218</v>
      </c>
      <c r="N35" s="412"/>
      <c r="O35" s="274"/>
      <c r="P35" s="412" t="s">
        <v>218</v>
      </c>
      <c r="Q35" s="741"/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75"/>
      <c r="V35" s="78"/>
      <c r="W35" s="4">
        <v>2E-3</v>
      </c>
      <c r="DH35" s="3">
        <v>0.64</v>
      </c>
    </row>
    <row r="36" spans="1:112" ht="12" customHeight="1" x14ac:dyDescent="0.15">
      <c r="A36" s="99"/>
      <c r="B36" s="95">
        <v>23</v>
      </c>
      <c r="C36" s="1165" t="s">
        <v>489</v>
      </c>
      <c r="D36" s="1166"/>
      <c r="E36" s="71" t="s">
        <v>78</v>
      </c>
      <c r="F36" s="287"/>
      <c r="G36" s="404">
        <v>5.0000000000000001E-3</v>
      </c>
      <c r="H36" s="516"/>
      <c r="I36" s="274"/>
      <c r="J36" s="389">
        <v>1.7999999999999999E-2</v>
      </c>
      <c r="K36" s="414"/>
      <c r="L36" s="274"/>
      <c r="M36" s="510">
        <v>1.2999999999999999E-2</v>
      </c>
      <c r="N36" s="412"/>
      <c r="O36" s="274"/>
      <c r="P36" s="510">
        <v>2E-3</v>
      </c>
      <c r="Q36" s="807"/>
      <c r="R36" s="769">
        <f t="shared" si="0"/>
        <v>1.7999999999999999E-2</v>
      </c>
      <c r="S36" s="440">
        <f t="shared" si="1"/>
        <v>2E-3</v>
      </c>
      <c r="T36" s="440">
        <f t="shared" si="2"/>
        <v>9.4999999999999998E-3</v>
      </c>
      <c r="U36" s="1175"/>
      <c r="V36" s="78"/>
      <c r="W36" s="4">
        <v>1E-3</v>
      </c>
      <c r="DH36" s="3">
        <v>0.66</v>
      </c>
    </row>
    <row r="37" spans="1:112" ht="11.25" customHeight="1" x14ac:dyDescent="0.15">
      <c r="A37" s="99"/>
      <c r="B37" s="95">
        <v>24</v>
      </c>
      <c r="C37" s="1165" t="s">
        <v>490</v>
      </c>
      <c r="D37" s="1166"/>
      <c r="E37" s="71" t="s">
        <v>77</v>
      </c>
      <c r="F37" s="232"/>
      <c r="G37" s="389">
        <v>6.0000000000000001E-3</v>
      </c>
      <c r="H37" s="397"/>
      <c r="I37" s="274"/>
      <c r="J37" s="389">
        <v>1.4999999999999999E-2</v>
      </c>
      <c r="K37" s="414"/>
      <c r="L37" s="274"/>
      <c r="M37" s="510">
        <v>0.01</v>
      </c>
      <c r="N37" s="412"/>
      <c r="O37" s="274"/>
      <c r="P37" s="412" t="s">
        <v>218</v>
      </c>
      <c r="Q37" s="741"/>
      <c r="R37" s="705">
        <f t="shared" si="0"/>
        <v>1.4999999999999999E-2</v>
      </c>
      <c r="S37" s="404" t="str">
        <f t="shared" si="1"/>
        <v>&lt;0.002</v>
      </c>
      <c r="T37" s="404">
        <f t="shared" si="2"/>
        <v>7.7499999999999999E-3</v>
      </c>
      <c r="U37" s="1175"/>
      <c r="V37" s="78"/>
      <c r="W37" s="4">
        <v>2E-3</v>
      </c>
      <c r="DH37" s="3">
        <v>0.65</v>
      </c>
    </row>
    <row r="38" spans="1:112" ht="12" customHeight="1" x14ac:dyDescent="0.15">
      <c r="A38" s="99"/>
      <c r="B38" s="95">
        <v>25</v>
      </c>
      <c r="C38" s="1165" t="s">
        <v>491</v>
      </c>
      <c r="D38" s="1166"/>
      <c r="E38" s="71" t="s">
        <v>65</v>
      </c>
      <c r="F38" s="232"/>
      <c r="G38" s="389" t="s">
        <v>648</v>
      </c>
      <c r="H38" s="397"/>
      <c r="I38" s="274"/>
      <c r="J38" s="389">
        <v>2E-3</v>
      </c>
      <c r="K38" s="414"/>
      <c r="L38" s="274"/>
      <c r="M38" s="510">
        <v>2E-3</v>
      </c>
      <c r="N38" s="412"/>
      <c r="O38" s="274"/>
      <c r="P38" s="412">
        <v>2E-3</v>
      </c>
      <c r="Q38" s="741"/>
      <c r="R38" s="705">
        <f t="shared" si="0"/>
        <v>2E-3</v>
      </c>
      <c r="S38" s="404" t="str">
        <f t="shared" si="1"/>
        <v>&lt;0.001</v>
      </c>
      <c r="T38" s="404">
        <f t="shared" si="2"/>
        <v>1.5E-3</v>
      </c>
      <c r="U38" s="1175"/>
      <c r="V38" s="78"/>
      <c r="W38" s="4">
        <v>1E-3</v>
      </c>
    </row>
    <row r="39" spans="1:112" ht="12" customHeight="1" x14ac:dyDescent="0.15">
      <c r="A39" s="99"/>
      <c r="B39" s="95">
        <v>26</v>
      </c>
      <c r="C39" s="1165" t="s">
        <v>492</v>
      </c>
      <c r="D39" s="1166"/>
      <c r="E39" s="71" t="s">
        <v>67</v>
      </c>
      <c r="F39" s="232"/>
      <c r="G39" s="389" t="s">
        <v>212</v>
      </c>
      <c r="H39" s="397"/>
      <c r="I39" s="274"/>
      <c r="J39" s="389" t="s">
        <v>212</v>
      </c>
      <c r="K39" s="414"/>
      <c r="L39" s="274"/>
      <c r="M39" s="412" t="s">
        <v>212</v>
      </c>
      <c r="N39" s="412"/>
      <c r="O39" s="274"/>
      <c r="P39" s="412" t="s">
        <v>212</v>
      </c>
      <c r="Q39" s="741"/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75"/>
      <c r="V39" s="78"/>
      <c r="W39" s="4">
        <v>1E-3</v>
      </c>
    </row>
    <row r="40" spans="1:112" ht="12" customHeight="1" x14ac:dyDescent="0.15">
      <c r="A40" s="99"/>
      <c r="B40" s="95">
        <v>27</v>
      </c>
      <c r="C40" s="1165" t="s">
        <v>493</v>
      </c>
      <c r="D40" s="1166"/>
      <c r="E40" s="71" t="s">
        <v>65</v>
      </c>
      <c r="F40" s="232"/>
      <c r="G40" s="389">
        <v>8.0000000000000002E-3</v>
      </c>
      <c r="H40" s="397"/>
      <c r="I40" s="274"/>
      <c r="J40" s="389">
        <v>2.8000000000000001E-2</v>
      </c>
      <c r="K40" s="414"/>
      <c r="L40" s="274"/>
      <c r="M40" s="510">
        <v>2.1999999999999999E-2</v>
      </c>
      <c r="N40" s="412"/>
      <c r="O40" s="274"/>
      <c r="P40" s="412">
        <v>7.0000000000000001E-3</v>
      </c>
      <c r="Q40" s="741"/>
      <c r="R40" s="705">
        <f t="shared" si="0"/>
        <v>2.8000000000000001E-2</v>
      </c>
      <c r="S40" s="404">
        <f t="shared" si="1"/>
        <v>7.0000000000000001E-3</v>
      </c>
      <c r="T40" s="404">
        <f t="shared" si="2"/>
        <v>1.6250000000000001E-2</v>
      </c>
      <c r="U40" s="1175"/>
      <c r="V40" s="78"/>
      <c r="W40" s="4">
        <v>4.0000000000000001E-3</v>
      </c>
    </row>
    <row r="41" spans="1:112" ht="12" customHeight="1" x14ac:dyDescent="0.15">
      <c r="A41" s="99"/>
      <c r="B41" s="95">
        <v>28</v>
      </c>
      <c r="C41" s="1165" t="s">
        <v>494</v>
      </c>
      <c r="D41" s="1166"/>
      <c r="E41" s="71" t="s">
        <v>77</v>
      </c>
      <c r="F41" s="232"/>
      <c r="G41" s="389">
        <v>3.0000000000000001E-3</v>
      </c>
      <c r="H41" s="517"/>
      <c r="I41" s="274"/>
      <c r="J41" s="389">
        <v>1.2E-2</v>
      </c>
      <c r="K41" s="414"/>
      <c r="L41" s="274"/>
      <c r="M41" s="510">
        <v>0.01</v>
      </c>
      <c r="N41" s="412"/>
      <c r="O41" s="274"/>
      <c r="P41" s="412" t="s">
        <v>218</v>
      </c>
      <c r="Q41" s="741"/>
      <c r="R41" s="705">
        <f t="shared" si="0"/>
        <v>1.2E-2</v>
      </c>
      <c r="S41" s="404" t="str">
        <f t="shared" si="1"/>
        <v>&lt;0.002</v>
      </c>
      <c r="T41" s="404">
        <f t="shared" si="2"/>
        <v>6.2500000000000003E-3</v>
      </c>
      <c r="U41" s="1175"/>
      <c r="V41" s="78"/>
      <c r="W41" s="4">
        <v>2E-3</v>
      </c>
    </row>
    <row r="42" spans="1:112" ht="12" customHeight="1" x14ac:dyDescent="0.15">
      <c r="A42" s="99"/>
      <c r="B42" s="95">
        <v>29</v>
      </c>
      <c r="C42" s="1165" t="s">
        <v>495</v>
      </c>
      <c r="D42" s="1166"/>
      <c r="E42" s="71" t="s">
        <v>77</v>
      </c>
      <c r="F42" s="287"/>
      <c r="G42" s="389">
        <v>3.0000000000000001E-3</v>
      </c>
      <c r="H42" s="516"/>
      <c r="I42" s="274"/>
      <c r="J42" s="404">
        <v>8.0000000000000002E-3</v>
      </c>
      <c r="K42" s="414"/>
      <c r="L42" s="274"/>
      <c r="M42" s="510">
        <v>7.0000000000000001E-3</v>
      </c>
      <c r="N42" s="412"/>
      <c r="O42" s="274"/>
      <c r="P42" s="412">
        <v>3.0000000000000001E-3</v>
      </c>
      <c r="Q42" s="807"/>
      <c r="R42" s="769">
        <f t="shared" si="0"/>
        <v>8.0000000000000002E-3</v>
      </c>
      <c r="S42" s="440">
        <f t="shared" si="1"/>
        <v>3.0000000000000001E-3</v>
      </c>
      <c r="T42" s="440">
        <f t="shared" si="2"/>
        <v>5.2499999999999995E-3</v>
      </c>
      <c r="U42" s="1175"/>
      <c r="V42" s="78"/>
      <c r="W42" s="4">
        <v>1E-3</v>
      </c>
    </row>
    <row r="43" spans="1:112" ht="12" customHeight="1" x14ac:dyDescent="0.15">
      <c r="A43" s="99"/>
      <c r="B43" s="95">
        <v>30</v>
      </c>
      <c r="C43" s="1165" t="s">
        <v>496</v>
      </c>
      <c r="D43" s="1166"/>
      <c r="E43" s="71" t="s">
        <v>80</v>
      </c>
      <c r="F43" s="285"/>
      <c r="G43" s="389" t="s">
        <v>113</v>
      </c>
      <c r="H43" s="397"/>
      <c r="I43" s="274"/>
      <c r="J43" s="274" t="s">
        <v>454</v>
      </c>
      <c r="K43" s="414"/>
      <c r="L43" s="274"/>
      <c r="M43" s="274" t="s">
        <v>113</v>
      </c>
      <c r="N43" s="412"/>
      <c r="O43" s="274"/>
      <c r="P43" s="274" t="s">
        <v>104</v>
      </c>
      <c r="Q43" s="807"/>
      <c r="R43" s="769" t="str">
        <f t="shared" si="0"/>
        <v>&lt;0.001</v>
      </c>
      <c r="S43" s="521" t="str">
        <f t="shared" si="1"/>
        <v>&lt;0.001</v>
      </c>
      <c r="T43" s="521" t="str">
        <f t="shared" si="2"/>
        <v>&lt;0.001</v>
      </c>
      <c r="U43" s="1175"/>
      <c r="V43" s="78"/>
      <c r="W43" s="4">
        <v>1E-3</v>
      </c>
    </row>
    <row r="44" spans="1:112" ht="12" customHeight="1" x14ac:dyDescent="0.15">
      <c r="A44" s="99"/>
      <c r="B44" s="95">
        <v>31</v>
      </c>
      <c r="C44" s="1165" t="s">
        <v>497</v>
      </c>
      <c r="D44" s="1166"/>
      <c r="E44" s="71" t="s">
        <v>81</v>
      </c>
      <c r="F44" s="232"/>
      <c r="G44" s="389" t="s">
        <v>219</v>
      </c>
      <c r="H44" s="397"/>
      <c r="I44" s="274"/>
      <c r="J44" s="389" t="s">
        <v>219</v>
      </c>
      <c r="K44" s="414"/>
      <c r="L44" s="274"/>
      <c r="M44" s="412" t="s">
        <v>219</v>
      </c>
      <c r="N44" s="412"/>
      <c r="O44" s="274"/>
      <c r="P44" s="412" t="s">
        <v>219</v>
      </c>
      <c r="Q44" s="741"/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76"/>
      <c r="V44" s="78"/>
      <c r="W44" s="4">
        <v>8.0000000000000002E-3</v>
      </c>
    </row>
    <row r="45" spans="1:112" ht="12" customHeight="1" x14ac:dyDescent="0.15">
      <c r="A45" s="99"/>
      <c r="B45" s="95">
        <v>32</v>
      </c>
      <c r="C45" s="1165" t="s">
        <v>498</v>
      </c>
      <c r="D45" s="1166"/>
      <c r="E45" s="71" t="s">
        <v>75</v>
      </c>
      <c r="F45" s="284"/>
      <c r="G45" s="405"/>
      <c r="H45" s="452"/>
      <c r="I45" s="274"/>
      <c r="J45" s="240" t="s">
        <v>279</v>
      </c>
      <c r="K45" s="414"/>
      <c r="L45" s="274"/>
      <c r="M45" s="412"/>
      <c r="N45" s="412"/>
      <c r="O45" s="274"/>
      <c r="P45" s="412"/>
      <c r="Q45" s="743"/>
      <c r="R45" s="704" t="str">
        <f t="shared" si="0"/>
        <v>&lt;0.01</v>
      </c>
      <c r="S45" s="405" t="str">
        <f t="shared" si="1"/>
        <v>&lt;0.01</v>
      </c>
      <c r="T45" s="405" t="str">
        <f t="shared" si="2"/>
        <v>&lt;0.01</v>
      </c>
      <c r="U45" s="1172" t="s">
        <v>46</v>
      </c>
      <c r="V45" s="78"/>
      <c r="W45" s="144">
        <v>0.01</v>
      </c>
    </row>
    <row r="46" spans="1:112" ht="12" customHeight="1" x14ac:dyDescent="0.15">
      <c r="A46" s="99"/>
      <c r="B46" s="95">
        <v>33</v>
      </c>
      <c r="C46" s="1165" t="s">
        <v>499</v>
      </c>
      <c r="D46" s="1166"/>
      <c r="E46" s="71" t="s">
        <v>64</v>
      </c>
      <c r="F46" s="284"/>
      <c r="G46" s="405"/>
      <c r="H46" s="452"/>
      <c r="I46" s="274"/>
      <c r="J46" s="240" t="s">
        <v>664</v>
      </c>
      <c r="K46" s="414"/>
      <c r="L46" s="274"/>
      <c r="M46" s="412"/>
      <c r="N46" s="412"/>
      <c r="O46" s="274"/>
      <c r="P46" s="412"/>
      <c r="Q46" s="743"/>
      <c r="R46" s="808" t="str">
        <f t="shared" si="0"/>
        <v>&lt;0.01</v>
      </c>
      <c r="S46" s="809" t="str">
        <f t="shared" si="1"/>
        <v>&lt;0.01</v>
      </c>
      <c r="T46" s="809" t="str">
        <f t="shared" si="2"/>
        <v>&lt;0.01</v>
      </c>
      <c r="U46" s="1172"/>
      <c r="V46" s="78"/>
      <c r="W46" s="144">
        <v>0.01</v>
      </c>
    </row>
    <row r="47" spans="1:112" ht="12" customHeight="1" x14ac:dyDescent="0.15">
      <c r="A47" s="99"/>
      <c r="B47" s="95">
        <v>34</v>
      </c>
      <c r="C47" s="1165" t="s">
        <v>500</v>
      </c>
      <c r="D47" s="1166"/>
      <c r="E47" s="71" t="s">
        <v>68</v>
      </c>
      <c r="F47" s="284"/>
      <c r="G47" s="405"/>
      <c r="H47" s="452"/>
      <c r="I47" s="274"/>
      <c r="J47" s="240" t="s">
        <v>280</v>
      </c>
      <c r="K47" s="414"/>
      <c r="L47" s="274"/>
      <c r="M47" s="412"/>
      <c r="N47" s="412"/>
      <c r="O47" s="274"/>
      <c r="P47" s="412"/>
      <c r="Q47" s="743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72"/>
      <c r="V47" s="78"/>
      <c r="W47" s="4">
        <v>0.03</v>
      </c>
    </row>
    <row r="48" spans="1:112" ht="12" customHeight="1" x14ac:dyDescent="0.15">
      <c r="A48" s="99"/>
      <c r="B48" s="95">
        <v>35</v>
      </c>
      <c r="C48" s="1165" t="s">
        <v>501</v>
      </c>
      <c r="D48" s="1166"/>
      <c r="E48" s="71" t="s">
        <v>75</v>
      </c>
      <c r="F48" s="284"/>
      <c r="G48" s="405"/>
      <c r="H48" s="452"/>
      <c r="I48" s="274"/>
      <c r="J48" s="240" t="s">
        <v>279</v>
      </c>
      <c r="K48" s="414"/>
      <c r="L48" s="274"/>
      <c r="M48" s="412"/>
      <c r="N48" s="412"/>
      <c r="O48" s="274"/>
      <c r="P48" s="412"/>
      <c r="Q48" s="743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72"/>
      <c r="V48" s="78"/>
      <c r="W48" s="4">
        <v>0.01</v>
      </c>
    </row>
    <row r="49" spans="1:23" ht="12" customHeight="1" x14ac:dyDescent="0.15">
      <c r="A49" s="99"/>
      <c r="B49" s="95">
        <v>36</v>
      </c>
      <c r="C49" s="1165" t="s">
        <v>502</v>
      </c>
      <c r="D49" s="1166"/>
      <c r="E49" s="71" t="s">
        <v>51</v>
      </c>
      <c r="F49" s="288"/>
      <c r="G49" s="398"/>
      <c r="H49" s="208"/>
      <c r="I49" s="274"/>
      <c r="J49" s="398">
        <v>7.6</v>
      </c>
      <c r="K49" s="414"/>
      <c r="L49" s="274"/>
      <c r="M49" s="412"/>
      <c r="N49" s="412"/>
      <c r="O49" s="274"/>
      <c r="P49" s="412"/>
      <c r="Q49" s="746"/>
      <c r="R49" s="706">
        <f t="shared" si="0"/>
        <v>7.6</v>
      </c>
      <c r="S49" s="406">
        <f t="shared" si="1"/>
        <v>7.6</v>
      </c>
      <c r="T49" s="406">
        <f t="shared" si="2"/>
        <v>7.6</v>
      </c>
      <c r="U49" s="72" t="s">
        <v>48</v>
      </c>
      <c r="V49" s="78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71" t="s">
        <v>72</v>
      </c>
      <c r="F50" s="232"/>
      <c r="G50" s="404"/>
      <c r="H50" s="397"/>
      <c r="I50" s="274"/>
      <c r="J50" s="240" t="s">
        <v>212</v>
      </c>
      <c r="K50" s="414"/>
      <c r="L50" s="274"/>
      <c r="M50" s="412"/>
      <c r="N50" s="412"/>
      <c r="O50" s="274"/>
      <c r="P50" s="412"/>
      <c r="Q50" s="741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72" t="s">
        <v>46</v>
      </c>
      <c r="V50" s="78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71" t="s">
        <v>51</v>
      </c>
      <c r="F51" s="289">
        <v>17</v>
      </c>
      <c r="G51" s="389">
        <v>9</v>
      </c>
      <c r="H51" s="274">
        <v>11</v>
      </c>
      <c r="I51" s="274">
        <v>13</v>
      </c>
      <c r="J51" s="389">
        <v>13</v>
      </c>
      <c r="K51" s="414">
        <v>13</v>
      </c>
      <c r="L51" s="274">
        <v>21</v>
      </c>
      <c r="M51" s="412">
        <v>11</v>
      </c>
      <c r="N51" s="412">
        <v>11</v>
      </c>
      <c r="O51" s="274">
        <v>13</v>
      </c>
      <c r="P51" s="414">
        <v>16</v>
      </c>
      <c r="Q51" s="746">
        <v>18</v>
      </c>
      <c r="R51" s="706">
        <f t="shared" si="0"/>
        <v>21</v>
      </c>
      <c r="S51" s="406">
        <f t="shared" si="1"/>
        <v>9</v>
      </c>
      <c r="T51" s="406">
        <f t="shared" si="2"/>
        <v>13.833333333333334</v>
      </c>
      <c r="U51" s="72" t="s">
        <v>50</v>
      </c>
      <c r="V51" s="78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71" t="s">
        <v>52</v>
      </c>
      <c r="F52" s="289"/>
      <c r="G52" s="406"/>
      <c r="H52" s="426"/>
      <c r="I52" s="274"/>
      <c r="J52" s="389">
        <v>20</v>
      </c>
      <c r="K52" s="414"/>
      <c r="L52" s="274"/>
      <c r="M52" s="412"/>
      <c r="N52" s="412"/>
      <c r="O52" s="274"/>
      <c r="P52" s="414"/>
      <c r="Q52" s="747"/>
      <c r="R52" s="706">
        <f t="shared" si="0"/>
        <v>20</v>
      </c>
      <c r="S52" s="406">
        <f t="shared" si="1"/>
        <v>20</v>
      </c>
      <c r="T52" s="406">
        <f t="shared" si="2"/>
        <v>20</v>
      </c>
      <c r="U52" s="1172" t="s">
        <v>48</v>
      </c>
      <c r="V52" s="78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71" t="s">
        <v>53</v>
      </c>
      <c r="F53" s="289"/>
      <c r="G53" s="406"/>
      <c r="H53" s="426"/>
      <c r="I53" s="274"/>
      <c r="J53" s="389">
        <v>59</v>
      </c>
      <c r="K53" s="414"/>
      <c r="L53" s="274"/>
      <c r="M53" s="412"/>
      <c r="N53" s="412"/>
      <c r="O53" s="274"/>
      <c r="P53" s="414"/>
      <c r="Q53" s="747"/>
      <c r="R53" s="706">
        <f t="shared" si="0"/>
        <v>59</v>
      </c>
      <c r="S53" s="406">
        <f t="shared" si="1"/>
        <v>59</v>
      </c>
      <c r="T53" s="406">
        <f t="shared" si="2"/>
        <v>59</v>
      </c>
      <c r="U53" s="1172"/>
      <c r="V53" s="78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71" t="s">
        <v>64</v>
      </c>
      <c r="F54" s="284"/>
      <c r="G54" s="405"/>
      <c r="H54" s="452"/>
      <c r="I54" s="274"/>
      <c r="J54" s="240" t="s">
        <v>110</v>
      </c>
      <c r="K54" s="414"/>
      <c r="L54" s="274"/>
      <c r="M54" s="412"/>
      <c r="N54" s="412"/>
      <c r="O54" s="274"/>
      <c r="P54" s="414"/>
      <c r="Q54" s="743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72" t="s">
        <v>49</v>
      </c>
      <c r="V54" s="78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71" t="s">
        <v>82</v>
      </c>
      <c r="F55" s="290"/>
      <c r="G55" s="433"/>
      <c r="H55" s="455"/>
      <c r="I55" s="274"/>
      <c r="J55" s="240" t="s">
        <v>610</v>
      </c>
      <c r="K55" s="414"/>
      <c r="L55" s="274"/>
      <c r="M55" s="412"/>
      <c r="N55" s="412"/>
      <c r="O55" s="274"/>
      <c r="P55" s="414"/>
      <c r="Q55" s="748"/>
      <c r="R55" s="796" t="str">
        <f t="shared" si="0"/>
        <v>&lt;0.000001</v>
      </c>
      <c r="S55" s="803" t="str">
        <f t="shared" si="1"/>
        <v>&lt;0.000001</v>
      </c>
      <c r="T55" s="803" t="str">
        <f t="shared" si="2"/>
        <v>&lt;0.000001</v>
      </c>
      <c r="U55" s="1172"/>
      <c r="V55" s="78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71" t="s">
        <v>82</v>
      </c>
      <c r="F56" s="290"/>
      <c r="G56" s="433"/>
      <c r="H56" s="455"/>
      <c r="I56" s="274"/>
      <c r="J56" s="240" t="s">
        <v>221</v>
      </c>
      <c r="K56" s="414"/>
      <c r="L56" s="274"/>
      <c r="M56" s="412"/>
      <c r="N56" s="412"/>
      <c r="O56" s="274"/>
      <c r="P56" s="414"/>
      <c r="Q56" s="748"/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72"/>
      <c r="V56" s="78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71" t="s">
        <v>69</v>
      </c>
      <c r="F57" s="232"/>
      <c r="G57" s="404"/>
      <c r="H57" s="397"/>
      <c r="I57" s="274"/>
      <c r="J57" s="240" t="s">
        <v>218</v>
      </c>
      <c r="K57" s="414"/>
      <c r="L57" s="274"/>
      <c r="M57" s="412"/>
      <c r="N57" s="412"/>
      <c r="O57" s="274"/>
      <c r="P57" s="414"/>
      <c r="Q57" s="741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72"/>
      <c r="V57" s="78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71" t="s">
        <v>83</v>
      </c>
      <c r="F58" s="285"/>
      <c r="G58" s="403"/>
      <c r="H58" s="453"/>
      <c r="I58" s="274"/>
      <c r="J58" s="240" t="s">
        <v>112</v>
      </c>
      <c r="K58" s="414"/>
      <c r="L58" s="274"/>
      <c r="M58" s="412"/>
      <c r="N58" s="412"/>
      <c r="O58" s="274"/>
      <c r="P58" s="414"/>
      <c r="Q58" s="744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72"/>
      <c r="V58" s="78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33">
        <v>0.4</v>
      </c>
      <c r="G59" s="389" t="s">
        <v>651</v>
      </c>
      <c r="H59" s="389" t="s">
        <v>607</v>
      </c>
      <c r="I59" s="274">
        <v>0.5</v>
      </c>
      <c r="J59" s="389">
        <v>0.5</v>
      </c>
      <c r="K59" s="414">
        <v>0.3</v>
      </c>
      <c r="L59" s="274">
        <v>0.8</v>
      </c>
      <c r="M59" s="412">
        <v>0.6</v>
      </c>
      <c r="N59" s="412">
        <v>0.4</v>
      </c>
      <c r="O59" s="274">
        <v>0.3</v>
      </c>
      <c r="P59" s="414" t="s">
        <v>677</v>
      </c>
      <c r="Q59" s="726">
        <v>0.3</v>
      </c>
      <c r="R59" s="392">
        <f t="shared" si="0"/>
        <v>0.8</v>
      </c>
      <c r="S59" s="404" t="str">
        <f t="shared" si="1"/>
        <v>&lt;0.3</v>
      </c>
      <c r="T59" s="398">
        <f t="shared" si="2"/>
        <v>0.34166666666666662</v>
      </c>
      <c r="U59" s="1172" t="s">
        <v>50</v>
      </c>
      <c r="V59" s="78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71" t="s">
        <v>525</v>
      </c>
      <c r="F60" s="229">
        <v>7.4</v>
      </c>
      <c r="G60" s="389">
        <v>7.1</v>
      </c>
      <c r="H60" s="274">
        <v>7.3</v>
      </c>
      <c r="I60" s="274">
        <v>7.4</v>
      </c>
      <c r="J60" s="389">
        <v>7.3</v>
      </c>
      <c r="K60" s="389">
        <v>7.3</v>
      </c>
      <c r="L60" s="274">
        <v>7.3</v>
      </c>
      <c r="M60" s="389">
        <v>7.2</v>
      </c>
      <c r="N60" s="412">
        <v>7.3</v>
      </c>
      <c r="O60" s="274">
        <v>7.2</v>
      </c>
      <c r="P60" s="414">
        <v>7.3</v>
      </c>
      <c r="Q60" s="697">
        <v>7.2</v>
      </c>
      <c r="R60" s="810">
        <f t="shared" si="0"/>
        <v>7.4</v>
      </c>
      <c r="S60" s="633">
        <f t="shared" si="1"/>
        <v>7.1</v>
      </c>
      <c r="T60" s="633">
        <f>IF(AVERAGEA(F60:Q60)&lt;W60,"&lt;"&amp;ASC(W60),AVERAGEA(F60:Q60))</f>
        <v>7.2749999999999995</v>
      </c>
      <c r="U60" s="1172"/>
      <c r="V60" s="78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71" t="s">
        <v>84</v>
      </c>
      <c r="F61" s="289" t="s">
        <v>101</v>
      </c>
      <c r="G61" s="389" t="s">
        <v>101</v>
      </c>
      <c r="H61" s="426" t="s">
        <v>101</v>
      </c>
      <c r="I61" s="274" t="s">
        <v>101</v>
      </c>
      <c r="J61" s="389" t="s">
        <v>101</v>
      </c>
      <c r="K61" s="414" t="s">
        <v>101</v>
      </c>
      <c r="L61" s="274" t="s">
        <v>101</v>
      </c>
      <c r="M61" s="274" t="s">
        <v>101</v>
      </c>
      <c r="N61" s="274" t="s">
        <v>101</v>
      </c>
      <c r="O61" s="274" t="s">
        <v>101</v>
      </c>
      <c r="P61" s="389" t="s">
        <v>101</v>
      </c>
      <c r="Q61" s="747" t="s">
        <v>101</v>
      </c>
      <c r="R61" s="486" t="s">
        <v>296</v>
      </c>
      <c r="S61" s="406" t="s">
        <v>296</v>
      </c>
      <c r="T61" s="785" t="s">
        <v>296</v>
      </c>
      <c r="U61" s="1172"/>
      <c r="V61" s="78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71" t="s">
        <v>84</v>
      </c>
      <c r="F62" s="289" t="s">
        <v>101</v>
      </c>
      <c r="G62" s="389" t="s">
        <v>101</v>
      </c>
      <c r="H62" s="426" t="s">
        <v>101</v>
      </c>
      <c r="I62" s="274" t="s">
        <v>101</v>
      </c>
      <c r="J62" s="389" t="s">
        <v>101</v>
      </c>
      <c r="K62" s="414" t="s">
        <v>101</v>
      </c>
      <c r="L62" s="274" t="s">
        <v>101</v>
      </c>
      <c r="M62" s="274" t="s">
        <v>101</v>
      </c>
      <c r="N62" s="274" t="s">
        <v>101</v>
      </c>
      <c r="O62" s="274" t="s">
        <v>101</v>
      </c>
      <c r="P62" s="389" t="s">
        <v>101</v>
      </c>
      <c r="Q62" s="747" t="s">
        <v>101</v>
      </c>
      <c r="R62" s="486" t="s">
        <v>296</v>
      </c>
      <c r="S62" s="406" t="s">
        <v>296</v>
      </c>
      <c r="T62" s="785" t="s">
        <v>296</v>
      </c>
      <c r="U62" s="1172"/>
      <c r="V62" s="78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71" t="s">
        <v>526</v>
      </c>
      <c r="F63" s="291" t="s">
        <v>224</v>
      </c>
      <c r="G63" s="389" t="s">
        <v>224</v>
      </c>
      <c r="H63" s="398" t="s">
        <v>224</v>
      </c>
      <c r="I63" s="389" t="s">
        <v>224</v>
      </c>
      <c r="J63" s="389" t="s">
        <v>224</v>
      </c>
      <c r="K63" s="414" t="s">
        <v>224</v>
      </c>
      <c r="L63" s="389" t="s">
        <v>188</v>
      </c>
      <c r="M63" s="389" t="s">
        <v>188</v>
      </c>
      <c r="N63" s="389" t="s">
        <v>188</v>
      </c>
      <c r="O63" s="389" t="s">
        <v>188</v>
      </c>
      <c r="P63" s="389" t="s">
        <v>188</v>
      </c>
      <c r="Q63" s="691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72"/>
      <c r="V63" s="78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08" t="s">
        <v>527</v>
      </c>
      <c r="F64" s="292" t="s">
        <v>225</v>
      </c>
      <c r="G64" s="430" t="s">
        <v>225</v>
      </c>
      <c r="H64" s="394" t="s">
        <v>225</v>
      </c>
      <c r="I64" s="399" t="s">
        <v>225</v>
      </c>
      <c r="J64" s="430" t="s">
        <v>225</v>
      </c>
      <c r="K64" s="425" t="s">
        <v>225</v>
      </c>
      <c r="L64" s="396" t="s">
        <v>107</v>
      </c>
      <c r="M64" s="396" t="s">
        <v>107</v>
      </c>
      <c r="N64" s="396" t="s">
        <v>107</v>
      </c>
      <c r="O64" s="396" t="s">
        <v>107</v>
      </c>
      <c r="P64" s="444" t="s">
        <v>107</v>
      </c>
      <c r="Q64" s="811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82"/>
      <c r="V64" s="78"/>
      <c r="W64" s="4">
        <v>0.1</v>
      </c>
    </row>
    <row r="65" spans="1:24" ht="15" customHeight="1" thickBot="1" x14ac:dyDescent="0.2">
      <c r="A65" s="116"/>
      <c r="B65" s="1167" t="s">
        <v>92</v>
      </c>
      <c r="C65" s="1168"/>
      <c r="D65" s="1168"/>
      <c r="E65" s="1169"/>
      <c r="F65" s="293" t="s">
        <v>103</v>
      </c>
      <c r="G65" s="434" t="s">
        <v>103</v>
      </c>
      <c r="H65" s="434" t="s">
        <v>103</v>
      </c>
      <c r="I65" s="400" t="s">
        <v>103</v>
      </c>
      <c r="J65" s="442" t="s">
        <v>103</v>
      </c>
      <c r="K65" s="616" t="s">
        <v>103</v>
      </c>
      <c r="L65" s="400" t="s">
        <v>103</v>
      </c>
      <c r="M65" s="434" t="s">
        <v>103</v>
      </c>
      <c r="N65" s="400" t="s">
        <v>103</v>
      </c>
      <c r="O65" s="434" t="s">
        <v>103</v>
      </c>
      <c r="P65" s="434" t="s">
        <v>103</v>
      </c>
      <c r="Q65" s="812" t="s">
        <v>103</v>
      </c>
      <c r="R65" s="4"/>
      <c r="S65" s="4"/>
      <c r="T65" s="4"/>
      <c r="V65" s="78"/>
    </row>
    <row r="66" spans="1:24" s="87" customFormat="1" ht="15" customHeight="1" thickBot="1" x14ac:dyDescent="0.2">
      <c r="A66" s="116"/>
      <c r="B66" s="1167" t="s">
        <v>592</v>
      </c>
      <c r="C66" s="1168"/>
      <c r="D66" s="1168"/>
      <c r="E66" s="1169"/>
      <c r="F66" s="294" t="s">
        <v>226</v>
      </c>
      <c r="G66" s="435" t="s">
        <v>185</v>
      </c>
      <c r="H66" s="435" t="s">
        <v>226</v>
      </c>
      <c r="I66" s="400" t="s">
        <v>294</v>
      </c>
      <c r="J66" s="435" t="s">
        <v>261</v>
      </c>
      <c r="K66" s="435" t="s">
        <v>226</v>
      </c>
      <c r="L66" s="435" t="s">
        <v>226</v>
      </c>
      <c r="M66" s="435" t="s">
        <v>185</v>
      </c>
      <c r="N66" s="435" t="s">
        <v>226</v>
      </c>
      <c r="O66" s="435" t="s">
        <v>226</v>
      </c>
      <c r="P66" s="435" t="s">
        <v>185</v>
      </c>
      <c r="Q66" s="813" t="s">
        <v>226</v>
      </c>
      <c r="R66" s="3"/>
      <c r="S66" s="5"/>
      <c r="T66" s="773"/>
      <c r="U66" s="82"/>
      <c r="V66" s="78"/>
      <c r="W66" s="79"/>
      <c r="X66" s="79"/>
    </row>
    <row r="67" spans="1:24" ht="12" customHeight="1" x14ac:dyDescent="0.15">
      <c r="A67" s="116"/>
      <c r="C67" s="1" t="s">
        <v>301</v>
      </c>
      <c r="D67" s="80"/>
      <c r="E67" s="82"/>
      <c r="G67" s="499"/>
      <c r="H67" s="492"/>
      <c r="I67" s="547"/>
      <c r="J67" s="574"/>
      <c r="K67" s="117"/>
      <c r="L67" s="642"/>
      <c r="M67" s="661"/>
      <c r="N67" s="670"/>
      <c r="O67" s="681"/>
      <c r="P67" s="713"/>
      <c r="Q67" s="730"/>
      <c r="R67" s="1123"/>
      <c r="S67" s="1123"/>
      <c r="T67" s="1123"/>
      <c r="U67" s="81"/>
      <c r="V67" s="81"/>
    </row>
    <row r="68" spans="1:24" ht="12" customHeight="1" x14ac:dyDescent="0.15">
      <c r="A68" s="116"/>
      <c r="B68" s="80"/>
      <c r="C68" s="80"/>
      <c r="D68" s="89"/>
      <c r="E68" s="89"/>
      <c r="F68" s="2"/>
      <c r="G68" s="2"/>
      <c r="H68" s="494"/>
      <c r="I68" s="2"/>
      <c r="J68" s="577"/>
      <c r="K68" s="118"/>
      <c r="N68" s="671"/>
      <c r="P68" s="714"/>
      <c r="Q68" s="732"/>
      <c r="R68" s="4"/>
      <c r="S68" s="732"/>
      <c r="T68" s="4"/>
      <c r="U68" s="80"/>
    </row>
    <row r="69" spans="1:24" ht="12" customHeight="1" x14ac:dyDescent="0.15">
      <c r="D69" s="89"/>
      <c r="E69" s="89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64:D64"/>
    <mergeCell ref="C58:D58"/>
    <mergeCell ref="C59:D59"/>
    <mergeCell ref="C60:D60"/>
    <mergeCell ref="C52:D52"/>
    <mergeCell ref="C53:D53"/>
    <mergeCell ref="C62:D62"/>
    <mergeCell ref="C63:D63"/>
    <mergeCell ref="C54:D54"/>
    <mergeCell ref="C55:D55"/>
    <mergeCell ref="C56:D56"/>
    <mergeCell ref="C57:D57"/>
    <mergeCell ref="C47:D47"/>
    <mergeCell ref="C41:D41"/>
    <mergeCell ref="C39:D39"/>
    <mergeCell ref="B1:M1"/>
    <mergeCell ref="C61:D61"/>
    <mergeCell ref="C50:D50"/>
    <mergeCell ref="C51:D51"/>
    <mergeCell ref="C49:D49"/>
    <mergeCell ref="C42:D42"/>
    <mergeCell ref="C43:D43"/>
    <mergeCell ref="C44:D44"/>
    <mergeCell ref="C45:D45"/>
    <mergeCell ref="C46:D46"/>
    <mergeCell ref="G3:K3"/>
    <mergeCell ref="B4:C4"/>
    <mergeCell ref="C15:D15"/>
    <mergeCell ref="C16:D16"/>
    <mergeCell ref="C20:D20"/>
    <mergeCell ref="B6:C12"/>
    <mergeCell ref="G4:K4"/>
    <mergeCell ref="D8:E8"/>
    <mergeCell ref="D9:E9"/>
    <mergeCell ref="D12:E12"/>
    <mergeCell ref="D10:E10"/>
    <mergeCell ref="D11:E11"/>
    <mergeCell ref="D6:E6"/>
    <mergeCell ref="D7:E7"/>
    <mergeCell ref="C19:D19"/>
    <mergeCell ref="F13:T13"/>
    <mergeCell ref="R6:R9"/>
    <mergeCell ref="S6:S9"/>
    <mergeCell ref="U59:U64"/>
    <mergeCell ref="U6:U12"/>
    <mergeCell ref="T6:T9"/>
    <mergeCell ref="U45:U48"/>
    <mergeCell ref="U52:U53"/>
    <mergeCell ref="U27:U33"/>
    <mergeCell ref="U34:U44"/>
    <mergeCell ref="U24:U26"/>
    <mergeCell ref="U54:U58"/>
    <mergeCell ref="U14:U15"/>
    <mergeCell ref="U16:U21"/>
    <mergeCell ref="C23:D23"/>
    <mergeCell ref="C24:D24"/>
    <mergeCell ref="C25:D25"/>
    <mergeCell ref="C40:D40"/>
    <mergeCell ref="C38:D38"/>
    <mergeCell ref="C37:D37"/>
    <mergeCell ref="C32:D32"/>
    <mergeCell ref="C34:D34"/>
    <mergeCell ref="C36:D36"/>
    <mergeCell ref="C26:D26"/>
    <mergeCell ref="C27:D27"/>
    <mergeCell ref="R67:T67"/>
    <mergeCell ref="B66:E66"/>
    <mergeCell ref="B65:E65"/>
    <mergeCell ref="B13:D13"/>
    <mergeCell ref="C14:D14"/>
    <mergeCell ref="C22:D22"/>
    <mergeCell ref="C18:D18"/>
    <mergeCell ref="C31:D31"/>
    <mergeCell ref="C33:D33"/>
    <mergeCell ref="C17:D17"/>
    <mergeCell ref="C28:D28"/>
    <mergeCell ref="C30:D30"/>
    <mergeCell ref="C29:D29"/>
    <mergeCell ref="C35:D35"/>
    <mergeCell ref="C48:D48"/>
    <mergeCell ref="C21:D21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9" orientation="landscape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>
    <pageSetUpPr fitToPage="1"/>
  </sheetPr>
  <dimension ref="A1:DH87"/>
  <sheetViews>
    <sheetView zoomScaleNormal="100" zoomScaleSheetLayoutView="100" workbookViewId="0">
      <pane xSplit="5" topLeftCell="F1" activePane="topRight" state="frozen"/>
      <selection activeCell="P7" sqref="P7"/>
      <selection pane="topRight"/>
    </sheetView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23" style="3" customWidth="1"/>
    <col min="5" max="5" width="16.375" style="3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4" customWidth="1"/>
    <col min="22" max="22" width="3.5" style="3" customWidth="1"/>
    <col min="23" max="23" width="0" style="3" hidden="1" customWidth="1"/>
    <col min="24" max="16384" width="8.875" style="3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30" t="s">
        <v>86</v>
      </c>
    </row>
    <row r="3" spans="2:112" ht="16.899999999999999" customHeight="1" thickBot="1" x14ac:dyDescent="0.2">
      <c r="B3" s="4"/>
      <c r="C3" s="23"/>
      <c r="D3" s="90"/>
      <c r="E3" s="4"/>
      <c r="F3" s="64" t="s">
        <v>8</v>
      </c>
      <c r="G3" s="1158" t="s">
        <v>9</v>
      </c>
      <c r="H3" s="1158"/>
      <c r="I3" s="1158"/>
      <c r="J3" s="1158"/>
      <c r="K3" s="1159"/>
      <c r="N3" s="4"/>
      <c r="P3" s="4"/>
      <c r="Q3" s="4"/>
      <c r="R3" s="4"/>
      <c r="S3" s="4"/>
      <c r="T3" s="4"/>
      <c r="V3" s="4"/>
    </row>
    <row r="4" spans="2:112" ht="16.899999999999999" customHeight="1" thickBot="1" x14ac:dyDescent="0.2">
      <c r="B4" s="1160" t="s">
        <v>42</v>
      </c>
      <c r="C4" s="1161"/>
      <c r="D4" s="43" t="s">
        <v>96</v>
      </c>
      <c r="E4" s="4"/>
      <c r="F4" s="10">
        <v>10</v>
      </c>
      <c r="G4" s="1162" t="s">
        <v>174</v>
      </c>
      <c r="H4" s="1162"/>
      <c r="I4" s="1162"/>
      <c r="J4" s="1162"/>
      <c r="K4" s="1163"/>
      <c r="N4" s="4"/>
      <c r="P4" s="4"/>
      <c r="Q4" s="4"/>
      <c r="R4" s="4"/>
      <c r="S4" s="4"/>
      <c r="T4" s="4"/>
      <c r="V4" s="4"/>
    </row>
    <row r="5" spans="2:112" ht="10.15" customHeight="1" thickBot="1" x14ac:dyDescent="0.2">
      <c r="B5" s="4"/>
      <c r="C5" s="4"/>
      <c r="D5" s="4"/>
      <c r="E5" s="4"/>
      <c r="H5" s="4"/>
      <c r="J5" s="578"/>
      <c r="K5" s="4"/>
      <c r="N5" s="4"/>
      <c r="P5" s="4"/>
      <c r="Q5" s="4"/>
      <c r="R5" s="4"/>
      <c r="S5" s="4"/>
      <c r="T5" s="4"/>
      <c r="V5" s="4"/>
    </row>
    <row r="6" spans="2:112" ht="12" customHeight="1" x14ac:dyDescent="0.15">
      <c r="B6" s="1129" t="s">
        <v>90</v>
      </c>
      <c r="C6" s="1130"/>
      <c r="D6" s="1156" t="s">
        <v>17</v>
      </c>
      <c r="E6" s="1157"/>
      <c r="F6" s="243">
        <v>45028</v>
      </c>
      <c r="G6" s="393">
        <v>45056</v>
      </c>
      <c r="H6" s="401">
        <v>45084</v>
      </c>
      <c r="I6" s="393">
        <v>45112</v>
      </c>
      <c r="J6" s="401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47" t="s">
        <v>23</v>
      </c>
      <c r="V6" s="4"/>
    </row>
    <row r="7" spans="2:112" ht="12" customHeight="1" x14ac:dyDescent="0.15">
      <c r="B7" s="1131"/>
      <c r="C7" s="1132"/>
      <c r="D7" s="1135" t="s">
        <v>22</v>
      </c>
      <c r="E7" s="1136"/>
      <c r="F7" s="244">
        <v>0.47569444444444442</v>
      </c>
      <c r="G7" s="273">
        <v>0.5</v>
      </c>
      <c r="H7" s="402">
        <v>0.42777777777777781</v>
      </c>
      <c r="I7" s="273">
        <v>0.44444444444444442</v>
      </c>
      <c r="J7" s="402">
        <v>0.47430555555555554</v>
      </c>
      <c r="K7" s="273">
        <v>0.46180555555555558</v>
      </c>
      <c r="L7" s="273">
        <v>0.37847222222222227</v>
      </c>
      <c r="M7" s="273">
        <v>0.48749999999999999</v>
      </c>
      <c r="N7" s="273">
        <v>0.44722222222222219</v>
      </c>
      <c r="O7" s="273">
        <v>0.50277777777777777</v>
      </c>
      <c r="P7" s="273">
        <v>0.47916666666666669</v>
      </c>
      <c r="Q7" s="725">
        <v>0.48194444444444445</v>
      </c>
      <c r="R7" s="1140"/>
      <c r="S7" s="1143"/>
      <c r="T7" s="1151"/>
      <c r="U7" s="1148"/>
      <c r="V7" s="4"/>
      <c r="DH7" s="3">
        <v>0.54</v>
      </c>
    </row>
    <row r="8" spans="2:112" ht="12" customHeight="1" x14ac:dyDescent="0.15">
      <c r="B8" s="1131"/>
      <c r="C8" s="1132"/>
      <c r="D8" s="1135" t="s">
        <v>18</v>
      </c>
      <c r="E8" s="1136"/>
      <c r="F8" s="244" t="s">
        <v>184</v>
      </c>
      <c r="G8" s="273" t="s">
        <v>589</v>
      </c>
      <c r="H8" s="496" t="s">
        <v>184</v>
      </c>
      <c r="I8" s="217" t="s">
        <v>184</v>
      </c>
      <c r="J8" s="581" t="s">
        <v>184</v>
      </c>
      <c r="K8" s="217" t="s">
        <v>184</v>
      </c>
      <c r="L8" s="217" t="s">
        <v>184</v>
      </c>
      <c r="M8" s="217" t="s">
        <v>673</v>
      </c>
      <c r="N8" s="217" t="s">
        <v>187</v>
      </c>
      <c r="O8" s="273" t="s">
        <v>464</v>
      </c>
      <c r="P8" s="273" t="s">
        <v>187</v>
      </c>
      <c r="Q8" s="733" t="s">
        <v>187</v>
      </c>
      <c r="R8" s="1140"/>
      <c r="S8" s="1143"/>
      <c r="T8" s="1151"/>
      <c r="U8" s="1148"/>
      <c r="V8" s="4"/>
      <c r="DH8" s="3">
        <v>0.52</v>
      </c>
    </row>
    <row r="9" spans="2:112" ht="12" customHeight="1" x14ac:dyDescent="0.15">
      <c r="B9" s="1131"/>
      <c r="C9" s="1132"/>
      <c r="D9" s="1135" t="s">
        <v>19</v>
      </c>
      <c r="E9" s="1136"/>
      <c r="F9" s="245" t="s">
        <v>163</v>
      </c>
      <c r="G9" s="273" t="s">
        <v>422</v>
      </c>
      <c r="H9" s="496" t="s">
        <v>184</v>
      </c>
      <c r="I9" s="217" t="s">
        <v>184</v>
      </c>
      <c r="J9" s="581" t="s">
        <v>184</v>
      </c>
      <c r="K9" s="217" t="s">
        <v>163</v>
      </c>
      <c r="L9" s="217" t="s">
        <v>184</v>
      </c>
      <c r="M9" s="217" t="s">
        <v>187</v>
      </c>
      <c r="N9" s="217" t="s">
        <v>184</v>
      </c>
      <c r="O9" s="273" t="s">
        <v>598</v>
      </c>
      <c r="P9" s="273" t="s">
        <v>187</v>
      </c>
      <c r="Q9" s="733" t="s">
        <v>309</v>
      </c>
      <c r="R9" s="1141"/>
      <c r="S9" s="1144"/>
      <c r="T9" s="1152"/>
      <c r="U9" s="1148"/>
      <c r="V9" s="4"/>
      <c r="DH9" s="3">
        <v>0.54</v>
      </c>
    </row>
    <row r="10" spans="2:112" ht="12" customHeight="1" x14ac:dyDescent="0.15">
      <c r="B10" s="1131"/>
      <c r="C10" s="1132"/>
      <c r="D10" s="1135" t="s">
        <v>20</v>
      </c>
      <c r="E10" s="1136"/>
      <c r="F10" s="246">
        <v>7</v>
      </c>
      <c r="G10" s="208">
        <v>18.5</v>
      </c>
      <c r="H10" s="398">
        <v>24.5</v>
      </c>
      <c r="I10" s="208">
        <v>27</v>
      </c>
      <c r="J10" s="398">
        <v>32.5</v>
      </c>
      <c r="K10" s="208">
        <v>24.5</v>
      </c>
      <c r="L10" s="208">
        <v>21.5</v>
      </c>
      <c r="M10" s="208">
        <v>13</v>
      </c>
      <c r="N10" s="208">
        <v>9</v>
      </c>
      <c r="O10" s="208">
        <v>1</v>
      </c>
      <c r="P10" s="208">
        <v>5</v>
      </c>
      <c r="Q10" s="726">
        <v>5</v>
      </c>
      <c r="R10" s="392">
        <f>MAX(F10:Q10)</f>
        <v>32.5</v>
      </c>
      <c r="S10" s="738">
        <f>MIN(F10:Q10)</f>
        <v>1</v>
      </c>
      <c r="T10" s="691">
        <f>AVERAGEA(F10:Q10)</f>
        <v>15.708333333333334</v>
      </c>
      <c r="U10" s="1148"/>
      <c r="V10" s="4"/>
      <c r="DH10" s="3">
        <v>0.56000000000000005</v>
      </c>
    </row>
    <row r="11" spans="2:112" ht="12" customHeight="1" x14ac:dyDescent="0.15">
      <c r="B11" s="1131"/>
      <c r="C11" s="1132"/>
      <c r="D11" s="1135" t="s">
        <v>21</v>
      </c>
      <c r="E11" s="1136"/>
      <c r="F11" s="246">
        <v>6.6</v>
      </c>
      <c r="G11" s="208">
        <v>8.9</v>
      </c>
      <c r="H11" s="398">
        <v>11.5</v>
      </c>
      <c r="I11" s="208">
        <v>16.399999999999999</v>
      </c>
      <c r="J11" s="398">
        <v>20.3</v>
      </c>
      <c r="K11" s="208">
        <v>16.2</v>
      </c>
      <c r="L11" s="208">
        <v>19</v>
      </c>
      <c r="M11" s="208">
        <v>15.1</v>
      </c>
      <c r="N11" s="208">
        <v>9.3000000000000007</v>
      </c>
      <c r="O11" s="208">
        <v>6</v>
      </c>
      <c r="P11" s="208">
        <v>4.0999999999999996</v>
      </c>
      <c r="Q11" s="726">
        <v>4.3</v>
      </c>
      <c r="R11" s="392">
        <f>MAX(F11:Q11)</f>
        <v>20.3</v>
      </c>
      <c r="S11" s="738">
        <f>MIN(F11:Q11)</f>
        <v>4.0999999999999996</v>
      </c>
      <c r="T11" s="691">
        <f>AVERAGEA(F11:Q11)</f>
        <v>11.475000000000001</v>
      </c>
      <c r="U11" s="1148"/>
      <c r="V11" s="4"/>
      <c r="DH11" s="3">
        <v>0.52</v>
      </c>
    </row>
    <row r="12" spans="2:112" ht="12" customHeight="1" thickBot="1" x14ac:dyDescent="0.2">
      <c r="B12" s="1209"/>
      <c r="C12" s="1210"/>
      <c r="D12" s="1137" t="s">
        <v>4</v>
      </c>
      <c r="E12" s="1138"/>
      <c r="F12" s="275">
        <v>0.4</v>
      </c>
      <c r="G12" s="399">
        <v>0.6</v>
      </c>
      <c r="H12" s="430">
        <v>0.5</v>
      </c>
      <c r="I12" s="399">
        <v>0.5</v>
      </c>
      <c r="J12" s="430">
        <v>0.6</v>
      </c>
      <c r="K12" s="399">
        <v>0.6</v>
      </c>
      <c r="L12" s="399">
        <v>0.7</v>
      </c>
      <c r="M12" s="399">
        <v>0.6</v>
      </c>
      <c r="N12" s="399">
        <v>0.5</v>
      </c>
      <c r="O12" s="399">
        <v>0.5</v>
      </c>
      <c r="P12" s="399">
        <v>0.5</v>
      </c>
      <c r="Q12" s="791">
        <v>0.5</v>
      </c>
      <c r="R12" s="766">
        <f>MAX(F12:Q12)</f>
        <v>0.7</v>
      </c>
      <c r="S12" s="739">
        <f>MIN(F12:Q12)</f>
        <v>0.4</v>
      </c>
      <c r="T12" s="757">
        <f>AVERAGEA(F12:Q12)</f>
        <v>0.54166666666666663</v>
      </c>
      <c r="U12" s="1149"/>
      <c r="V12" s="4"/>
      <c r="W12" s="4" t="s">
        <v>153</v>
      </c>
      <c r="DH12" s="3">
        <v>0.54</v>
      </c>
    </row>
    <row r="13" spans="2:112" s="8" customFormat="1" ht="15" customHeight="1" thickBot="1" x14ac:dyDescent="0.2">
      <c r="B13" s="1211" t="s">
        <v>91</v>
      </c>
      <c r="C13" s="1212"/>
      <c r="D13" s="1212"/>
      <c r="E13" s="22" t="s">
        <v>528</v>
      </c>
      <c r="F13" s="1145" t="s">
        <v>3</v>
      </c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6"/>
      <c r="U13" s="103"/>
      <c r="V13" s="9"/>
      <c r="W13" s="9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24" t="s">
        <v>524</v>
      </c>
      <c r="F14" s="228">
        <v>0</v>
      </c>
      <c r="G14" s="395">
        <v>0</v>
      </c>
      <c r="H14" s="421">
        <v>0</v>
      </c>
      <c r="I14" s="556">
        <v>0</v>
      </c>
      <c r="J14" s="411">
        <v>0</v>
      </c>
      <c r="K14" s="557">
        <v>0</v>
      </c>
      <c r="L14" s="395">
        <v>0</v>
      </c>
      <c r="M14" s="557">
        <v>0</v>
      </c>
      <c r="N14" s="557">
        <v>0</v>
      </c>
      <c r="O14" s="395">
        <v>0</v>
      </c>
      <c r="P14" s="557">
        <v>0</v>
      </c>
      <c r="Q14" s="792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2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9" t="s">
        <v>79</v>
      </c>
      <c r="F15" s="229" t="s">
        <v>102</v>
      </c>
      <c r="G15" s="274" t="s">
        <v>152</v>
      </c>
      <c r="H15" s="414" t="s">
        <v>152</v>
      </c>
      <c r="I15" s="274" t="s">
        <v>152</v>
      </c>
      <c r="J15" s="389" t="s">
        <v>152</v>
      </c>
      <c r="K15" s="412" t="s">
        <v>152</v>
      </c>
      <c r="L15" s="274" t="s">
        <v>152</v>
      </c>
      <c r="M15" s="412" t="s">
        <v>152</v>
      </c>
      <c r="N15" s="412" t="s">
        <v>152</v>
      </c>
      <c r="O15" s="274" t="s">
        <v>152</v>
      </c>
      <c r="P15" s="274" t="s">
        <v>152</v>
      </c>
      <c r="Q15" s="697" t="s">
        <v>152</v>
      </c>
      <c r="R15" s="737" t="s">
        <v>260</v>
      </c>
      <c r="S15" s="735" t="s">
        <v>260</v>
      </c>
      <c r="T15" s="736" t="s">
        <v>260</v>
      </c>
      <c r="U15" s="1113"/>
      <c r="V15" s="2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24" t="s">
        <v>227</v>
      </c>
      <c r="F16" s="229" t="s">
        <v>186</v>
      </c>
      <c r="G16" s="274"/>
      <c r="H16" s="414"/>
      <c r="I16" s="274" t="s">
        <v>193</v>
      </c>
      <c r="J16" s="389"/>
      <c r="K16" s="412"/>
      <c r="L16" s="274" t="s">
        <v>250</v>
      </c>
      <c r="M16" s="412"/>
      <c r="N16" s="412"/>
      <c r="O16" s="274" t="s">
        <v>250</v>
      </c>
      <c r="P16" s="412"/>
      <c r="Q16" s="697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18" t="s">
        <v>46</v>
      </c>
      <c r="V16" s="2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24" t="s">
        <v>71</v>
      </c>
      <c r="F17" s="229" t="s">
        <v>105</v>
      </c>
      <c r="G17" s="274"/>
      <c r="H17" s="414"/>
      <c r="I17" s="274" t="s">
        <v>105</v>
      </c>
      <c r="J17" s="389"/>
      <c r="K17" s="412"/>
      <c r="L17" s="274" t="s">
        <v>213</v>
      </c>
      <c r="M17" s="412"/>
      <c r="N17" s="412"/>
      <c r="O17" s="274" t="s">
        <v>213</v>
      </c>
      <c r="P17" s="412"/>
      <c r="Q17" s="697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2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24" t="s">
        <v>67</v>
      </c>
      <c r="F18" s="229" t="s">
        <v>104</v>
      </c>
      <c r="G18" s="274"/>
      <c r="H18" s="414"/>
      <c r="I18" s="274" t="s">
        <v>104</v>
      </c>
      <c r="J18" s="389"/>
      <c r="K18" s="412"/>
      <c r="L18" s="274" t="s">
        <v>212</v>
      </c>
      <c r="M18" s="412"/>
      <c r="N18" s="412"/>
      <c r="O18" s="274" t="s">
        <v>212</v>
      </c>
      <c r="P18" s="412"/>
      <c r="Q18" s="697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2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24" t="s">
        <v>67</v>
      </c>
      <c r="F19" s="229" t="s">
        <v>104</v>
      </c>
      <c r="G19" s="274"/>
      <c r="H19" s="414"/>
      <c r="I19" s="274" t="s">
        <v>104</v>
      </c>
      <c r="J19" s="389"/>
      <c r="K19" s="412"/>
      <c r="L19" s="274" t="s">
        <v>212</v>
      </c>
      <c r="M19" s="412"/>
      <c r="N19" s="412"/>
      <c r="O19" s="274" t="s">
        <v>212</v>
      </c>
      <c r="P19" s="412"/>
      <c r="Q19" s="697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2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24" t="s">
        <v>67</v>
      </c>
      <c r="F20" s="229" t="s">
        <v>104</v>
      </c>
      <c r="G20" s="274"/>
      <c r="H20" s="414"/>
      <c r="I20" s="274" t="s">
        <v>104</v>
      </c>
      <c r="J20" s="389"/>
      <c r="K20" s="412"/>
      <c r="L20" s="274" t="s">
        <v>212</v>
      </c>
      <c r="M20" s="412"/>
      <c r="N20" s="412"/>
      <c r="O20" s="274" t="s">
        <v>212</v>
      </c>
      <c r="P20" s="412"/>
      <c r="Q20" s="697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2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29" t="s">
        <v>114</v>
      </c>
      <c r="G21" s="274"/>
      <c r="H21" s="414"/>
      <c r="I21" s="274" t="s">
        <v>594</v>
      </c>
      <c r="J21" s="389"/>
      <c r="K21" s="412"/>
      <c r="L21" s="274" t="s">
        <v>114</v>
      </c>
      <c r="M21" s="412"/>
      <c r="N21" s="412"/>
      <c r="O21" s="274" t="s">
        <v>114</v>
      </c>
      <c r="P21" s="412"/>
      <c r="Q21" s="697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2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24" t="s">
        <v>63</v>
      </c>
      <c r="F22" s="229" t="s">
        <v>409</v>
      </c>
      <c r="G22" s="274" t="s">
        <v>308</v>
      </c>
      <c r="H22" s="414" t="s">
        <v>308</v>
      </c>
      <c r="I22" s="274" t="s">
        <v>308</v>
      </c>
      <c r="J22" s="389" t="s">
        <v>414</v>
      </c>
      <c r="K22" s="412" t="s">
        <v>308</v>
      </c>
      <c r="L22" s="274" t="s">
        <v>308</v>
      </c>
      <c r="M22" s="412" t="s">
        <v>419</v>
      </c>
      <c r="N22" s="412" t="s">
        <v>420</v>
      </c>
      <c r="O22" s="274" t="s">
        <v>421</v>
      </c>
      <c r="P22" s="274" t="s">
        <v>308</v>
      </c>
      <c r="Q22" s="697" t="s">
        <v>308</v>
      </c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2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24" t="s">
        <v>67</v>
      </c>
      <c r="F23" s="229" t="s">
        <v>104</v>
      </c>
      <c r="G23" s="274" t="s">
        <v>212</v>
      </c>
      <c r="H23" s="414" t="s">
        <v>212</v>
      </c>
      <c r="I23" s="274" t="s">
        <v>104</v>
      </c>
      <c r="J23" s="412" t="s">
        <v>113</v>
      </c>
      <c r="K23" s="412" t="s">
        <v>212</v>
      </c>
      <c r="L23" s="274" t="s">
        <v>212</v>
      </c>
      <c r="M23" s="412" t="s">
        <v>212</v>
      </c>
      <c r="N23" s="412" t="s">
        <v>212</v>
      </c>
      <c r="O23" s="274" t="s">
        <v>212</v>
      </c>
      <c r="P23" s="274" t="s">
        <v>212</v>
      </c>
      <c r="Q23" s="697" t="s">
        <v>104</v>
      </c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21" t="s">
        <v>47</v>
      </c>
      <c r="V23" s="2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1" t="s">
        <v>73</v>
      </c>
      <c r="F24" s="229">
        <v>0.2</v>
      </c>
      <c r="G24" s="456">
        <v>0.1</v>
      </c>
      <c r="H24" s="274" t="s">
        <v>620</v>
      </c>
      <c r="I24" s="456" t="s">
        <v>660</v>
      </c>
      <c r="J24" s="389" t="s">
        <v>183</v>
      </c>
      <c r="K24" s="634">
        <v>0.1</v>
      </c>
      <c r="L24" s="389">
        <v>0.2</v>
      </c>
      <c r="M24" s="633">
        <v>0.2</v>
      </c>
      <c r="N24" s="412">
        <v>0.2</v>
      </c>
      <c r="O24" s="456">
        <v>0.1</v>
      </c>
      <c r="P24" s="274">
        <v>0.1</v>
      </c>
      <c r="Q24" s="698">
        <v>0.1</v>
      </c>
      <c r="R24" s="392">
        <f t="shared" si="0"/>
        <v>0.2</v>
      </c>
      <c r="S24" s="633" t="str">
        <f t="shared" si="1"/>
        <v>&lt;0.1</v>
      </c>
      <c r="T24" s="398">
        <f>IF(AVERAGEA(F24:Q24)&lt;W24,"&lt;"&amp;ASC(W24),AVERAGEA(F24:Q24))</f>
        <v>0.10833333333333335</v>
      </c>
      <c r="U24" s="1117" t="s">
        <v>48</v>
      </c>
      <c r="V24" s="2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24" t="s">
        <v>74</v>
      </c>
      <c r="F25" s="229" t="s">
        <v>263</v>
      </c>
      <c r="G25" s="274"/>
      <c r="H25" s="414"/>
      <c r="I25" s="274" t="s">
        <v>312</v>
      </c>
      <c r="J25" s="389"/>
      <c r="K25" s="412"/>
      <c r="L25" s="274" t="s">
        <v>215</v>
      </c>
      <c r="M25" s="412"/>
      <c r="N25" s="412"/>
      <c r="O25" s="274" t="s">
        <v>215</v>
      </c>
      <c r="P25" s="412"/>
      <c r="Q25" s="697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2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24" t="s">
        <v>75</v>
      </c>
      <c r="F26" s="229" t="s">
        <v>183</v>
      </c>
      <c r="G26" s="274"/>
      <c r="H26" s="414"/>
      <c r="I26" s="274" t="s">
        <v>107</v>
      </c>
      <c r="J26" s="389"/>
      <c r="K26" s="412"/>
      <c r="L26" s="274" t="s">
        <v>183</v>
      </c>
      <c r="M26" s="412"/>
      <c r="N26" s="412"/>
      <c r="O26" s="274" t="s">
        <v>183</v>
      </c>
      <c r="P26" s="412"/>
      <c r="Q26" s="697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2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24" t="s">
        <v>76</v>
      </c>
      <c r="F27" s="229" t="s">
        <v>108</v>
      </c>
      <c r="G27" s="274"/>
      <c r="H27" s="414"/>
      <c r="I27" s="274" t="s">
        <v>108</v>
      </c>
      <c r="J27" s="389"/>
      <c r="K27" s="412"/>
      <c r="L27" s="274" t="s">
        <v>216</v>
      </c>
      <c r="M27" s="412"/>
      <c r="N27" s="412"/>
      <c r="O27" s="274" t="s">
        <v>216</v>
      </c>
      <c r="P27" s="412"/>
      <c r="Q27" s="697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18" t="s">
        <v>49</v>
      </c>
      <c r="V27" s="2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24" t="s">
        <v>72</v>
      </c>
      <c r="F28" s="229" t="s">
        <v>106</v>
      </c>
      <c r="G28" s="274"/>
      <c r="H28" s="414"/>
      <c r="I28" s="274" t="s">
        <v>106</v>
      </c>
      <c r="J28" s="389"/>
      <c r="K28" s="412"/>
      <c r="L28" s="274" t="s">
        <v>214</v>
      </c>
      <c r="M28" s="412"/>
      <c r="N28" s="412"/>
      <c r="O28" s="274" t="s">
        <v>214</v>
      </c>
      <c r="P28" s="412"/>
      <c r="Q28" s="697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18"/>
      <c r="V28" s="2"/>
      <c r="W28" s="4">
        <v>5.0000000000000001E-3</v>
      </c>
      <c r="DH28" s="3">
        <v>0.66</v>
      </c>
    </row>
    <row r="29" spans="1:112" ht="21" customHeight="1" x14ac:dyDescent="0.15">
      <c r="B29" s="95">
        <v>16</v>
      </c>
      <c r="C29" s="1121" t="s">
        <v>482</v>
      </c>
      <c r="D29" s="1122"/>
      <c r="E29" s="110" t="s">
        <v>63</v>
      </c>
      <c r="F29" s="209" t="s">
        <v>104</v>
      </c>
      <c r="G29" s="238"/>
      <c r="H29" s="523"/>
      <c r="I29" s="274" t="s">
        <v>104</v>
      </c>
      <c r="J29" s="444"/>
      <c r="K29" s="238"/>
      <c r="L29" s="238" t="s">
        <v>212</v>
      </c>
      <c r="M29" s="238"/>
      <c r="N29" s="238"/>
      <c r="O29" s="238" t="s">
        <v>212</v>
      </c>
      <c r="P29" s="238"/>
      <c r="Q29" s="793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18"/>
      <c r="V29" s="2"/>
      <c r="W29" s="4">
        <v>1E-3</v>
      </c>
      <c r="DH29" s="3">
        <v>0.66</v>
      </c>
    </row>
    <row r="30" spans="1:112" ht="12" customHeight="1" x14ac:dyDescent="0.15">
      <c r="A30" s="98"/>
      <c r="B30" s="95">
        <v>17</v>
      </c>
      <c r="C30" s="1165" t="s">
        <v>483</v>
      </c>
      <c r="D30" s="1166"/>
      <c r="E30" s="24" t="s">
        <v>69</v>
      </c>
      <c r="F30" s="229" t="s">
        <v>104</v>
      </c>
      <c r="G30" s="274"/>
      <c r="H30" s="414"/>
      <c r="I30" s="274" t="s">
        <v>104</v>
      </c>
      <c r="J30" s="389"/>
      <c r="K30" s="412"/>
      <c r="L30" s="274" t="s">
        <v>212</v>
      </c>
      <c r="M30" s="412"/>
      <c r="N30" s="412"/>
      <c r="O30" s="274" t="s">
        <v>212</v>
      </c>
      <c r="P30" s="412"/>
      <c r="Q30" s="697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18"/>
      <c r="V30" s="2"/>
      <c r="W30" s="4">
        <v>1E-3</v>
      </c>
      <c r="DH30" s="3">
        <v>0.67</v>
      </c>
    </row>
    <row r="31" spans="1:112" ht="12" customHeight="1" x14ac:dyDescent="0.15">
      <c r="A31" s="98"/>
      <c r="B31" s="95">
        <v>18</v>
      </c>
      <c r="C31" s="1165" t="s">
        <v>484</v>
      </c>
      <c r="D31" s="1166"/>
      <c r="E31" s="24" t="s">
        <v>67</v>
      </c>
      <c r="F31" s="229" t="s">
        <v>104</v>
      </c>
      <c r="G31" s="274"/>
      <c r="H31" s="414"/>
      <c r="I31" s="274" t="s">
        <v>104</v>
      </c>
      <c r="J31" s="389"/>
      <c r="K31" s="412"/>
      <c r="L31" s="274" t="s">
        <v>212</v>
      </c>
      <c r="M31" s="412"/>
      <c r="N31" s="412"/>
      <c r="O31" s="274" t="s">
        <v>212</v>
      </c>
      <c r="P31" s="412"/>
      <c r="Q31" s="697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18"/>
      <c r="V31" s="2"/>
      <c r="W31" s="4">
        <v>1E-3</v>
      </c>
      <c r="DH31" s="3">
        <v>0.66</v>
      </c>
    </row>
    <row r="32" spans="1:112" ht="12" customHeight="1" x14ac:dyDescent="0.15">
      <c r="A32" s="98"/>
      <c r="B32" s="95">
        <v>19</v>
      </c>
      <c r="C32" s="1165" t="s">
        <v>485</v>
      </c>
      <c r="D32" s="1166"/>
      <c r="E32" s="24" t="s">
        <v>67</v>
      </c>
      <c r="F32" s="229" t="s">
        <v>104</v>
      </c>
      <c r="G32" s="274"/>
      <c r="H32" s="414"/>
      <c r="I32" s="274" t="s">
        <v>104</v>
      </c>
      <c r="J32" s="389"/>
      <c r="K32" s="412"/>
      <c r="L32" s="274" t="s">
        <v>212</v>
      </c>
      <c r="M32" s="412"/>
      <c r="N32" s="412"/>
      <c r="O32" s="274" t="s">
        <v>212</v>
      </c>
      <c r="P32" s="412"/>
      <c r="Q32" s="697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18"/>
      <c r="V32" s="2"/>
      <c r="W32" s="4">
        <v>1E-3</v>
      </c>
      <c r="DH32" s="3">
        <v>0.64</v>
      </c>
    </row>
    <row r="33" spans="1:112" ht="12" customHeight="1" x14ac:dyDescent="0.15">
      <c r="A33" s="98"/>
      <c r="B33" s="95">
        <v>20</v>
      </c>
      <c r="C33" s="1165" t="s">
        <v>486</v>
      </c>
      <c r="D33" s="1166"/>
      <c r="E33" s="24" t="s">
        <v>67</v>
      </c>
      <c r="F33" s="229" t="s">
        <v>104</v>
      </c>
      <c r="G33" s="274"/>
      <c r="H33" s="414"/>
      <c r="I33" s="274" t="s">
        <v>104</v>
      </c>
      <c r="J33" s="389"/>
      <c r="K33" s="412"/>
      <c r="L33" s="274" t="s">
        <v>212</v>
      </c>
      <c r="M33" s="412"/>
      <c r="N33" s="412"/>
      <c r="O33" s="274" t="s">
        <v>212</v>
      </c>
      <c r="P33" s="412"/>
      <c r="Q33" s="697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18"/>
      <c r="V33" s="2"/>
      <c r="W33" s="4">
        <v>1E-3</v>
      </c>
      <c r="DH33" s="3">
        <v>0.66</v>
      </c>
    </row>
    <row r="34" spans="1:112" ht="12" customHeight="1" x14ac:dyDescent="0.15">
      <c r="A34" s="98"/>
      <c r="B34" s="95">
        <v>21</v>
      </c>
      <c r="C34" s="1165" t="s">
        <v>487</v>
      </c>
      <c r="D34" s="1173"/>
      <c r="E34" s="24" t="s">
        <v>66</v>
      </c>
      <c r="F34" s="229" t="s">
        <v>259</v>
      </c>
      <c r="G34" s="274" t="s">
        <v>217</v>
      </c>
      <c r="H34" s="414" t="s">
        <v>217</v>
      </c>
      <c r="I34" s="274" t="s">
        <v>211</v>
      </c>
      <c r="J34" s="389">
        <v>0.08</v>
      </c>
      <c r="K34" s="412">
        <v>0.06</v>
      </c>
      <c r="L34" s="274" t="s">
        <v>217</v>
      </c>
      <c r="M34" s="412" t="s">
        <v>217</v>
      </c>
      <c r="N34" s="412" t="s">
        <v>217</v>
      </c>
      <c r="O34" s="274" t="s">
        <v>217</v>
      </c>
      <c r="P34" s="412" t="s">
        <v>217</v>
      </c>
      <c r="Q34" s="697" t="s">
        <v>211</v>
      </c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12" t="s">
        <v>182</v>
      </c>
      <c r="V34" s="2"/>
      <c r="W34" s="4">
        <v>0.06</v>
      </c>
      <c r="DH34" s="3">
        <v>0.68</v>
      </c>
    </row>
    <row r="35" spans="1:112" ht="12" customHeight="1" x14ac:dyDescent="0.15">
      <c r="A35" s="98"/>
      <c r="B35" s="95">
        <v>22</v>
      </c>
      <c r="C35" s="1165" t="s">
        <v>488</v>
      </c>
      <c r="D35" s="1166"/>
      <c r="E35" s="24" t="s">
        <v>69</v>
      </c>
      <c r="F35" s="229" t="s">
        <v>114</v>
      </c>
      <c r="G35" s="274" t="s">
        <v>218</v>
      </c>
      <c r="H35" s="414" t="s">
        <v>114</v>
      </c>
      <c r="I35" s="274" t="s">
        <v>194</v>
      </c>
      <c r="J35" s="389" t="s">
        <v>218</v>
      </c>
      <c r="K35" s="412" t="s">
        <v>218</v>
      </c>
      <c r="L35" s="274" t="s">
        <v>218</v>
      </c>
      <c r="M35" s="412" t="s">
        <v>218</v>
      </c>
      <c r="N35" s="412" t="s">
        <v>218</v>
      </c>
      <c r="O35" s="274" t="s">
        <v>218</v>
      </c>
      <c r="P35" s="412" t="s">
        <v>218</v>
      </c>
      <c r="Q35" s="697" t="s">
        <v>194</v>
      </c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15"/>
      <c r="V35" s="2"/>
      <c r="W35" s="4">
        <v>2E-3</v>
      </c>
      <c r="DH35" s="3">
        <v>0.64</v>
      </c>
    </row>
    <row r="36" spans="1:112" ht="12" customHeight="1" x14ac:dyDescent="0.15">
      <c r="A36" s="98"/>
      <c r="B36" s="95">
        <v>23</v>
      </c>
      <c r="C36" s="1165" t="s">
        <v>489</v>
      </c>
      <c r="D36" s="1166"/>
      <c r="E36" s="24" t="s">
        <v>78</v>
      </c>
      <c r="F36" s="232">
        <v>4.0000000000000001E-3</v>
      </c>
      <c r="G36" s="274">
        <v>5.0000000000000001E-3</v>
      </c>
      <c r="H36" s="414">
        <v>5.0000000000000001E-3</v>
      </c>
      <c r="I36" s="429">
        <v>1.0999999999999999E-2</v>
      </c>
      <c r="J36" s="389">
        <v>1.7999999999999999E-2</v>
      </c>
      <c r="K36" s="412">
        <v>8.0000000000000002E-3</v>
      </c>
      <c r="L36" s="274">
        <v>1.9E-2</v>
      </c>
      <c r="M36" s="510">
        <v>1.2999999999999999E-2</v>
      </c>
      <c r="N36" s="510">
        <v>6.0000000000000001E-3</v>
      </c>
      <c r="O36" s="397">
        <v>2E-3</v>
      </c>
      <c r="P36" s="510">
        <v>2E-3</v>
      </c>
      <c r="Q36" s="697">
        <v>1E-3</v>
      </c>
      <c r="R36" s="769">
        <f t="shared" si="0"/>
        <v>1.9E-2</v>
      </c>
      <c r="S36" s="440">
        <f t="shared" si="1"/>
        <v>1E-3</v>
      </c>
      <c r="T36" s="440">
        <f t="shared" si="2"/>
        <v>7.8333333333333328E-3</v>
      </c>
      <c r="U36" s="1115"/>
      <c r="V36" s="2"/>
      <c r="W36" s="4">
        <v>1E-3</v>
      </c>
      <c r="DH36" s="3">
        <v>0.66</v>
      </c>
    </row>
    <row r="37" spans="1:112" ht="11.25" customHeight="1" x14ac:dyDescent="0.15">
      <c r="A37" s="98"/>
      <c r="B37" s="95">
        <v>24</v>
      </c>
      <c r="C37" s="1165" t="s">
        <v>490</v>
      </c>
      <c r="D37" s="1166"/>
      <c r="E37" s="24" t="s">
        <v>77</v>
      </c>
      <c r="F37" s="229">
        <v>4.0000000000000001E-3</v>
      </c>
      <c r="G37" s="274">
        <v>6.0000000000000001E-3</v>
      </c>
      <c r="H37" s="389">
        <v>3.0000000000000001E-3</v>
      </c>
      <c r="I37" s="397">
        <v>0.01</v>
      </c>
      <c r="J37" s="389">
        <v>1.4999999999999999E-2</v>
      </c>
      <c r="K37" s="412">
        <v>6.0000000000000001E-3</v>
      </c>
      <c r="L37" s="274">
        <v>1.4E-2</v>
      </c>
      <c r="M37" s="510">
        <v>0.01</v>
      </c>
      <c r="N37" s="412">
        <v>6.0000000000000001E-3</v>
      </c>
      <c r="O37" s="274">
        <v>3.0000000000000001E-3</v>
      </c>
      <c r="P37" s="412" t="s">
        <v>218</v>
      </c>
      <c r="Q37" s="697" t="s">
        <v>460</v>
      </c>
      <c r="R37" s="705">
        <f t="shared" si="0"/>
        <v>1.4999999999999999E-2</v>
      </c>
      <c r="S37" s="404" t="str">
        <f t="shared" si="1"/>
        <v>&lt;0.002</v>
      </c>
      <c r="T37" s="404">
        <f t="shared" si="2"/>
        <v>6.4166666666666669E-3</v>
      </c>
      <c r="U37" s="1115"/>
      <c r="V37" s="2"/>
      <c r="W37" s="4">
        <v>2E-3</v>
      </c>
      <c r="DH37" s="3">
        <v>0.65</v>
      </c>
    </row>
    <row r="38" spans="1:112" ht="12" customHeight="1" x14ac:dyDescent="0.15">
      <c r="A38" s="98"/>
      <c r="B38" s="95">
        <v>25</v>
      </c>
      <c r="C38" s="1165" t="s">
        <v>491</v>
      </c>
      <c r="D38" s="1166"/>
      <c r="E38" s="24" t="s">
        <v>65</v>
      </c>
      <c r="F38" s="229">
        <v>1E-3</v>
      </c>
      <c r="G38" s="274" t="s">
        <v>648</v>
      </c>
      <c r="H38" s="389">
        <v>2E-3</v>
      </c>
      <c r="I38" s="274">
        <v>2E-3</v>
      </c>
      <c r="J38" s="389">
        <v>2E-3</v>
      </c>
      <c r="K38" s="510">
        <v>3.0000000000000001E-3</v>
      </c>
      <c r="L38" s="274">
        <v>6.0000000000000001E-3</v>
      </c>
      <c r="M38" s="510">
        <v>2E-3</v>
      </c>
      <c r="N38" s="412">
        <v>1E-3</v>
      </c>
      <c r="O38" s="274">
        <v>2E-3</v>
      </c>
      <c r="P38" s="412">
        <v>2E-3</v>
      </c>
      <c r="Q38" s="697">
        <v>3.0000000000000001E-3</v>
      </c>
      <c r="R38" s="705">
        <f t="shared" si="0"/>
        <v>6.0000000000000001E-3</v>
      </c>
      <c r="S38" s="404" t="str">
        <f t="shared" si="1"/>
        <v>&lt;0.001</v>
      </c>
      <c r="T38" s="404">
        <f t="shared" si="2"/>
        <v>2.166666666666667E-3</v>
      </c>
      <c r="U38" s="1115"/>
      <c r="V38" s="2"/>
      <c r="W38" s="4">
        <v>1E-3</v>
      </c>
    </row>
    <row r="39" spans="1:112" ht="12" customHeight="1" x14ac:dyDescent="0.15">
      <c r="A39" s="98"/>
      <c r="B39" s="95">
        <v>26</v>
      </c>
      <c r="C39" s="1165" t="s">
        <v>492</v>
      </c>
      <c r="D39" s="1166"/>
      <c r="E39" s="24" t="s">
        <v>67</v>
      </c>
      <c r="F39" s="229" t="s">
        <v>104</v>
      </c>
      <c r="G39" s="274" t="s">
        <v>212</v>
      </c>
      <c r="H39" s="389" t="s">
        <v>212</v>
      </c>
      <c r="I39" s="274" t="s">
        <v>113</v>
      </c>
      <c r="J39" s="389" t="s">
        <v>212</v>
      </c>
      <c r="K39" s="412" t="s">
        <v>212</v>
      </c>
      <c r="L39" s="274" t="s">
        <v>212</v>
      </c>
      <c r="M39" s="412" t="s">
        <v>212</v>
      </c>
      <c r="N39" s="412" t="s">
        <v>212</v>
      </c>
      <c r="O39" s="274" t="s">
        <v>212</v>
      </c>
      <c r="P39" s="412" t="s">
        <v>212</v>
      </c>
      <c r="Q39" s="697" t="s">
        <v>104</v>
      </c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15"/>
      <c r="V39" s="2"/>
      <c r="W39" s="4">
        <v>1E-3</v>
      </c>
    </row>
    <row r="40" spans="1:112" ht="12" customHeight="1" x14ac:dyDescent="0.15">
      <c r="A40" s="98"/>
      <c r="B40" s="95">
        <v>27</v>
      </c>
      <c r="C40" s="1165" t="s">
        <v>493</v>
      </c>
      <c r="D40" s="1166"/>
      <c r="E40" s="24" t="s">
        <v>65</v>
      </c>
      <c r="F40" s="229">
        <v>8.0000000000000002E-3</v>
      </c>
      <c r="G40" s="429">
        <v>8.0000000000000002E-3</v>
      </c>
      <c r="H40" s="404">
        <v>1.0999999999999999E-2</v>
      </c>
      <c r="I40" s="397">
        <v>0.02</v>
      </c>
      <c r="J40" s="404">
        <v>2.8000000000000001E-2</v>
      </c>
      <c r="K40" s="412">
        <v>1.7999999999999999E-2</v>
      </c>
      <c r="L40" s="274">
        <v>4.1000000000000002E-2</v>
      </c>
      <c r="M40" s="510">
        <v>2.1999999999999999E-2</v>
      </c>
      <c r="N40" s="510">
        <v>1.0999999999999999E-2</v>
      </c>
      <c r="O40" s="397">
        <v>7.0000000000000001E-3</v>
      </c>
      <c r="P40" s="510">
        <v>7.0000000000000001E-3</v>
      </c>
      <c r="Q40" s="697">
        <v>7.0000000000000001E-3</v>
      </c>
      <c r="R40" s="705">
        <f t="shared" si="0"/>
        <v>4.1000000000000002E-2</v>
      </c>
      <c r="S40" s="404">
        <f t="shared" si="1"/>
        <v>7.0000000000000001E-3</v>
      </c>
      <c r="T40" s="404">
        <f t="shared" si="2"/>
        <v>1.5666666666666669E-2</v>
      </c>
      <c r="U40" s="1115"/>
      <c r="V40" s="2"/>
      <c r="W40" s="4">
        <v>4.0000000000000001E-3</v>
      </c>
    </row>
    <row r="41" spans="1:112" ht="12" customHeight="1" x14ac:dyDescent="0.15">
      <c r="A41" s="98"/>
      <c r="B41" s="95">
        <v>28</v>
      </c>
      <c r="C41" s="1165" t="s">
        <v>494</v>
      </c>
      <c r="D41" s="1166"/>
      <c r="E41" s="24" t="s">
        <v>77</v>
      </c>
      <c r="F41" s="229">
        <v>3.0000000000000001E-3</v>
      </c>
      <c r="G41" s="274">
        <v>3.0000000000000001E-3</v>
      </c>
      <c r="H41" s="274" t="s">
        <v>653</v>
      </c>
      <c r="I41" s="274">
        <v>7.0000000000000001E-3</v>
      </c>
      <c r="J41" s="389">
        <v>1.2999999999999999E-2</v>
      </c>
      <c r="K41" s="412">
        <v>4.0000000000000001E-3</v>
      </c>
      <c r="L41" s="274">
        <v>1.4E-2</v>
      </c>
      <c r="M41" s="510">
        <v>0.01</v>
      </c>
      <c r="N41" s="412">
        <v>5.0000000000000001E-3</v>
      </c>
      <c r="O41" s="274" t="s">
        <v>218</v>
      </c>
      <c r="P41" s="412" t="s">
        <v>218</v>
      </c>
      <c r="Q41" s="697" t="s">
        <v>194</v>
      </c>
      <c r="R41" s="705">
        <f t="shared" si="0"/>
        <v>1.4E-2</v>
      </c>
      <c r="S41" s="404" t="str">
        <f t="shared" si="1"/>
        <v>&lt;0.002</v>
      </c>
      <c r="T41" s="404">
        <f t="shared" si="2"/>
        <v>4.9166666666666673E-3</v>
      </c>
      <c r="U41" s="1115"/>
      <c r="V41" s="2"/>
      <c r="W41" s="4">
        <v>2E-3</v>
      </c>
    </row>
    <row r="42" spans="1:112" ht="12" customHeight="1" x14ac:dyDescent="0.15">
      <c r="A42" s="98"/>
      <c r="B42" s="95">
        <v>29</v>
      </c>
      <c r="C42" s="1165" t="s">
        <v>495</v>
      </c>
      <c r="D42" s="1166"/>
      <c r="E42" s="24" t="s">
        <v>77</v>
      </c>
      <c r="F42" s="229">
        <v>3.0000000000000001E-3</v>
      </c>
      <c r="G42" s="274">
        <v>3.0000000000000001E-3</v>
      </c>
      <c r="H42" s="389">
        <v>4.0000000000000001E-3</v>
      </c>
      <c r="I42" s="429">
        <v>7.0000000000000001E-3</v>
      </c>
      <c r="J42" s="404">
        <v>8.0000000000000002E-3</v>
      </c>
      <c r="K42" s="618">
        <v>7.0000000000000001E-3</v>
      </c>
      <c r="L42" s="397">
        <v>1.6E-2</v>
      </c>
      <c r="M42" s="510">
        <v>7.0000000000000001E-3</v>
      </c>
      <c r="N42" s="412">
        <v>4.0000000000000001E-3</v>
      </c>
      <c r="O42" s="397">
        <v>3.0000000000000001E-3</v>
      </c>
      <c r="P42" s="510">
        <v>3.0000000000000001E-3</v>
      </c>
      <c r="Q42" s="697">
        <v>3.0000000000000001E-3</v>
      </c>
      <c r="R42" s="769">
        <f t="shared" si="0"/>
        <v>1.6E-2</v>
      </c>
      <c r="S42" s="440">
        <f t="shared" si="1"/>
        <v>3.0000000000000001E-3</v>
      </c>
      <c r="T42" s="440">
        <f t="shared" si="2"/>
        <v>5.6666666666666671E-3</v>
      </c>
      <c r="U42" s="1115"/>
      <c r="V42" s="2"/>
      <c r="W42" s="4">
        <v>1E-3</v>
      </c>
    </row>
    <row r="43" spans="1:112" ht="12" customHeight="1" x14ac:dyDescent="0.15">
      <c r="A43" s="98"/>
      <c r="B43" s="95">
        <v>30</v>
      </c>
      <c r="C43" s="1165" t="s">
        <v>496</v>
      </c>
      <c r="D43" s="1166"/>
      <c r="E43" s="24" t="s">
        <v>80</v>
      </c>
      <c r="F43" s="229" t="s">
        <v>442</v>
      </c>
      <c r="G43" s="274" t="s">
        <v>443</v>
      </c>
      <c r="H43" s="389" t="s">
        <v>113</v>
      </c>
      <c r="I43" s="274" t="s">
        <v>113</v>
      </c>
      <c r="J43" s="389" t="s">
        <v>454</v>
      </c>
      <c r="K43" s="412" t="s">
        <v>113</v>
      </c>
      <c r="L43" s="389" t="s">
        <v>104</v>
      </c>
      <c r="M43" s="412" t="s">
        <v>113</v>
      </c>
      <c r="N43" s="514" t="s">
        <v>113</v>
      </c>
      <c r="O43" s="274" t="s">
        <v>113</v>
      </c>
      <c r="P43" s="514" t="s">
        <v>104</v>
      </c>
      <c r="Q43" s="697" t="s">
        <v>679</v>
      </c>
      <c r="R43" s="769" t="str">
        <f t="shared" si="0"/>
        <v>&lt;0.001</v>
      </c>
      <c r="S43" s="521" t="str">
        <f t="shared" si="1"/>
        <v>&lt;0.001</v>
      </c>
      <c r="T43" s="521" t="str">
        <f t="shared" si="2"/>
        <v>&lt;0.001</v>
      </c>
      <c r="U43" s="1115"/>
      <c r="V43" s="2"/>
      <c r="W43" s="4">
        <v>1E-3</v>
      </c>
    </row>
    <row r="44" spans="1:112" ht="12" customHeight="1" x14ac:dyDescent="0.15">
      <c r="A44" s="98"/>
      <c r="B44" s="95">
        <v>31</v>
      </c>
      <c r="C44" s="1165" t="s">
        <v>497</v>
      </c>
      <c r="D44" s="1166"/>
      <c r="E44" s="24" t="s">
        <v>81</v>
      </c>
      <c r="F44" s="229" t="s">
        <v>109</v>
      </c>
      <c r="G44" s="274" t="s">
        <v>219</v>
      </c>
      <c r="H44" s="389" t="s">
        <v>219</v>
      </c>
      <c r="I44" s="274" t="s">
        <v>109</v>
      </c>
      <c r="J44" s="389" t="s">
        <v>219</v>
      </c>
      <c r="K44" s="412" t="s">
        <v>219</v>
      </c>
      <c r="L44" s="274" t="s">
        <v>219</v>
      </c>
      <c r="M44" s="412" t="s">
        <v>219</v>
      </c>
      <c r="N44" s="412" t="s">
        <v>219</v>
      </c>
      <c r="O44" s="274" t="s">
        <v>219</v>
      </c>
      <c r="P44" s="412" t="s">
        <v>219</v>
      </c>
      <c r="Q44" s="697" t="s">
        <v>109</v>
      </c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16"/>
      <c r="V44" s="2"/>
      <c r="W44" s="4">
        <v>8.0000000000000002E-3</v>
      </c>
    </row>
    <row r="45" spans="1:112" ht="12" customHeight="1" x14ac:dyDescent="0.15">
      <c r="A45" s="98"/>
      <c r="B45" s="95">
        <v>32</v>
      </c>
      <c r="C45" s="1165" t="s">
        <v>498</v>
      </c>
      <c r="D45" s="1166"/>
      <c r="E45" s="24" t="s">
        <v>75</v>
      </c>
      <c r="F45" s="229" t="s">
        <v>279</v>
      </c>
      <c r="G45" s="274"/>
      <c r="H45" s="389"/>
      <c r="I45" s="229" t="s">
        <v>310</v>
      </c>
      <c r="J45" s="389"/>
      <c r="K45" s="412"/>
      <c r="L45" s="274" t="s">
        <v>279</v>
      </c>
      <c r="M45" s="412"/>
      <c r="N45" s="412"/>
      <c r="O45" s="274" t="s">
        <v>279</v>
      </c>
      <c r="P45" s="412"/>
      <c r="Q45" s="697"/>
      <c r="R45" s="705" t="str">
        <f t="shared" si="0"/>
        <v>&lt;0.01</v>
      </c>
      <c r="S45" s="404" t="str">
        <f t="shared" si="1"/>
        <v>&lt;0.01</v>
      </c>
      <c r="T45" s="404" t="str">
        <f t="shared" si="2"/>
        <v>&lt;0.01</v>
      </c>
      <c r="U45" s="1118" t="s">
        <v>46</v>
      </c>
      <c r="V45" s="2"/>
      <c r="W45" s="144">
        <v>0.01</v>
      </c>
    </row>
    <row r="46" spans="1:112" ht="12" customHeight="1" x14ac:dyDescent="0.15">
      <c r="A46" s="116"/>
      <c r="B46" s="95">
        <v>33</v>
      </c>
      <c r="C46" s="1165" t="s">
        <v>499</v>
      </c>
      <c r="D46" s="1166"/>
      <c r="E46" s="24" t="s">
        <v>64</v>
      </c>
      <c r="F46" s="229" t="s">
        <v>279</v>
      </c>
      <c r="G46" s="274"/>
      <c r="H46" s="389"/>
      <c r="I46" s="229">
        <v>0.02</v>
      </c>
      <c r="J46" s="389"/>
      <c r="K46" s="412"/>
      <c r="L46" s="274" t="s">
        <v>670</v>
      </c>
      <c r="M46" s="412"/>
      <c r="N46" s="412"/>
      <c r="O46" s="274" t="s">
        <v>279</v>
      </c>
      <c r="P46" s="412"/>
      <c r="Q46" s="697"/>
      <c r="R46" s="704">
        <f t="shared" si="0"/>
        <v>0.02</v>
      </c>
      <c r="S46" s="405" t="str">
        <f t="shared" si="1"/>
        <v>&lt;0.01</v>
      </c>
      <c r="T46" s="405" t="str">
        <f t="shared" si="2"/>
        <v>&lt;0.01</v>
      </c>
      <c r="U46" s="1118"/>
      <c r="V46" s="2"/>
      <c r="W46" s="144">
        <v>0.01</v>
      </c>
    </row>
    <row r="47" spans="1:112" ht="12" customHeight="1" x14ac:dyDescent="0.15">
      <c r="A47" s="116"/>
      <c r="B47" s="95">
        <v>34</v>
      </c>
      <c r="C47" s="1165" t="s">
        <v>500</v>
      </c>
      <c r="D47" s="1166"/>
      <c r="E47" s="24" t="s">
        <v>68</v>
      </c>
      <c r="F47" s="229" t="s">
        <v>280</v>
      </c>
      <c r="G47" s="274"/>
      <c r="H47" s="389"/>
      <c r="I47" s="229" t="s">
        <v>311</v>
      </c>
      <c r="J47" s="389"/>
      <c r="K47" s="412"/>
      <c r="L47" s="274" t="s">
        <v>404</v>
      </c>
      <c r="M47" s="412"/>
      <c r="N47" s="412"/>
      <c r="O47" s="274" t="s">
        <v>280</v>
      </c>
      <c r="P47" s="412"/>
      <c r="Q47" s="697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18"/>
      <c r="V47" s="2"/>
      <c r="W47" s="4">
        <v>0.03</v>
      </c>
    </row>
    <row r="48" spans="1:112" ht="12" customHeight="1" x14ac:dyDescent="0.15">
      <c r="A48" s="116"/>
      <c r="B48" s="95">
        <v>35</v>
      </c>
      <c r="C48" s="1165" t="s">
        <v>501</v>
      </c>
      <c r="D48" s="1166"/>
      <c r="E48" s="24" t="s">
        <v>75</v>
      </c>
      <c r="F48" s="229" t="s">
        <v>279</v>
      </c>
      <c r="G48" s="274"/>
      <c r="H48" s="389"/>
      <c r="I48" s="229" t="s">
        <v>310</v>
      </c>
      <c r="J48" s="389"/>
      <c r="K48" s="412"/>
      <c r="L48" s="274" t="s">
        <v>279</v>
      </c>
      <c r="M48" s="412"/>
      <c r="N48" s="412"/>
      <c r="O48" s="274" t="s">
        <v>279</v>
      </c>
      <c r="P48" s="412"/>
      <c r="Q48" s="697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18"/>
      <c r="V48" s="2"/>
      <c r="W48" s="4">
        <v>0.01</v>
      </c>
    </row>
    <row r="49" spans="1:23" ht="12" customHeight="1" x14ac:dyDescent="0.15">
      <c r="A49" s="116"/>
      <c r="B49" s="95">
        <v>36</v>
      </c>
      <c r="C49" s="1165" t="s">
        <v>502</v>
      </c>
      <c r="D49" s="1166"/>
      <c r="E49" s="24" t="s">
        <v>51</v>
      </c>
      <c r="F49" s="229">
        <v>7.1</v>
      </c>
      <c r="G49" s="274"/>
      <c r="H49" s="389"/>
      <c r="I49" s="512">
        <v>8</v>
      </c>
      <c r="J49" s="389"/>
      <c r="K49" s="412"/>
      <c r="L49" s="426">
        <v>11</v>
      </c>
      <c r="M49" s="412"/>
      <c r="N49" s="412"/>
      <c r="O49" s="208">
        <v>7.8</v>
      </c>
      <c r="P49" s="412"/>
      <c r="Q49" s="697"/>
      <c r="R49" s="706">
        <f t="shared" si="0"/>
        <v>11</v>
      </c>
      <c r="S49" s="398">
        <f t="shared" si="1"/>
        <v>7.1</v>
      </c>
      <c r="T49" s="398">
        <f t="shared" si="2"/>
        <v>8.4749999999999996</v>
      </c>
      <c r="U49" s="21" t="s">
        <v>48</v>
      </c>
      <c r="V49" s="2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24" t="s">
        <v>72</v>
      </c>
      <c r="F50" s="229" t="s">
        <v>417</v>
      </c>
      <c r="G50" s="274"/>
      <c r="H50" s="389"/>
      <c r="I50" s="229" t="s">
        <v>104</v>
      </c>
      <c r="J50" s="389"/>
      <c r="K50" s="412"/>
      <c r="L50" s="274" t="s">
        <v>212</v>
      </c>
      <c r="M50" s="412"/>
      <c r="N50" s="412"/>
      <c r="O50" s="274" t="s">
        <v>212</v>
      </c>
      <c r="P50" s="412"/>
      <c r="Q50" s="697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21" t="s">
        <v>46</v>
      </c>
      <c r="V50" s="2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24" t="s">
        <v>51</v>
      </c>
      <c r="F51" s="229">
        <v>10</v>
      </c>
      <c r="G51" s="274">
        <v>9.1999999999999993</v>
      </c>
      <c r="H51" s="389">
        <v>11</v>
      </c>
      <c r="I51" s="412">
        <v>14</v>
      </c>
      <c r="J51" s="389">
        <v>13</v>
      </c>
      <c r="K51" s="412">
        <v>14</v>
      </c>
      <c r="L51" s="274">
        <v>21</v>
      </c>
      <c r="M51" s="412">
        <v>11</v>
      </c>
      <c r="N51" s="412">
        <v>11</v>
      </c>
      <c r="O51" s="274">
        <v>13</v>
      </c>
      <c r="P51" s="412">
        <v>16</v>
      </c>
      <c r="Q51" s="697">
        <v>18</v>
      </c>
      <c r="R51" s="706">
        <f t="shared" si="0"/>
        <v>21</v>
      </c>
      <c r="S51" s="398">
        <f t="shared" si="1"/>
        <v>9.1999999999999993</v>
      </c>
      <c r="T51" s="406">
        <f t="shared" si="2"/>
        <v>13.433333333333332</v>
      </c>
      <c r="U51" s="21" t="s">
        <v>50</v>
      </c>
      <c r="V51" s="2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24" t="s">
        <v>52</v>
      </c>
      <c r="F52" s="229">
        <v>16</v>
      </c>
      <c r="G52" s="274"/>
      <c r="H52" s="389"/>
      <c r="I52" s="412">
        <v>19</v>
      </c>
      <c r="J52" s="389"/>
      <c r="K52" s="412"/>
      <c r="L52" s="274">
        <v>34</v>
      </c>
      <c r="M52" s="412"/>
      <c r="N52" s="412"/>
      <c r="O52" s="274">
        <v>20</v>
      </c>
      <c r="P52" s="412"/>
      <c r="Q52" s="697"/>
      <c r="R52" s="706">
        <f t="shared" si="0"/>
        <v>34</v>
      </c>
      <c r="S52" s="406">
        <f t="shared" si="1"/>
        <v>16</v>
      </c>
      <c r="T52" s="406">
        <f t="shared" si="2"/>
        <v>22.25</v>
      </c>
      <c r="U52" s="1118" t="s">
        <v>48</v>
      </c>
      <c r="V52" s="2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24" t="s">
        <v>53</v>
      </c>
      <c r="F53" s="229">
        <v>46</v>
      </c>
      <c r="G53" s="274"/>
      <c r="H53" s="389"/>
      <c r="I53" s="412">
        <v>58</v>
      </c>
      <c r="J53" s="389"/>
      <c r="K53" s="412"/>
      <c r="L53" s="274">
        <v>100</v>
      </c>
      <c r="M53" s="412"/>
      <c r="N53" s="412"/>
      <c r="O53" s="274">
        <v>69</v>
      </c>
      <c r="P53" s="412"/>
      <c r="Q53" s="697"/>
      <c r="R53" s="706">
        <f t="shared" si="0"/>
        <v>100</v>
      </c>
      <c r="S53" s="406">
        <f t="shared" si="1"/>
        <v>46</v>
      </c>
      <c r="T53" s="406">
        <f t="shared" si="2"/>
        <v>68.25</v>
      </c>
      <c r="U53" s="1118"/>
      <c r="V53" s="2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24" t="s">
        <v>64</v>
      </c>
      <c r="F54" s="229" t="s">
        <v>110</v>
      </c>
      <c r="G54" s="274"/>
      <c r="H54" s="389"/>
      <c r="I54" s="229" t="s">
        <v>110</v>
      </c>
      <c r="J54" s="389"/>
      <c r="K54" s="412"/>
      <c r="L54" s="274" t="s">
        <v>220</v>
      </c>
      <c r="M54" s="412"/>
      <c r="N54" s="412"/>
      <c r="O54" s="274" t="s">
        <v>220</v>
      </c>
      <c r="P54" s="412"/>
      <c r="Q54" s="697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18" t="s">
        <v>49</v>
      </c>
      <c r="V54" s="2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24" t="s">
        <v>82</v>
      </c>
      <c r="F55" s="229" t="s">
        <v>462</v>
      </c>
      <c r="G55" s="274" t="s">
        <v>221</v>
      </c>
      <c r="H55" s="389" t="s">
        <v>444</v>
      </c>
      <c r="I55" s="274" t="s">
        <v>666</v>
      </c>
      <c r="J55" s="240">
        <v>9.9999999999999995E-7</v>
      </c>
      <c r="K55" s="274" t="s">
        <v>221</v>
      </c>
      <c r="L55" s="240" t="s">
        <v>209</v>
      </c>
      <c r="M55" s="412" t="s">
        <v>221</v>
      </c>
      <c r="N55" s="412" t="s">
        <v>221</v>
      </c>
      <c r="O55" s="274" t="s">
        <v>221</v>
      </c>
      <c r="P55" s="274" t="s">
        <v>221</v>
      </c>
      <c r="Q55" s="697" t="s">
        <v>680</v>
      </c>
      <c r="R55" s="796">
        <f t="shared" si="0"/>
        <v>9.9999999999999995E-7</v>
      </c>
      <c r="S55" s="404" t="str">
        <f t="shared" si="1"/>
        <v>&lt;0.000001</v>
      </c>
      <c r="T55" s="404" t="str">
        <f t="shared" si="2"/>
        <v>&lt;0.000001</v>
      </c>
      <c r="U55" s="1118"/>
      <c r="V55" s="2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24" t="s">
        <v>82</v>
      </c>
      <c r="F56" s="229" t="s">
        <v>262</v>
      </c>
      <c r="G56" s="274" t="s">
        <v>221</v>
      </c>
      <c r="H56" s="389" t="s">
        <v>221</v>
      </c>
      <c r="I56" s="274" t="s">
        <v>209</v>
      </c>
      <c r="J56" s="240" t="s">
        <v>221</v>
      </c>
      <c r="K56" s="412" t="s">
        <v>221</v>
      </c>
      <c r="L56" s="274" t="s">
        <v>405</v>
      </c>
      <c r="M56" s="412" t="s">
        <v>221</v>
      </c>
      <c r="N56" s="412" t="s">
        <v>221</v>
      </c>
      <c r="O56" s="274" t="s">
        <v>221</v>
      </c>
      <c r="P56" s="274" t="s">
        <v>221</v>
      </c>
      <c r="Q56" s="697" t="s">
        <v>209</v>
      </c>
      <c r="R56" s="796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18"/>
      <c r="V56" s="2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24" t="s">
        <v>69</v>
      </c>
      <c r="F57" s="229" t="s">
        <v>114</v>
      </c>
      <c r="G57" s="274"/>
      <c r="H57" s="389"/>
      <c r="I57" s="274" t="s">
        <v>194</v>
      </c>
      <c r="J57" s="240"/>
      <c r="K57" s="412"/>
      <c r="L57" s="274" t="s">
        <v>218</v>
      </c>
      <c r="M57" s="412"/>
      <c r="N57" s="412"/>
      <c r="O57" s="274" t="s">
        <v>218</v>
      </c>
      <c r="P57" s="412"/>
      <c r="Q57" s="697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18"/>
      <c r="V57" s="2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24" t="s">
        <v>83</v>
      </c>
      <c r="F58" s="229" t="s">
        <v>112</v>
      </c>
      <c r="G58" s="274"/>
      <c r="H58" s="389"/>
      <c r="I58" s="274" t="s">
        <v>112</v>
      </c>
      <c r="J58" s="240"/>
      <c r="K58" s="412"/>
      <c r="L58" s="274" t="s">
        <v>222</v>
      </c>
      <c r="M58" s="412"/>
      <c r="N58" s="412"/>
      <c r="O58" s="274" t="s">
        <v>222</v>
      </c>
      <c r="P58" s="412"/>
      <c r="Q58" s="697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18"/>
      <c r="V58" s="2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29" t="s">
        <v>639</v>
      </c>
      <c r="G59" s="274" t="s">
        <v>223</v>
      </c>
      <c r="H59" s="389" t="s">
        <v>654</v>
      </c>
      <c r="I59" s="274">
        <v>0.5</v>
      </c>
      <c r="J59" s="389">
        <v>0.5</v>
      </c>
      <c r="K59" s="412">
        <v>0.3</v>
      </c>
      <c r="L59" s="274">
        <v>0.8</v>
      </c>
      <c r="M59" s="412">
        <v>0.6</v>
      </c>
      <c r="N59" s="412">
        <v>0.4</v>
      </c>
      <c r="O59" s="274" t="s">
        <v>676</v>
      </c>
      <c r="P59" s="412">
        <v>0.3</v>
      </c>
      <c r="Q59" s="697" t="s">
        <v>459</v>
      </c>
      <c r="R59" s="392">
        <f t="shared" si="0"/>
        <v>0.8</v>
      </c>
      <c r="S59" s="404" t="str">
        <f t="shared" si="1"/>
        <v>&lt;0.3</v>
      </c>
      <c r="T59" s="389" t="str">
        <f t="shared" si="2"/>
        <v>&lt;0.3</v>
      </c>
      <c r="U59" s="1118" t="s">
        <v>50</v>
      </c>
      <c r="V59" s="2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24" t="s">
        <v>525</v>
      </c>
      <c r="F60" s="229">
        <v>7.2</v>
      </c>
      <c r="G60" s="389">
        <v>7.2</v>
      </c>
      <c r="H60" s="389">
        <v>7.3</v>
      </c>
      <c r="I60" s="274">
        <v>7.4</v>
      </c>
      <c r="J60" s="389">
        <v>7.3</v>
      </c>
      <c r="K60" s="412">
        <v>7.3</v>
      </c>
      <c r="L60" s="274">
        <v>7.3</v>
      </c>
      <c r="M60" s="412">
        <v>7.2</v>
      </c>
      <c r="N60" s="412">
        <v>7.3</v>
      </c>
      <c r="O60" s="512">
        <v>7.2</v>
      </c>
      <c r="P60" s="512">
        <v>7.1</v>
      </c>
      <c r="Q60" s="726">
        <v>7.1</v>
      </c>
      <c r="R60" s="771">
        <f t="shared" si="0"/>
        <v>7.4</v>
      </c>
      <c r="S60" s="398">
        <f t="shared" si="1"/>
        <v>7.1</v>
      </c>
      <c r="T60" s="398">
        <f>IF(AVERAGEA(F60:Q60)&lt;W60,"&lt;"&amp;ASC(W60),AVERAGEA(F60:Q60))</f>
        <v>7.2416666666666663</v>
      </c>
      <c r="U60" s="1118"/>
      <c r="V60" s="2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24" t="s">
        <v>84</v>
      </c>
      <c r="F61" s="229" t="s">
        <v>87</v>
      </c>
      <c r="G61" s="274" t="s">
        <v>101</v>
      </c>
      <c r="H61" s="389" t="s">
        <v>101</v>
      </c>
      <c r="I61" s="274" t="s">
        <v>101</v>
      </c>
      <c r="J61" s="389" t="s">
        <v>101</v>
      </c>
      <c r="K61" s="274" t="s">
        <v>101</v>
      </c>
      <c r="L61" s="274" t="s">
        <v>101</v>
      </c>
      <c r="M61" s="412" t="s">
        <v>101</v>
      </c>
      <c r="N61" s="412" t="s">
        <v>101</v>
      </c>
      <c r="O61" s="274" t="s">
        <v>101</v>
      </c>
      <c r="P61" s="274" t="s">
        <v>101</v>
      </c>
      <c r="Q61" s="697" t="s">
        <v>101</v>
      </c>
      <c r="R61" s="486" t="s">
        <v>260</v>
      </c>
      <c r="S61" s="406" t="s">
        <v>260</v>
      </c>
      <c r="T61" s="785" t="s">
        <v>260</v>
      </c>
      <c r="U61" s="1118"/>
      <c r="V61" s="2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24" t="s">
        <v>84</v>
      </c>
      <c r="F62" s="229" t="s">
        <v>87</v>
      </c>
      <c r="G62" s="274" t="s">
        <v>101</v>
      </c>
      <c r="H62" s="389" t="s">
        <v>101</v>
      </c>
      <c r="I62" s="274" t="s">
        <v>101</v>
      </c>
      <c r="J62" s="389" t="s">
        <v>101</v>
      </c>
      <c r="K62" s="274" t="s">
        <v>101</v>
      </c>
      <c r="L62" s="274" t="s">
        <v>101</v>
      </c>
      <c r="M62" s="412" t="s">
        <v>101</v>
      </c>
      <c r="N62" s="412" t="s">
        <v>101</v>
      </c>
      <c r="O62" s="274" t="s">
        <v>101</v>
      </c>
      <c r="P62" s="274" t="s">
        <v>101</v>
      </c>
      <c r="Q62" s="697" t="s">
        <v>101</v>
      </c>
      <c r="R62" s="486" t="s">
        <v>260</v>
      </c>
      <c r="S62" s="406" t="s">
        <v>260</v>
      </c>
      <c r="T62" s="785" t="s">
        <v>260</v>
      </c>
      <c r="U62" s="1118"/>
      <c r="V62" s="2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24" t="s">
        <v>526</v>
      </c>
      <c r="F63" s="240" t="s">
        <v>278</v>
      </c>
      <c r="G63" s="389" t="s">
        <v>224</v>
      </c>
      <c r="H63" s="389" t="s">
        <v>224</v>
      </c>
      <c r="I63" s="389" t="s">
        <v>188</v>
      </c>
      <c r="J63" s="389" t="s">
        <v>224</v>
      </c>
      <c r="K63" s="414" t="s">
        <v>224</v>
      </c>
      <c r="L63" s="389" t="s">
        <v>188</v>
      </c>
      <c r="M63" s="414" t="s">
        <v>188</v>
      </c>
      <c r="N63" s="414" t="s">
        <v>188</v>
      </c>
      <c r="O63" s="389" t="s">
        <v>188</v>
      </c>
      <c r="P63" s="389" t="s">
        <v>188</v>
      </c>
      <c r="Q63" s="684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18"/>
      <c r="V63" s="2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11" t="s">
        <v>527</v>
      </c>
      <c r="F64" s="241" t="s">
        <v>183</v>
      </c>
      <c r="G64" s="399" t="s">
        <v>183</v>
      </c>
      <c r="H64" s="430" t="s">
        <v>225</v>
      </c>
      <c r="I64" s="399" t="s">
        <v>107</v>
      </c>
      <c r="J64" s="430" t="s">
        <v>225</v>
      </c>
      <c r="K64" s="614" t="s">
        <v>225</v>
      </c>
      <c r="L64" s="396" t="s">
        <v>183</v>
      </c>
      <c r="M64" s="614" t="s">
        <v>107</v>
      </c>
      <c r="N64" s="614" t="s">
        <v>107</v>
      </c>
      <c r="O64" s="396" t="s">
        <v>107</v>
      </c>
      <c r="P64" s="396" t="s">
        <v>107</v>
      </c>
      <c r="Q64" s="794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46"/>
      <c r="V64" s="2"/>
      <c r="W64" s="4">
        <v>0.1</v>
      </c>
    </row>
    <row r="65" spans="1:24" ht="15" customHeight="1" thickBot="1" x14ac:dyDescent="0.2">
      <c r="A65" s="98"/>
      <c r="B65" s="1124" t="s">
        <v>92</v>
      </c>
      <c r="C65" s="1125"/>
      <c r="D65" s="1125"/>
      <c r="E65" s="1126"/>
      <c r="F65" s="276" t="s">
        <v>103</v>
      </c>
      <c r="G65" s="400" t="s">
        <v>103</v>
      </c>
      <c r="H65" s="445" t="s">
        <v>103</v>
      </c>
      <c r="I65" s="400" t="s">
        <v>103</v>
      </c>
      <c r="J65" s="445" t="s">
        <v>103</v>
      </c>
      <c r="K65" s="400" t="s">
        <v>103</v>
      </c>
      <c r="L65" s="400" t="s">
        <v>103</v>
      </c>
      <c r="M65" s="615" t="s">
        <v>103</v>
      </c>
      <c r="N65" s="615" t="s">
        <v>103</v>
      </c>
      <c r="O65" s="400" t="s">
        <v>103</v>
      </c>
      <c r="P65" s="400" t="s">
        <v>103</v>
      </c>
      <c r="Q65" s="795" t="s">
        <v>103</v>
      </c>
      <c r="R65" s="4"/>
      <c r="S65" s="4"/>
      <c r="T65" s="4"/>
      <c r="V65" s="2"/>
    </row>
    <row r="66" spans="1:24" s="8" customFormat="1" ht="15" customHeight="1" thickBot="1" x14ac:dyDescent="0.2">
      <c r="B66" s="1124" t="s">
        <v>593</v>
      </c>
      <c r="C66" s="1125"/>
      <c r="D66" s="1125"/>
      <c r="E66" s="1126"/>
      <c r="F66" s="231" t="s">
        <v>300</v>
      </c>
      <c r="G66" s="400" t="s">
        <v>303</v>
      </c>
      <c r="H66" s="445" t="s">
        <v>303</v>
      </c>
      <c r="I66" s="400" t="s">
        <v>297</v>
      </c>
      <c r="J66" s="445" t="s">
        <v>297</v>
      </c>
      <c r="K66" s="400" t="s">
        <v>297</v>
      </c>
      <c r="L66" s="400" t="s">
        <v>206</v>
      </c>
      <c r="M66" s="615" t="s">
        <v>206</v>
      </c>
      <c r="N66" s="615" t="s">
        <v>206</v>
      </c>
      <c r="O66" s="400" t="s">
        <v>206</v>
      </c>
      <c r="P66" s="400" t="s">
        <v>206</v>
      </c>
      <c r="Q66" s="795" t="s">
        <v>206</v>
      </c>
      <c r="R66" s="3"/>
      <c r="S66" s="5"/>
      <c r="T66" s="773"/>
      <c r="U66" s="4"/>
      <c r="V66" s="2"/>
      <c r="W66" s="3"/>
      <c r="X66" s="3"/>
    </row>
    <row r="67" spans="1:24" ht="12" customHeight="1" x14ac:dyDescent="0.15">
      <c r="C67" s="1" t="s">
        <v>301</v>
      </c>
      <c r="D67" s="1"/>
      <c r="E67" s="4"/>
      <c r="G67" s="499"/>
      <c r="H67" s="492"/>
      <c r="I67" s="547"/>
      <c r="J67" s="117"/>
      <c r="K67" s="592"/>
      <c r="L67" s="642"/>
      <c r="M67" s="656"/>
      <c r="N67" s="667"/>
      <c r="O67" s="676"/>
      <c r="P67" s="713"/>
      <c r="Q67" s="730"/>
      <c r="R67" s="1123"/>
      <c r="S67" s="1123"/>
      <c r="T67" s="1123"/>
      <c r="U67" s="6"/>
      <c r="V67" s="6"/>
    </row>
    <row r="68" spans="1:24" ht="12" customHeight="1" x14ac:dyDescent="0.15">
      <c r="B68" s="1"/>
      <c r="C68" s="1"/>
      <c r="D68" s="37"/>
      <c r="E68" s="37"/>
      <c r="F68" s="2"/>
      <c r="G68" s="2"/>
      <c r="H68" s="494"/>
      <c r="I68" s="2"/>
      <c r="J68" s="118"/>
      <c r="K68" s="595"/>
      <c r="N68" s="669"/>
      <c r="P68" s="714"/>
      <c r="Q68" s="732"/>
      <c r="R68" s="4"/>
      <c r="S68" s="732"/>
      <c r="T68" s="4"/>
      <c r="U68" s="1"/>
    </row>
    <row r="69" spans="1:24" ht="12" customHeight="1" x14ac:dyDescent="0.15">
      <c r="D69" s="37"/>
      <c r="E69" s="37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53:D53"/>
    <mergeCell ref="C48:D48"/>
    <mergeCell ref="C49:D49"/>
    <mergeCell ref="C54:D54"/>
    <mergeCell ref="C64:D64"/>
    <mergeCell ref="C58:D58"/>
    <mergeCell ref="C59:D59"/>
    <mergeCell ref="C60:D60"/>
    <mergeCell ref="C62:D62"/>
    <mergeCell ref="C63:D63"/>
    <mergeCell ref="C61:D61"/>
    <mergeCell ref="C55:D55"/>
    <mergeCell ref="C56:D56"/>
    <mergeCell ref="C57:D57"/>
    <mergeCell ref="C52:D52"/>
    <mergeCell ref="C50:D50"/>
    <mergeCell ref="C51:D51"/>
    <mergeCell ref="C44:D44"/>
    <mergeCell ref="C45:D45"/>
    <mergeCell ref="C46:D46"/>
    <mergeCell ref="C47:D47"/>
    <mergeCell ref="B1:M1"/>
    <mergeCell ref="C40:D40"/>
    <mergeCell ref="C41:D41"/>
    <mergeCell ref="C42:D42"/>
    <mergeCell ref="C43:D43"/>
    <mergeCell ref="C38:D38"/>
    <mergeCell ref="B4:C4"/>
    <mergeCell ref="C15:D15"/>
    <mergeCell ref="C16:D16"/>
    <mergeCell ref="D6:E6"/>
    <mergeCell ref="C26:D26"/>
    <mergeCell ref="C24:D24"/>
    <mergeCell ref="C25:D25"/>
    <mergeCell ref="D7:E7"/>
    <mergeCell ref="C19:D19"/>
    <mergeCell ref="C20:D20"/>
    <mergeCell ref="C21:D21"/>
    <mergeCell ref="B6:C12"/>
    <mergeCell ref="D8:E8"/>
    <mergeCell ref="D9:E9"/>
    <mergeCell ref="D12:E12"/>
    <mergeCell ref="D10:E10"/>
    <mergeCell ref="D11:E11"/>
    <mergeCell ref="G3:K3"/>
    <mergeCell ref="U14:U15"/>
    <mergeCell ref="U16:U21"/>
    <mergeCell ref="U24:U26"/>
    <mergeCell ref="R6:R9"/>
    <mergeCell ref="S6:S9"/>
    <mergeCell ref="G4:K4"/>
    <mergeCell ref="F13:T13"/>
    <mergeCell ref="U59:U64"/>
    <mergeCell ref="U6:U12"/>
    <mergeCell ref="T6:T9"/>
    <mergeCell ref="U45:U48"/>
    <mergeCell ref="U52:U53"/>
    <mergeCell ref="U27:U33"/>
    <mergeCell ref="U54:U58"/>
    <mergeCell ref="U34:U44"/>
    <mergeCell ref="C22:D22"/>
    <mergeCell ref="C32:D32"/>
    <mergeCell ref="C33:D33"/>
    <mergeCell ref="C35:D35"/>
    <mergeCell ref="C36:D36"/>
    <mergeCell ref="R67:T67"/>
    <mergeCell ref="B66:E66"/>
    <mergeCell ref="B65:E65"/>
    <mergeCell ref="B13:D13"/>
    <mergeCell ref="C14:D14"/>
    <mergeCell ref="C17:D17"/>
    <mergeCell ref="C18:D18"/>
    <mergeCell ref="C34:D34"/>
    <mergeCell ref="C30:D30"/>
    <mergeCell ref="C23:D23"/>
    <mergeCell ref="C29:D29"/>
    <mergeCell ref="C27:D27"/>
    <mergeCell ref="C28:D28"/>
    <mergeCell ref="C37:D37"/>
    <mergeCell ref="C31:D31"/>
    <mergeCell ref="C39:D39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1" orientation="landscape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DH84"/>
  <sheetViews>
    <sheetView zoomScaleNormal="100" zoomScaleSheetLayoutView="130" workbookViewId="0"/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26.125" style="3" customWidth="1"/>
    <col min="5" max="8" width="7.5" style="4" customWidth="1"/>
    <col min="9" max="9" width="7.5" style="578" customWidth="1"/>
    <col min="10" max="10" width="7.5" style="3" customWidth="1"/>
    <col min="11" max="12" width="7.5" style="4" customWidth="1"/>
    <col min="13" max="13" width="7.5" style="3" customWidth="1"/>
    <col min="14" max="14" width="7.5" style="4" customWidth="1"/>
    <col min="15" max="19" width="7.5" style="3" customWidth="1"/>
    <col min="20" max="20" width="13.5" style="4" customWidth="1"/>
    <col min="21" max="21" width="3.5" style="3" customWidth="1"/>
    <col min="22" max="34" width="0" style="3" hidden="1" customWidth="1"/>
    <col min="35" max="16384" width="8.875" style="3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</row>
    <row r="2" spans="2:112" ht="12" customHeight="1" thickBot="1" x14ac:dyDescent="0.2">
      <c r="C2" s="30" t="s">
        <v>86</v>
      </c>
    </row>
    <row r="3" spans="2:112" ht="16.899999999999999" customHeight="1" thickBot="1" x14ac:dyDescent="0.2">
      <c r="B3" s="4"/>
      <c r="C3" s="23"/>
      <c r="D3" s="25"/>
      <c r="E3" s="19" t="s">
        <v>8</v>
      </c>
      <c r="F3" s="1205" t="s">
        <v>9</v>
      </c>
      <c r="G3" s="1205"/>
      <c r="H3" s="1205"/>
      <c r="I3" s="1205"/>
      <c r="J3" s="1206"/>
      <c r="M3" s="4"/>
      <c r="O3" s="4"/>
      <c r="P3" s="4"/>
      <c r="Q3" s="4"/>
      <c r="R3" s="4"/>
      <c r="S3" s="4"/>
      <c r="U3" s="4"/>
    </row>
    <row r="4" spans="2:112" ht="16.899999999999999" customHeight="1" thickBot="1" x14ac:dyDescent="0.2">
      <c r="B4" s="1207" t="s">
        <v>42</v>
      </c>
      <c r="C4" s="1208"/>
      <c r="D4" s="43" t="s">
        <v>97</v>
      </c>
      <c r="E4" s="10">
        <v>11</v>
      </c>
      <c r="F4" s="1162" t="s">
        <v>98</v>
      </c>
      <c r="G4" s="1162"/>
      <c r="H4" s="1162"/>
      <c r="I4" s="1162"/>
      <c r="J4" s="1163"/>
      <c r="M4" s="4"/>
      <c r="O4" s="4"/>
      <c r="P4" s="4"/>
      <c r="Q4" s="4"/>
      <c r="R4" s="4"/>
      <c r="S4" s="4"/>
      <c r="U4" s="4"/>
    </row>
    <row r="5" spans="2:112" ht="10.15" customHeight="1" thickBot="1" x14ac:dyDescent="0.2">
      <c r="B5" s="4"/>
      <c r="C5" s="4"/>
      <c r="D5" s="4"/>
      <c r="J5" s="4"/>
      <c r="M5" s="4"/>
      <c r="O5" s="4"/>
      <c r="P5" s="4"/>
      <c r="Q5" s="4"/>
      <c r="R5" s="4"/>
      <c r="S5" s="4"/>
      <c r="U5" s="4"/>
    </row>
    <row r="6" spans="2:112" ht="12" customHeight="1" x14ac:dyDescent="0.15">
      <c r="B6" s="1129" t="s">
        <v>90</v>
      </c>
      <c r="C6" s="1130"/>
      <c r="D6" s="215" t="s">
        <v>17</v>
      </c>
      <c r="E6" s="243">
        <v>45028</v>
      </c>
      <c r="F6" s="393">
        <v>45056</v>
      </c>
      <c r="G6" s="401">
        <v>45084</v>
      </c>
      <c r="H6" s="393">
        <v>45112</v>
      </c>
      <c r="I6" s="393">
        <v>45140</v>
      </c>
      <c r="J6" s="393">
        <v>45175</v>
      </c>
      <c r="K6" s="393">
        <v>45203</v>
      </c>
      <c r="L6" s="393">
        <v>45238</v>
      </c>
      <c r="M6" s="393">
        <v>45632</v>
      </c>
      <c r="N6" s="393">
        <v>45301</v>
      </c>
      <c r="O6" s="401">
        <v>45329</v>
      </c>
      <c r="P6" s="724">
        <v>45357</v>
      </c>
      <c r="Q6" s="1139" t="s">
        <v>0</v>
      </c>
      <c r="R6" s="1142" t="s">
        <v>1</v>
      </c>
      <c r="S6" s="1150" t="s">
        <v>2</v>
      </c>
      <c r="T6" s="1147" t="s">
        <v>23</v>
      </c>
      <c r="U6" s="4"/>
    </row>
    <row r="7" spans="2:112" ht="12" customHeight="1" x14ac:dyDescent="0.15">
      <c r="B7" s="1131"/>
      <c r="C7" s="1132"/>
      <c r="D7" s="216" t="s">
        <v>22</v>
      </c>
      <c r="E7" s="244">
        <v>0.40833333333333338</v>
      </c>
      <c r="F7" s="273">
        <v>0.42569444444444443</v>
      </c>
      <c r="G7" s="402">
        <v>0.3923611111111111</v>
      </c>
      <c r="H7" s="273">
        <v>0.39583333333333331</v>
      </c>
      <c r="I7" s="402">
        <v>0.4152777777777778</v>
      </c>
      <c r="J7" s="273">
        <v>0.40069444444444446</v>
      </c>
      <c r="K7" s="273">
        <v>0.40972222222222227</v>
      </c>
      <c r="L7" s="273">
        <v>0.39027777777777778</v>
      </c>
      <c r="M7" s="273">
        <v>0.40069444444444446</v>
      </c>
      <c r="N7" s="273">
        <v>0.42222222222222222</v>
      </c>
      <c r="O7" s="402">
        <v>0.45</v>
      </c>
      <c r="P7" s="725">
        <v>0.41041666666666665</v>
      </c>
      <c r="Q7" s="1140"/>
      <c r="R7" s="1143"/>
      <c r="S7" s="1151"/>
      <c r="T7" s="1148"/>
      <c r="U7" s="4"/>
      <c r="DH7" s="3">
        <v>0.54</v>
      </c>
    </row>
    <row r="8" spans="2:112" ht="12" customHeight="1" x14ac:dyDescent="0.15">
      <c r="B8" s="1131"/>
      <c r="C8" s="1132"/>
      <c r="D8" s="216" t="s">
        <v>18</v>
      </c>
      <c r="E8" s="244" t="s">
        <v>184</v>
      </c>
      <c r="F8" s="273" t="s">
        <v>184</v>
      </c>
      <c r="G8" s="502" t="s">
        <v>184</v>
      </c>
      <c r="H8" s="217" t="s">
        <v>184</v>
      </c>
      <c r="I8" s="581" t="s">
        <v>184</v>
      </c>
      <c r="J8" s="217" t="s">
        <v>184</v>
      </c>
      <c r="K8" s="217" t="s">
        <v>184</v>
      </c>
      <c r="L8" s="217" t="s">
        <v>673</v>
      </c>
      <c r="M8" s="217" t="s">
        <v>187</v>
      </c>
      <c r="N8" s="217" t="s">
        <v>184</v>
      </c>
      <c r="O8" s="402" t="s">
        <v>187</v>
      </c>
      <c r="P8" s="733" t="s">
        <v>187</v>
      </c>
      <c r="Q8" s="1140"/>
      <c r="R8" s="1143"/>
      <c r="S8" s="1151"/>
      <c r="T8" s="1148"/>
      <c r="U8" s="4"/>
      <c r="DH8" s="3">
        <v>0.52</v>
      </c>
    </row>
    <row r="9" spans="2:112" ht="12" customHeight="1" x14ac:dyDescent="0.15">
      <c r="B9" s="1131"/>
      <c r="C9" s="1132"/>
      <c r="D9" s="216" t="s">
        <v>19</v>
      </c>
      <c r="E9" s="245" t="s">
        <v>163</v>
      </c>
      <c r="F9" s="273" t="s">
        <v>422</v>
      </c>
      <c r="G9" s="502" t="s">
        <v>309</v>
      </c>
      <c r="H9" s="550" t="s">
        <v>184</v>
      </c>
      <c r="I9" s="581" t="s">
        <v>184</v>
      </c>
      <c r="J9" s="217" t="s">
        <v>163</v>
      </c>
      <c r="K9" s="217" t="s">
        <v>184</v>
      </c>
      <c r="L9" s="217" t="s">
        <v>187</v>
      </c>
      <c r="M9" s="668" t="s">
        <v>184</v>
      </c>
      <c r="N9" s="217" t="s">
        <v>208</v>
      </c>
      <c r="O9" s="402" t="s">
        <v>187</v>
      </c>
      <c r="P9" s="733" t="s">
        <v>309</v>
      </c>
      <c r="Q9" s="1141"/>
      <c r="R9" s="1144"/>
      <c r="S9" s="1152"/>
      <c r="T9" s="1148"/>
      <c r="U9" s="4"/>
      <c r="DH9" s="3">
        <v>0.54</v>
      </c>
    </row>
    <row r="10" spans="2:112" ht="12" customHeight="1" x14ac:dyDescent="0.15">
      <c r="B10" s="1131"/>
      <c r="C10" s="1132"/>
      <c r="D10" s="216" t="s">
        <v>20</v>
      </c>
      <c r="E10" s="246">
        <v>8</v>
      </c>
      <c r="F10" s="398">
        <v>18.5</v>
      </c>
      <c r="G10" s="398">
        <v>21</v>
      </c>
      <c r="H10" s="208">
        <v>29</v>
      </c>
      <c r="I10" s="398">
        <v>32</v>
      </c>
      <c r="J10" s="208">
        <v>24</v>
      </c>
      <c r="K10" s="208">
        <v>20</v>
      </c>
      <c r="L10" s="208">
        <v>11</v>
      </c>
      <c r="M10" s="208">
        <v>6</v>
      </c>
      <c r="N10" s="208">
        <v>0</v>
      </c>
      <c r="O10" s="398">
        <v>4</v>
      </c>
      <c r="P10" s="726">
        <v>3</v>
      </c>
      <c r="Q10" s="740">
        <f>MAX(E10:P10)</f>
        <v>32</v>
      </c>
      <c r="R10" s="441">
        <f>MIN(E10:P10)</f>
        <v>0</v>
      </c>
      <c r="S10" s="685">
        <f>AVERAGEA(E10:P10)</f>
        <v>14.708333333333334</v>
      </c>
      <c r="T10" s="1148"/>
      <c r="U10" s="4"/>
      <c r="DH10" s="3">
        <v>0.56000000000000005</v>
      </c>
    </row>
    <row r="11" spans="2:112" ht="12" customHeight="1" thickBot="1" x14ac:dyDescent="0.2">
      <c r="B11" s="1131"/>
      <c r="C11" s="1132"/>
      <c r="D11" s="216" t="s">
        <v>21</v>
      </c>
      <c r="E11" s="246">
        <v>5.3</v>
      </c>
      <c r="F11" s="208">
        <v>6</v>
      </c>
      <c r="G11" s="398">
        <v>11.6</v>
      </c>
      <c r="H11" s="208">
        <v>15.8</v>
      </c>
      <c r="I11" s="398">
        <v>20</v>
      </c>
      <c r="J11" s="208">
        <v>14.1</v>
      </c>
      <c r="K11" s="208">
        <v>17.5</v>
      </c>
      <c r="L11" s="208">
        <v>12.5</v>
      </c>
      <c r="M11" s="208">
        <v>7.2</v>
      </c>
      <c r="N11" s="208">
        <v>4</v>
      </c>
      <c r="O11" s="398">
        <v>3</v>
      </c>
      <c r="P11" s="726">
        <v>2.7</v>
      </c>
      <c r="Q11" s="740">
        <f>MAX(E11:P11)</f>
        <v>20</v>
      </c>
      <c r="R11" s="441">
        <f>MIN(E11:P11)</f>
        <v>2.7</v>
      </c>
      <c r="S11" s="685">
        <f>AVERAGEA(E11:P11)</f>
        <v>9.9749999999999996</v>
      </c>
      <c r="T11" s="1148"/>
      <c r="U11" s="4"/>
      <c r="DH11" s="3">
        <v>0.52</v>
      </c>
    </row>
    <row r="12" spans="2:112" s="8" customFormat="1" ht="15" customHeight="1" x14ac:dyDescent="0.15">
      <c r="B12" s="1211" t="s">
        <v>91</v>
      </c>
      <c r="C12" s="1212"/>
      <c r="D12" s="1213"/>
      <c r="E12" s="1215" t="s">
        <v>3</v>
      </c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6"/>
      <c r="T12" s="20"/>
      <c r="U12" s="9"/>
      <c r="V12" s="9"/>
      <c r="DH12" s="8">
        <v>0.54</v>
      </c>
    </row>
    <row r="13" spans="2:112" ht="12" customHeight="1" x14ac:dyDescent="0.15">
      <c r="B13" s="95">
        <v>1</v>
      </c>
      <c r="C13" s="1165" t="s">
        <v>467</v>
      </c>
      <c r="D13" s="1166"/>
      <c r="E13" s="247">
        <v>61</v>
      </c>
      <c r="F13" s="426">
        <v>98</v>
      </c>
      <c r="G13" s="486">
        <v>50</v>
      </c>
      <c r="H13" s="274">
        <v>97</v>
      </c>
      <c r="I13" s="486">
        <v>120</v>
      </c>
      <c r="J13" s="274">
        <v>560</v>
      </c>
      <c r="K13" s="486">
        <v>170</v>
      </c>
      <c r="L13" s="486">
        <v>180</v>
      </c>
      <c r="M13" s="486">
        <v>39</v>
      </c>
      <c r="N13" s="486">
        <v>20</v>
      </c>
      <c r="O13" s="486">
        <v>10</v>
      </c>
      <c r="P13" s="486">
        <v>22</v>
      </c>
      <c r="Q13" s="706">
        <f>MAXA(E13:P13)</f>
        <v>560</v>
      </c>
      <c r="R13" s="486">
        <f>MINA(E13:P13)</f>
        <v>10</v>
      </c>
      <c r="S13" s="486">
        <f>ROUND(AVERAGEA(E13:P13),-1)</f>
        <v>120</v>
      </c>
      <c r="T13" s="1113" t="s">
        <v>45</v>
      </c>
      <c r="U13" s="2"/>
      <c r="V13" s="45">
        <f>AVERAGE(W13:AH13)</f>
        <v>56.416666666666664</v>
      </c>
      <c r="W13" s="3">
        <v>25</v>
      </c>
      <c r="X13" s="3">
        <v>17</v>
      </c>
      <c r="Y13" s="3">
        <v>6</v>
      </c>
      <c r="Z13" s="3">
        <v>100</v>
      </c>
      <c r="AA13" s="3">
        <v>44</v>
      </c>
      <c r="AB13" s="3">
        <v>240</v>
      </c>
      <c r="AC13" s="3">
        <v>58</v>
      </c>
      <c r="AD13" s="3">
        <v>98</v>
      </c>
      <c r="AE13" s="3">
        <v>7</v>
      </c>
      <c r="AF13" s="3">
        <v>54</v>
      </c>
      <c r="AG13" s="3">
        <v>8</v>
      </c>
      <c r="AH13" s="3">
        <v>20</v>
      </c>
      <c r="DH13" s="3">
        <v>0.52</v>
      </c>
    </row>
    <row r="14" spans="2:112" ht="12" customHeight="1" x14ac:dyDescent="0.15">
      <c r="B14" s="95">
        <v>2</v>
      </c>
      <c r="C14" s="1165" t="s">
        <v>468</v>
      </c>
      <c r="D14" s="1166"/>
      <c r="E14" s="248" t="s">
        <v>166</v>
      </c>
      <c r="F14" s="217" t="s">
        <v>166</v>
      </c>
      <c r="G14" s="502" t="s">
        <v>166</v>
      </c>
      <c r="H14" s="274" t="s">
        <v>166</v>
      </c>
      <c r="I14" s="414" t="s">
        <v>166</v>
      </c>
      <c r="J14" s="412" t="s">
        <v>166</v>
      </c>
      <c r="K14" s="274" t="s">
        <v>166</v>
      </c>
      <c r="L14" s="217" t="s">
        <v>166</v>
      </c>
      <c r="M14" s="274" t="s">
        <v>166</v>
      </c>
      <c r="N14" s="274" t="s">
        <v>166</v>
      </c>
      <c r="O14" s="217" t="s">
        <v>166</v>
      </c>
      <c r="P14" s="733" t="s">
        <v>152</v>
      </c>
      <c r="Q14" s="737" t="s">
        <v>299</v>
      </c>
      <c r="R14" s="735" t="s">
        <v>299</v>
      </c>
      <c r="S14" s="736" t="s">
        <v>299</v>
      </c>
      <c r="T14" s="1113"/>
      <c r="U14" s="2"/>
      <c r="V14" s="4"/>
      <c r="DH14" s="3">
        <v>0.6</v>
      </c>
    </row>
    <row r="15" spans="2:112" ht="12" customHeight="1" x14ac:dyDescent="0.15">
      <c r="B15" s="95">
        <v>3</v>
      </c>
      <c r="C15" s="1165" t="s">
        <v>469</v>
      </c>
      <c r="D15" s="1166"/>
      <c r="E15" s="249" t="s">
        <v>250</v>
      </c>
      <c r="F15" s="217"/>
      <c r="G15" s="507"/>
      <c r="H15" s="274" t="s">
        <v>250</v>
      </c>
      <c r="I15" s="117"/>
      <c r="J15" s="274"/>
      <c r="K15" s="274" t="s">
        <v>385</v>
      </c>
      <c r="L15" s="397"/>
      <c r="M15" s="274"/>
      <c r="N15" s="274" t="s">
        <v>250</v>
      </c>
      <c r="O15" s="397"/>
      <c r="P15" s="741"/>
      <c r="Q15" s="705" t="str">
        <f>IF(MAXA(E15:P15)&lt;V15,"&lt;"&amp;V15&amp;"",MAXA(E15:P15))</f>
        <v>&lt;0.0003</v>
      </c>
      <c r="R15" s="404" t="str">
        <f>IF(MINA(E15:P15)&lt;V15,"&lt;"&amp;V15&amp;"",MINA(E15:P15))</f>
        <v>&lt;0.0003</v>
      </c>
      <c r="S15" s="404" t="str">
        <f>IF(AVERAGEA(E15:P15)&lt;V15,"&lt;"&amp;ASC(V15),AVERAGEA(E15:P15))</f>
        <v>&lt;0.0003</v>
      </c>
      <c r="T15" s="1118" t="s">
        <v>46</v>
      </c>
      <c r="U15" s="2"/>
      <c r="V15" s="4">
        <v>2.9999999999999997E-4</v>
      </c>
      <c r="DH15" s="3">
        <v>0.6</v>
      </c>
    </row>
    <row r="16" spans="2:112" ht="12" customHeight="1" x14ac:dyDescent="0.15">
      <c r="B16" s="95">
        <v>4</v>
      </c>
      <c r="C16" s="1165" t="s">
        <v>615</v>
      </c>
      <c r="D16" s="1166"/>
      <c r="E16" s="250" t="s">
        <v>105</v>
      </c>
      <c r="F16" s="451"/>
      <c r="G16" s="519"/>
      <c r="H16" s="274" t="s">
        <v>105</v>
      </c>
      <c r="I16" s="414"/>
      <c r="J16" s="274"/>
      <c r="K16" s="274" t="s">
        <v>386</v>
      </c>
      <c r="L16" s="451"/>
      <c r="M16" s="274"/>
      <c r="N16" s="274" t="s">
        <v>213</v>
      </c>
      <c r="O16" s="451"/>
      <c r="P16" s="742"/>
      <c r="Q16" s="705" t="str">
        <f t="shared" ref="Q16:Q32" si="0">IF(MAXA(E16:P16)&lt;V16,"&lt;"&amp;V16&amp;"",MAXA(E16:P16))</f>
        <v>&lt;0.00005</v>
      </c>
      <c r="R16" s="404" t="str">
        <f t="shared" ref="R16:R32" si="1">IF(MINA(E16:P16)&lt;V16,"&lt;"&amp;V16&amp;"",MINA(E16:P16))</f>
        <v>&lt;0.00005</v>
      </c>
      <c r="S16" s="404" t="str">
        <f t="shared" ref="S16:S32" si="2">IF(AVERAGEA(E16:P16)&lt;V16,"&lt;"&amp;ASC(V16),AVERAGEA(E16:P16))</f>
        <v>&lt;0.00005</v>
      </c>
      <c r="T16" s="1118"/>
      <c r="U16" s="2"/>
      <c r="V16" s="4">
        <v>5.0000000000000002E-5</v>
      </c>
      <c r="DH16" s="3">
        <v>0.57999999999999996</v>
      </c>
    </row>
    <row r="17" spans="1:112" ht="12" customHeight="1" x14ac:dyDescent="0.15">
      <c r="B17" s="95">
        <v>5</v>
      </c>
      <c r="C17" s="1165" t="s">
        <v>471</v>
      </c>
      <c r="D17" s="1166"/>
      <c r="E17" s="249" t="s">
        <v>104</v>
      </c>
      <c r="F17" s="397"/>
      <c r="G17" s="390"/>
      <c r="H17" s="274" t="s">
        <v>212</v>
      </c>
      <c r="I17" s="414"/>
      <c r="J17" s="274"/>
      <c r="K17" s="274" t="s">
        <v>387</v>
      </c>
      <c r="L17" s="397"/>
      <c r="M17" s="274"/>
      <c r="N17" s="274" t="s">
        <v>212</v>
      </c>
      <c r="O17" s="397"/>
      <c r="P17" s="741"/>
      <c r="Q17" s="705" t="str">
        <f t="shared" si="0"/>
        <v>&lt;0.001</v>
      </c>
      <c r="R17" s="404" t="str">
        <f t="shared" si="1"/>
        <v>&lt;0.001</v>
      </c>
      <c r="S17" s="404" t="str">
        <f t="shared" si="2"/>
        <v>&lt;0.001</v>
      </c>
      <c r="T17" s="1118"/>
      <c r="U17" s="2"/>
      <c r="V17" s="4">
        <v>1E-3</v>
      </c>
      <c r="DH17" s="3">
        <v>0.57999999999999996</v>
      </c>
    </row>
    <row r="18" spans="1:112" ht="12" customHeight="1" x14ac:dyDescent="0.15">
      <c r="B18" s="95">
        <v>6</v>
      </c>
      <c r="C18" s="1165" t="s">
        <v>472</v>
      </c>
      <c r="D18" s="1166"/>
      <c r="E18" s="249" t="s">
        <v>407</v>
      </c>
      <c r="F18" s="397"/>
      <c r="G18" s="390"/>
      <c r="H18" s="274" t="s">
        <v>113</v>
      </c>
      <c r="I18" s="414"/>
      <c r="J18" s="274"/>
      <c r="K18" s="274" t="s">
        <v>113</v>
      </c>
      <c r="L18" s="397"/>
      <c r="M18" s="274"/>
      <c r="N18" s="274" t="s">
        <v>212</v>
      </c>
      <c r="O18" s="397"/>
      <c r="P18" s="741"/>
      <c r="Q18" s="705" t="str">
        <f>IF(MAXA(E18:P18)&lt;V18,"&lt;"&amp;V18&amp;"",MAXA(E18:P18))</f>
        <v>&lt;0.001</v>
      </c>
      <c r="R18" s="404" t="str">
        <f t="shared" si="1"/>
        <v>&lt;0.001</v>
      </c>
      <c r="S18" s="404" t="str">
        <f t="shared" si="2"/>
        <v>&lt;0.001</v>
      </c>
      <c r="T18" s="1118"/>
      <c r="U18" s="2"/>
      <c r="V18" s="4">
        <v>1E-3</v>
      </c>
      <c r="DH18" s="3">
        <v>0.62</v>
      </c>
    </row>
    <row r="19" spans="1:112" ht="12" customHeight="1" x14ac:dyDescent="0.15">
      <c r="B19" s="95">
        <v>7</v>
      </c>
      <c r="C19" s="1165" t="s">
        <v>473</v>
      </c>
      <c r="D19" s="1166"/>
      <c r="E19" s="249" t="s">
        <v>104</v>
      </c>
      <c r="F19" s="397"/>
      <c r="G19" s="390"/>
      <c r="H19" s="274" t="s">
        <v>104</v>
      </c>
      <c r="I19" s="414"/>
      <c r="J19" s="274"/>
      <c r="K19" s="274" t="s">
        <v>387</v>
      </c>
      <c r="L19" s="397"/>
      <c r="M19" s="274"/>
      <c r="N19" s="274" t="s">
        <v>212</v>
      </c>
      <c r="O19" s="397"/>
      <c r="P19" s="741"/>
      <c r="Q19" s="705" t="str">
        <f t="shared" si="0"/>
        <v>&lt;0.001</v>
      </c>
      <c r="R19" s="404" t="str">
        <f t="shared" si="1"/>
        <v>&lt;0.001</v>
      </c>
      <c r="S19" s="404" t="str">
        <f t="shared" si="2"/>
        <v>&lt;0.001</v>
      </c>
      <c r="T19" s="1118"/>
      <c r="U19" s="2"/>
      <c r="V19" s="4">
        <v>1E-3</v>
      </c>
      <c r="DH19" s="3">
        <v>0.57999999999999996</v>
      </c>
    </row>
    <row r="20" spans="1:112" ht="12" customHeight="1" x14ac:dyDescent="0.15">
      <c r="B20" s="95">
        <v>8</v>
      </c>
      <c r="C20" s="1165" t="s">
        <v>474</v>
      </c>
      <c r="D20" s="1166"/>
      <c r="E20" s="249" t="s">
        <v>114</v>
      </c>
      <c r="F20" s="397"/>
      <c r="G20" s="390"/>
      <c r="H20" s="274" t="s">
        <v>114</v>
      </c>
      <c r="I20" s="414"/>
      <c r="J20" s="274"/>
      <c r="K20" s="274" t="s">
        <v>114</v>
      </c>
      <c r="L20" s="397"/>
      <c r="M20" s="274"/>
      <c r="N20" s="274" t="s">
        <v>114</v>
      </c>
      <c r="O20" s="397"/>
      <c r="P20" s="741"/>
      <c r="Q20" s="705" t="str">
        <f t="shared" si="0"/>
        <v>&lt;0.002</v>
      </c>
      <c r="R20" s="404" t="str">
        <f t="shared" si="1"/>
        <v>&lt;0.002</v>
      </c>
      <c r="S20" s="404" t="str">
        <f t="shared" si="2"/>
        <v>&lt;0.002</v>
      </c>
      <c r="T20" s="1118"/>
      <c r="U20" s="2"/>
      <c r="V20" s="4">
        <v>2E-3</v>
      </c>
      <c r="DH20" s="3">
        <v>0.6</v>
      </c>
    </row>
    <row r="21" spans="1:112" ht="12" customHeight="1" x14ac:dyDescent="0.15">
      <c r="B21" s="95">
        <v>9</v>
      </c>
      <c r="C21" s="1119" t="s">
        <v>475</v>
      </c>
      <c r="D21" s="1120"/>
      <c r="E21" s="249" t="s">
        <v>408</v>
      </c>
      <c r="F21" s="397" t="s">
        <v>308</v>
      </c>
      <c r="G21" s="397" t="s">
        <v>308</v>
      </c>
      <c r="H21" s="274" t="s">
        <v>308</v>
      </c>
      <c r="I21" s="414" t="s">
        <v>308</v>
      </c>
      <c r="J21" s="274" t="s">
        <v>308</v>
      </c>
      <c r="K21" s="274">
        <v>7.0000000000000001E-3</v>
      </c>
      <c r="L21" s="397" t="s">
        <v>308</v>
      </c>
      <c r="M21" s="274" t="s">
        <v>308</v>
      </c>
      <c r="N21" s="274" t="s">
        <v>308</v>
      </c>
      <c r="O21" s="274" t="s">
        <v>308</v>
      </c>
      <c r="P21" s="741" t="s">
        <v>308</v>
      </c>
      <c r="Q21" s="705">
        <f>IF(MAXA(E21:P21)&lt;V21,"&lt;"&amp;V21&amp;"",MAXA(E21:P21))</f>
        <v>7.0000000000000001E-3</v>
      </c>
      <c r="R21" s="404" t="str">
        <f>IF(MINA(E21:P21)&lt;V21,"&lt;"&amp;V21&amp;"",MINA(E21:P21))</f>
        <v>&lt;0.004</v>
      </c>
      <c r="S21" s="404" t="str">
        <f>IF(AVERAGEA(E21:P21)&lt;V21,"&lt;"&amp;ASC(V21),AVERAGEA(E21:P21))</f>
        <v>&lt;0.004</v>
      </c>
      <c r="T21" s="21" t="s">
        <v>48</v>
      </c>
      <c r="U21" s="2"/>
      <c r="V21" s="4">
        <v>4.0000000000000001E-3</v>
      </c>
      <c r="DH21" s="3">
        <v>0.59</v>
      </c>
    </row>
    <row r="22" spans="1:112" ht="12" customHeight="1" x14ac:dyDescent="0.15">
      <c r="B22" s="95">
        <v>10</v>
      </c>
      <c r="C22" s="1165" t="s">
        <v>476</v>
      </c>
      <c r="D22" s="1166"/>
      <c r="E22" s="249" t="s">
        <v>104</v>
      </c>
      <c r="F22" s="309" t="s">
        <v>212</v>
      </c>
      <c r="G22" s="390" t="s">
        <v>113</v>
      </c>
      <c r="H22" s="274" t="s">
        <v>104</v>
      </c>
      <c r="I22" s="414" t="s">
        <v>212</v>
      </c>
      <c r="J22" s="274" t="s">
        <v>212</v>
      </c>
      <c r="K22" s="274" t="s">
        <v>387</v>
      </c>
      <c r="L22" s="397" t="s">
        <v>113</v>
      </c>
      <c r="M22" s="274" t="s">
        <v>212</v>
      </c>
      <c r="N22" s="274" t="s">
        <v>212</v>
      </c>
      <c r="O22" s="397" t="s">
        <v>212</v>
      </c>
      <c r="P22" s="741" t="s">
        <v>212</v>
      </c>
      <c r="Q22" s="705" t="str">
        <f>IF(MAXA(E22:P22)&lt;V22,"&lt;"&amp;V22&amp;"",MAXA(E22:P22))</f>
        <v>&lt;0.001</v>
      </c>
      <c r="R22" s="404" t="str">
        <f t="shared" si="1"/>
        <v>&lt;0.001</v>
      </c>
      <c r="S22" s="404" t="str">
        <f t="shared" si="2"/>
        <v>&lt;0.001</v>
      </c>
      <c r="T22" s="21" t="s">
        <v>47</v>
      </c>
      <c r="U22" s="2"/>
      <c r="V22" s="4">
        <v>1E-3</v>
      </c>
      <c r="DH22" s="3">
        <v>0.62</v>
      </c>
    </row>
    <row r="23" spans="1:112" ht="12" customHeight="1" x14ac:dyDescent="0.15">
      <c r="B23" s="95">
        <v>11</v>
      </c>
      <c r="C23" s="1165" t="s">
        <v>477</v>
      </c>
      <c r="D23" s="1166"/>
      <c r="E23" s="251">
        <v>0.2</v>
      </c>
      <c r="F23" s="398">
        <v>0.1</v>
      </c>
      <c r="G23" s="524" t="s">
        <v>620</v>
      </c>
      <c r="H23" s="389" t="s">
        <v>657</v>
      </c>
      <c r="I23" s="414" t="s">
        <v>428</v>
      </c>
      <c r="J23" s="389" t="s">
        <v>669</v>
      </c>
      <c r="K23" s="414">
        <v>0.2</v>
      </c>
      <c r="L23" s="398">
        <v>0.2</v>
      </c>
      <c r="M23" s="389">
        <v>0.1</v>
      </c>
      <c r="N23" s="389">
        <v>0.1</v>
      </c>
      <c r="O23" s="398">
        <v>0.1</v>
      </c>
      <c r="P23" s="691">
        <v>0.1</v>
      </c>
      <c r="Q23" s="392">
        <f t="shared" si="0"/>
        <v>0.2</v>
      </c>
      <c r="R23" s="398" t="str">
        <f t="shared" si="1"/>
        <v>&lt;0.1</v>
      </c>
      <c r="S23" s="398" t="str">
        <f t="shared" si="2"/>
        <v>&lt;0.1</v>
      </c>
      <c r="T23" s="1118" t="s">
        <v>48</v>
      </c>
      <c r="U23" s="2"/>
      <c r="V23" s="4">
        <v>0.1</v>
      </c>
      <c r="DH23" s="3">
        <v>0.62</v>
      </c>
    </row>
    <row r="24" spans="1:112" ht="12" customHeight="1" x14ac:dyDescent="0.15">
      <c r="B24" s="95">
        <v>12</v>
      </c>
      <c r="C24" s="1165" t="s">
        <v>478</v>
      </c>
      <c r="D24" s="1166"/>
      <c r="E24" s="260" t="s">
        <v>215</v>
      </c>
      <c r="F24" s="452"/>
      <c r="G24" s="601"/>
      <c r="H24" s="274" t="s">
        <v>215</v>
      </c>
      <c r="I24" s="601"/>
      <c r="J24" s="452"/>
      <c r="K24" s="456" t="s">
        <v>388</v>
      </c>
      <c r="L24" s="452"/>
      <c r="M24" s="456"/>
      <c r="N24" s="274" t="s">
        <v>215</v>
      </c>
      <c r="O24" s="456"/>
      <c r="P24" s="743"/>
      <c r="Q24" s="710" t="str">
        <f t="shared" si="0"/>
        <v>&lt;0.08</v>
      </c>
      <c r="R24" s="404" t="str">
        <f t="shared" si="1"/>
        <v>&lt;0.08</v>
      </c>
      <c r="S24" s="633" t="str">
        <f t="shared" si="2"/>
        <v>&lt;0.08</v>
      </c>
      <c r="T24" s="1118"/>
      <c r="U24" s="638"/>
      <c r="V24" s="4">
        <v>0.08</v>
      </c>
      <c r="DH24" s="3">
        <v>0.6</v>
      </c>
    </row>
    <row r="25" spans="1:112" ht="12" customHeight="1" x14ac:dyDescent="0.15">
      <c r="B25" s="95">
        <v>13</v>
      </c>
      <c r="C25" s="1165" t="s">
        <v>479</v>
      </c>
      <c r="D25" s="1166"/>
      <c r="E25" s="253" t="s">
        <v>183</v>
      </c>
      <c r="F25" s="208"/>
      <c r="G25" s="506"/>
      <c r="H25" s="274" t="s">
        <v>183</v>
      </c>
      <c r="I25" s="414"/>
      <c r="J25" s="208"/>
      <c r="K25" s="274" t="s">
        <v>183</v>
      </c>
      <c r="L25" s="208"/>
      <c r="M25" s="274"/>
      <c r="N25" s="274" t="s">
        <v>183</v>
      </c>
      <c r="O25" s="208"/>
      <c r="P25" s="726"/>
      <c r="Q25" s="705" t="str">
        <f t="shared" si="0"/>
        <v>&lt;0.1</v>
      </c>
      <c r="R25" s="404" t="str">
        <f t="shared" si="1"/>
        <v>&lt;0.1</v>
      </c>
      <c r="S25" s="404" t="str">
        <f t="shared" si="2"/>
        <v>&lt;0.1</v>
      </c>
      <c r="T25" s="1118"/>
      <c r="U25" s="2"/>
      <c r="V25" s="4">
        <v>0.1</v>
      </c>
      <c r="DH25" s="3">
        <v>0.6</v>
      </c>
    </row>
    <row r="26" spans="1:112" ht="12" customHeight="1" x14ac:dyDescent="0.15">
      <c r="A26" s="98"/>
      <c r="B26" s="95">
        <v>14</v>
      </c>
      <c r="C26" s="1165" t="s">
        <v>480</v>
      </c>
      <c r="D26" s="1166"/>
      <c r="E26" s="254" t="s">
        <v>108</v>
      </c>
      <c r="F26" s="453"/>
      <c r="G26" s="485"/>
      <c r="H26" s="274" t="s">
        <v>108</v>
      </c>
      <c r="I26" s="414"/>
      <c r="J26" s="453"/>
      <c r="K26" s="274" t="s">
        <v>389</v>
      </c>
      <c r="L26" s="453"/>
      <c r="M26" s="274"/>
      <c r="N26" s="274" t="s">
        <v>216</v>
      </c>
      <c r="O26" s="453"/>
      <c r="P26" s="744"/>
      <c r="Q26" s="705" t="str">
        <f>IF(MAXA(E26:P26)&lt;V26,"&lt;"&amp;V26&amp;"",MAXA(E26:P26))</f>
        <v>&lt;0.0002</v>
      </c>
      <c r="R26" s="404" t="str">
        <f t="shared" si="1"/>
        <v>&lt;0.0002</v>
      </c>
      <c r="S26" s="404" t="str">
        <f t="shared" si="2"/>
        <v>&lt;0.0002</v>
      </c>
      <c r="T26" s="1118" t="s">
        <v>49</v>
      </c>
      <c r="U26" s="2"/>
      <c r="V26" s="4">
        <v>2.0000000000000001E-4</v>
      </c>
      <c r="DH26" s="3">
        <v>0.57999999999999996</v>
      </c>
    </row>
    <row r="27" spans="1:112" ht="12" customHeight="1" x14ac:dyDescent="0.15">
      <c r="A27" s="98"/>
      <c r="B27" s="95">
        <v>15</v>
      </c>
      <c r="C27" s="1165" t="s">
        <v>481</v>
      </c>
      <c r="D27" s="1166"/>
      <c r="E27" s="249" t="s">
        <v>106</v>
      </c>
      <c r="F27" s="397"/>
      <c r="G27" s="390"/>
      <c r="H27" s="274" t="s">
        <v>106</v>
      </c>
      <c r="I27" s="414"/>
      <c r="J27" s="397"/>
      <c r="K27" s="274" t="s">
        <v>390</v>
      </c>
      <c r="L27" s="397"/>
      <c r="M27" s="274"/>
      <c r="N27" s="274" t="s">
        <v>214</v>
      </c>
      <c r="O27" s="397"/>
      <c r="P27" s="741"/>
      <c r="Q27" s="705" t="str">
        <f t="shared" si="0"/>
        <v>&lt;0.005</v>
      </c>
      <c r="R27" s="404" t="str">
        <f t="shared" si="1"/>
        <v>&lt;0.005</v>
      </c>
      <c r="S27" s="404" t="str">
        <f t="shared" si="2"/>
        <v>&lt;0.005</v>
      </c>
      <c r="T27" s="1118"/>
      <c r="U27" s="2"/>
      <c r="V27" s="4">
        <v>5.0000000000000001E-3</v>
      </c>
      <c r="DH27" s="3">
        <v>0.62</v>
      </c>
    </row>
    <row r="28" spans="1:112" ht="22.5" customHeight="1" x14ac:dyDescent="0.15">
      <c r="A28" s="98"/>
      <c r="B28" s="95">
        <v>16</v>
      </c>
      <c r="C28" s="1121" t="s">
        <v>482</v>
      </c>
      <c r="D28" s="1122"/>
      <c r="E28" s="255" t="s">
        <v>212</v>
      </c>
      <c r="F28" s="454"/>
      <c r="G28" s="525"/>
      <c r="H28" s="396" t="s">
        <v>212</v>
      </c>
      <c r="I28" s="523"/>
      <c r="J28" s="397"/>
      <c r="K28" s="238" t="s">
        <v>387</v>
      </c>
      <c r="L28" s="454"/>
      <c r="M28" s="238"/>
      <c r="N28" s="238" t="s">
        <v>212</v>
      </c>
      <c r="O28" s="454"/>
      <c r="P28" s="745"/>
      <c r="Q28" s="705" t="str">
        <f t="shared" si="0"/>
        <v>&lt;0.001</v>
      </c>
      <c r="R28" s="404" t="str">
        <f t="shared" si="1"/>
        <v>&lt;0.001</v>
      </c>
      <c r="S28" s="404" t="str">
        <f t="shared" si="2"/>
        <v>&lt;0.001</v>
      </c>
      <c r="T28" s="1118"/>
      <c r="U28" s="2"/>
      <c r="V28" s="4">
        <v>1E-3</v>
      </c>
      <c r="DH28" s="3">
        <v>0.66</v>
      </c>
    </row>
    <row r="29" spans="1:112" ht="12" customHeight="1" x14ac:dyDescent="0.15">
      <c r="A29" s="98"/>
      <c r="B29" s="95">
        <v>17</v>
      </c>
      <c r="C29" s="1165" t="s">
        <v>483</v>
      </c>
      <c r="D29" s="1166"/>
      <c r="E29" s="249" t="s">
        <v>104</v>
      </c>
      <c r="F29" s="397"/>
      <c r="G29" s="390"/>
      <c r="H29" s="274" t="s">
        <v>104</v>
      </c>
      <c r="I29" s="414"/>
      <c r="J29" s="397"/>
      <c r="K29" s="274" t="s">
        <v>387</v>
      </c>
      <c r="L29" s="397"/>
      <c r="M29" s="274"/>
      <c r="N29" s="274" t="s">
        <v>212</v>
      </c>
      <c r="O29" s="397"/>
      <c r="P29" s="741"/>
      <c r="Q29" s="705" t="str">
        <f t="shared" si="0"/>
        <v>&lt;0.001</v>
      </c>
      <c r="R29" s="404" t="str">
        <f t="shared" si="1"/>
        <v>&lt;0.001</v>
      </c>
      <c r="S29" s="404" t="str">
        <f t="shared" si="2"/>
        <v>&lt;0.001</v>
      </c>
      <c r="T29" s="1118"/>
      <c r="U29" s="2"/>
      <c r="V29" s="4">
        <v>1E-3</v>
      </c>
      <c r="DH29" s="3">
        <v>0.66</v>
      </c>
    </row>
    <row r="30" spans="1:112" ht="12" customHeight="1" x14ac:dyDescent="0.15">
      <c r="A30" s="98"/>
      <c r="B30" s="95">
        <v>18</v>
      </c>
      <c r="C30" s="1165" t="s">
        <v>484</v>
      </c>
      <c r="D30" s="1166"/>
      <c r="E30" s="249" t="s">
        <v>104</v>
      </c>
      <c r="F30" s="397"/>
      <c r="G30" s="390"/>
      <c r="H30" s="274" t="s">
        <v>104</v>
      </c>
      <c r="I30" s="414"/>
      <c r="J30" s="397"/>
      <c r="K30" s="274" t="s">
        <v>387</v>
      </c>
      <c r="L30" s="397"/>
      <c r="M30" s="274"/>
      <c r="N30" s="274" t="s">
        <v>212</v>
      </c>
      <c r="O30" s="397"/>
      <c r="P30" s="741"/>
      <c r="Q30" s="705" t="str">
        <f t="shared" si="0"/>
        <v>&lt;0.001</v>
      </c>
      <c r="R30" s="404" t="str">
        <f t="shared" si="1"/>
        <v>&lt;0.001</v>
      </c>
      <c r="S30" s="404" t="str">
        <f t="shared" si="2"/>
        <v>&lt;0.001</v>
      </c>
      <c r="T30" s="1118"/>
      <c r="U30" s="2"/>
      <c r="V30" s="4">
        <v>1E-3</v>
      </c>
      <c r="DH30" s="3">
        <v>0.67</v>
      </c>
    </row>
    <row r="31" spans="1:112" ht="12" customHeight="1" x14ac:dyDescent="0.15">
      <c r="A31" s="98"/>
      <c r="B31" s="95">
        <v>19</v>
      </c>
      <c r="C31" s="1165" t="s">
        <v>485</v>
      </c>
      <c r="D31" s="1166"/>
      <c r="E31" s="249" t="s">
        <v>104</v>
      </c>
      <c r="F31" s="397"/>
      <c r="G31" s="390"/>
      <c r="H31" s="274" t="s">
        <v>104</v>
      </c>
      <c r="I31" s="414"/>
      <c r="J31" s="397"/>
      <c r="K31" s="274" t="s">
        <v>387</v>
      </c>
      <c r="L31" s="397"/>
      <c r="M31" s="274"/>
      <c r="N31" s="274" t="s">
        <v>212</v>
      </c>
      <c r="O31" s="397"/>
      <c r="P31" s="741"/>
      <c r="Q31" s="705" t="str">
        <f t="shared" si="0"/>
        <v>&lt;0.001</v>
      </c>
      <c r="R31" s="404" t="str">
        <f t="shared" si="1"/>
        <v>&lt;0.001</v>
      </c>
      <c r="S31" s="404" t="str">
        <f t="shared" si="2"/>
        <v>&lt;0.001</v>
      </c>
      <c r="T31" s="1118"/>
      <c r="U31" s="2"/>
      <c r="V31" s="4">
        <v>1E-3</v>
      </c>
      <c r="DH31" s="3">
        <v>0.66</v>
      </c>
    </row>
    <row r="32" spans="1:112" ht="12" customHeight="1" x14ac:dyDescent="0.15">
      <c r="A32" s="98"/>
      <c r="B32" s="95">
        <v>20</v>
      </c>
      <c r="C32" s="1165" t="s">
        <v>486</v>
      </c>
      <c r="D32" s="1166"/>
      <c r="E32" s="249" t="s">
        <v>104</v>
      </c>
      <c r="F32" s="397"/>
      <c r="G32" s="390"/>
      <c r="H32" s="274" t="s">
        <v>104</v>
      </c>
      <c r="I32" s="414"/>
      <c r="J32" s="397"/>
      <c r="K32" s="274" t="s">
        <v>387</v>
      </c>
      <c r="L32" s="397"/>
      <c r="M32" s="274"/>
      <c r="N32" s="274" t="s">
        <v>212</v>
      </c>
      <c r="O32" s="397"/>
      <c r="P32" s="741"/>
      <c r="Q32" s="705" t="str">
        <f t="shared" si="0"/>
        <v>&lt;0.001</v>
      </c>
      <c r="R32" s="404" t="str">
        <f t="shared" si="1"/>
        <v>&lt;0.001</v>
      </c>
      <c r="S32" s="404" t="str">
        <f t="shared" si="2"/>
        <v>&lt;0.001</v>
      </c>
      <c r="T32" s="1118"/>
      <c r="U32" s="2"/>
      <c r="V32" s="4">
        <v>1E-3</v>
      </c>
      <c r="DH32" s="3">
        <v>0.64</v>
      </c>
    </row>
    <row r="33" spans="1:112" ht="12" customHeight="1" x14ac:dyDescent="0.15">
      <c r="A33" s="98"/>
      <c r="B33" s="95">
        <v>21</v>
      </c>
      <c r="C33" s="1165" t="s">
        <v>487</v>
      </c>
      <c r="D33" s="1173"/>
      <c r="E33" s="249"/>
      <c r="F33" s="397"/>
      <c r="G33" s="390"/>
      <c r="H33" s="274"/>
      <c r="I33" s="414"/>
      <c r="J33" s="510"/>
      <c r="K33" s="274"/>
      <c r="L33" s="510"/>
      <c r="M33" s="412"/>
      <c r="N33" s="274"/>
      <c r="O33" s="510"/>
      <c r="P33" s="741"/>
      <c r="Q33" s="705"/>
      <c r="R33" s="404"/>
      <c r="S33" s="404"/>
      <c r="T33" s="1112" t="s">
        <v>182</v>
      </c>
      <c r="U33" s="2"/>
      <c r="V33" s="4">
        <v>0.06</v>
      </c>
      <c r="DH33" s="3">
        <v>0.66</v>
      </c>
    </row>
    <row r="34" spans="1:112" ht="12" customHeight="1" x14ac:dyDescent="0.15">
      <c r="A34" s="98"/>
      <c r="B34" s="95">
        <v>22</v>
      </c>
      <c r="C34" s="1165" t="s">
        <v>488</v>
      </c>
      <c r="D34" s="1166"/>
      <c r="E34" s="249"/>
      <c r="F34" s="397"/>
      <c r="G34" s="390"/>
      <c r="H34" s="274"/>
      <c r="I34" s="414"/>
      <c r="J34" s="397"/>
      <c r="K34" s="274"/>
      <c r="L34" s="397"/>
      <c r="M34" s="274"/>
      <c r="N34" s="274"/>
      <c r="O34" s="397"/>
      <c r="P34" s="741"/>
      <c r="Q34" s="705"/>
      <c r="R34" s="404"/>
      <c r="S34" s="404"/>
      <c r="T34" s="1115"/>
      <c r="U34" s="2"/>
      <c r="V34" s="4">
        <v>2E-3</v>
      </c>
      <c r="DH34" s="3">
        <v>0.68</v>
      </c>
    </row>
    <row r="35" spans="1:112" ht="12" customHeight="1" x14ac:dyDescent="0.15">
      <c r="A35" s="98"/>
      <c r="B35" s="95">
        <v>23</v>
      </c>
      <c r="C35" s="1165" t="s">
        <v>489</v>
      </c>
      <c r="D35" s="1214"/>
      <c r="E35" s="256"/>
      <c r="F35" s="397"/>
      <c r="G35" s="390"/>
      <c r="H35" s="389"/>
      <c r="I35" s="414"/>
      <c r="J35" s="404"/>
      <c r="K35" s="389"/>
      <c r="L35" s="404"/>
      <c r="M35" s="389"/>
      <c r="N35" s="389"/>
      <c r="O35" s="404"/>
      <c r="P35" s="711"/>
      <c r="Q35" s="705"/>
      <c r="R35" s="404"/>
      <c r="S35" s="404"/>
      <c r="T35" s="1115"/>
      <c r="U35" s="2"/>
      <c r="V35" s="4">
        <v>1E-3</v>
      </c>
      <c r="DH35" s="3">
        <v>0.64</v>
      </c>
    </row>
    <row r="36" spans="1:112" ht="12" customHeight="1" x14ac:dyDescent="0.15">
      <c r="A36" s="98"/>
      <c r="B36" s="95">
        <v>24</v>
      </c>
      <c r="C36" s="1165" t="s">
        <v>490</v>
      </c>
      <c r="D36" s="1214"/>
      <c r="E36" s="256"/>
      <c r="F36" s="397"/>
      <c r="G36" s="390"/>
      <c r="H36" s="389"/>
      <c r="I36" s="414"/>
      <c r="J36" s="404"/>
      <c r="K36" s="389"/>
      <c r="L36" s="404"/>
      <c r="M36" s="389"/>
      <c r="N36" s="389"/>
      <c r="O36" s="404"/>
      <c r="P36" s="711"/>
      <c r="Q36" s="705"/>
      <c r="R36" s="404"/>
      <c r="S36" s="404"/>
      <c r="T36" s="1115"/>
      <c r="U36" s="2"/>
      <c r="V36" s="4">
        <v>2E-3</v>
      </c>
      <c r="DH36" s="3">
        <v>0.66</v>
      </c>
    </row>
    <row r="37" spans="1:112" ht="12" customHeight="1" x14ac:dyDescent="0.15">
      <c r="A37" s="98"/>
      <c r="B37" s="95">
        <v>25</v>
      </c>
      <c r="C37" s="1165" t="s">
        <v>491</v>
      </c>
      <c r="D37" s="1166"/>
      <c r="E37" s="249"/>
      <c r="F37" s="397"/>
      <c r="G37" s="390"/>
      <c r="H37" s="274"/>
      <c r="I37" s="414"/>
      <c r="J37" s="397"/>
      <c r="K37" s="274"/>
      <c r="L37" s="397"/>
      <c r="M37" s="274"/>
      <c r="N37" s="274"/>
      <c r="O37" s="397"/>
      <c r="P37" s="741"/>
      <c r="Q37" s="705"/>
      <c r="R37" s="404"/>
      <c r="S37" s="404"/>
      <c r="T37" s="1115"/>
      <c r="U37" s="2"/>
      <c r="V37" s="4">
        <v>1E-3</v>
      </c>
      <c r="DH37" s="3">
        <v>0.65</v>
      </c>
    </row>
    <row r="38" spans="1:112" ht="12" customHeight="1" x14ac:dyDescent="0.15">
      <c r="A38" s="98"/>
      <c r="B38" s="95">
        <v>26</v>
      </c>
      <c r="C38" s="1165" t="s">
        <v>492</v>
      </c>
      <c r="D38" s="1166"/>
      <c r="E38" s="249"/>
      <c r="F38" s="397"/>
      <c r="G38" s="390"/>
      <c r="H38" s="274"/>
      <c r="I38" s="414"/>
      <c r="J38" s="397"/>
      <c r="K38" s="274"/>
      <c r="L38" s="397"/>
      <c r="M38" s="274"/>
      <c r="N38" s="274"/>
      <c r="O38" s="397"/>
      <c r="P38" s="741"/>
      <c r="Q38" s="705"/>
      <c r="R38" s="404"/>
      <c r="S38" s="404"/>
      <c r="T38" s="1115"/>
      <c r="U38" s="2"/>
      <c r="V38" s="4">
        <v>1E-3</v>
      </c>
    </row>
    <row r="39" spans="1:112" ht="12" customHeight="1" x14ac:dyDescent="0.15">
      <c r="A39" s="98"/>
      <c r="B39" s="95">
        <v>27</v>
      </c>
      <c r="C39" s="1165" t="s">
        <v>493</v>
      </c>
      <c r="D39" s="1166"/>
      <c r="E39" s="249"/>
      <c r="F39" s="397"/>
      <c r="G39" s="390"/>
      <c r="H39" s="274"/>
      <c r="I39" s="414"/>
      <c r="J39" s="397"/>
      <c r="K39" s="274"/>
      <c r="L39" s="397"/>
      <c r="M39" s="274"/>
      <c r="N39" s="274"/>
      <c r="O39" s="397"/>
      <c r="P39" s="741"/>
      <c r="Q39" s="705"/>
      <c r="R39" s="404"/>
      <c r="S39" s="404"/>
      <c r="T39" s="1115"/>
      <c r="U39" s="2"/>
      <c r="V39" s="4">
        <v>4.0000000000000001E-3</v>
      </c>
    </row>
    <row r="40" spans="1:112" ht="12" customHeight="1" x14ac:dyDescent="0.15">
      <c r="A40" s="98"/>
      <c r="B40" s="95">
        <v>28</v>
      </c>
      <c r="C40" s="1165" t="s">
        <v>494</v>
      </c>
      <c r="D40" s="1166"/>
      <c r="E40" s="249"/>
      <c r="F40" s="452"/>
      <c r="G40" s="484"/>
      <c r="H40" s="274"/>
      <c r="I40" s="414"/>
      <c r="J40" s="397"/>
      <c r="K40" s="274"/>
      <c r="L40" s="397"/>
      <c r="M40" s="274"/>
      <c r="N40" s="274"/>
      <c r="O40" s="397"/>
      <c r="P40" s="741"/>
      <c r="Q40" s="705"/>
      <c r="R40" s="404"/>
      <c r="S40" s="404"/>
      <c r="T40" s="1115"/>
      <c r="U40" s="2"/>
      <c r="V40" s="4">
        <v>2E-3</v>
      </c>
    </row>
    <row r="41" spans="1:112" ht="12" customHeight="1" x14ac:dyDescent="0.15">
      <c r="A41" s="98"/>
      <c r="B41" s="95">
        <v>29</v>
      </c>
      <c r="C41" s="1165" t="s">
        <v>495</v>
      </c>
      <c r="D41" s="1166"/>
      <c r="E41" s="249"/>
      <c r="F41" s="397"/>
      <c r="G41" s="390"/>
      <c r="H41" s="274"/>
      <c r="I41" s="414"/>
      <c r="J41" s="397"/>
      <c r="K41" s="274"/>
      <c r="L41" s="397"/>
      <c r="M41" s="274"/>
      <c r="N41" s="274"/>
      <c r="O41" s="397"/>
      <c r="P41" s="741"/>
      <c r="Q41" s="705"/>
      <c r="R41" s="404"/>
      <c r="S41" s="404"/>
      <c r="T41" s="1115"/>
      <c r="U41" s="2"/>
      <c r="V41" s="4">
        <v>1E-3</v>
      </c>
    </row>
    <row r="42" spans="1:112" ht="12" customHeight="1" x14ac:dyDescent="0.15">
      <c r="A42" s="98"/>
      <c r="B42" s="95">
        <v>30</v>
      </c>
      <c r="C42" s="1165" t="s">
        <v>496</v>
      </c>
      <c r="D42" s="1166"/>
      <c r="E42" s="249"/>
      <c r="F42" s="397"/>
      <c r="G42" s="390"/>
      <c r="H42" s="274"/>
      <c r="I42" s="414"/>
      <c r="J42" s="397"/>
      <c r="K42" s="274"/>
      <c r="L42" s="397"/>
      <c r="M42" s="274"/>
      <c r="N42" s="274"/>
      <c r="O42" s="397"/>
      <c r="P42" s="741"/>
      <c r="Q42" s="705"/>
      <c r="R42" s="404"/>
      <c r="S42" s="404"/>
      <c r="T42" s="1115"/>
      <c r="U42" s="2"/>
      <c r="V42" s="4">
        <v>1E-3</v>
      </c>
    </row>
    <row r="43" spans="1:112" ht="12" customHeight="1" x14ac:dyDescent="0.15">
      <c r="A43" s="98"/>
      <c r="B43" s="95">
        <v>31</v>
      </c>
      <c r="C43" s="1165" t="s">
        <v>497</v>
      </c>
      <c r="D43" s="1166"/>
      <c r="E43" s="249"/>
      <c r="F43" s="397"/>
      <c r="G43" s="390"/>
      <c r="H43" s="274"/>
      <c r="I43" s="414"/>
      <c r="J43" s="397"/>
      <c r="K43" s="274"/>
      <c r="L43" s="397"/>
      <c r="M43" s="274"/>
      <c r="N43" s="274"/>
      <c r="O43" s="397"/>
      <c r="P43" s="741"/>
      <c r="Q43" s="705"/>
      <c r="R43" s="404"/>
      <c r="S43" s="404"/>
      <c r="T43" s="1116"/>
      <c r="U43" s="2"/>
      <c r="V43" s="4">
        <v>8.0000000000000002E-3</v>
      </c>
    </row>
    <row r="44" spans="1:112" ht="12" customHeight="1" x14ac:dyDescent="0.15">
      <c r="A44" s="145"/>
      <c r="B44" s="95">
        <v>32</v>
      </c>
      <c r="C44" s="1165" t="s">
        <v>498</v>
      </c>
      <c r="D44" s="1166"/>
      <c r="E44" s="249" t="s">
        <v>279</v>
      </c>
      <c r="F44" s="452"/>
      <c r="G44" s="484"/>
      <c r="H44" s="274" t="s">
        <v>279</v>
      </c>
      <c r="I44" s="414"/>
      <c r="J44" s="452"/>
      <c r="K44" s="274" t="s">
        <v>279</v>
      </c>
      <c r="L44" s="452"/>
      <c r="M44" s="274"/>
      <c r="N44" s="274" t="s">
        <v>406</v>
      </c>
      <c r="O44" s="452"/>
      <c r="P44" s="743"/>
      <c r="Q44" s="704" t="str">
        <f>IF(MAXA(E44:P44)&lt;V44,"&lt;"&amp;V44&amp;"",MAXA(E44:P44))</f>
        <v>&lt;0.01</v>
      </c>
      <c r="R44" s="405" t="str">
        <f>IF(MINA(E44:P44)&lt;V44,"&lt;"&amp;V44&amp;"",MINA(E44:P44))</f>
        <v>&lt;0.01</v>
      </c>
      <c r="S44" s="405" t="str">
        <f>IF(AVERAGEA(E44:P44)&lt;V44,"&lt;"&amp;ASC(V44),AVERAGEA(E44:P44))</f>
        <v>&lt;0.01</v>
      </c>
      <c r="T44" s="1118" t="s">
        <v>46</v>
      </c>
      <c r="U44" s="2"/>
      <c r="V44" s="144">
        <v>0.01</v>
      </c>
    </row>
    <row r="45" spans="1:112" ht="12" customHeight="1" x14ac:dyDescent="0.15">
      <c r="A45" s="145"/>
      <c r="B45" s="95">
        <v>33</v>
      </c>
      <c r="C45" s="1165" t="s">
        <v>499</v>
      </c>
      <c r="D45" s="1166"/>
      <c r="E45" s="252">
        <v>0.18</v>
      </c>
      <c r="F45" s="452"/>
      <c r="G45" s="484"/>
      <c r="H45" s="274">
        <v>0.12</v>
      </c>
      <c r="I45" s="414"/>
      <c r="J45" s="452"/>
      <c r="K45" s="452">
        <v>0.1</v>
      </c>
      <c r="L45" s="452"/>
      <c r="M45" s="274"/>
      <c r="N45" s="452">
        <v>0.12</v>
      </c>
      <c r="O45" s="452"/>
      <c r="P45" s="743"/>
      <c r="Q45" s="704">
        <f t="shared" ref="Q45:Q59" si="3">IF(MAXA(E45:P45)&lt;V45,"&lt;"&amp;V45&amp;"",MAXA(E45:P45))</f>
        <v>0.18</v>
      </c>
      <c r="R45" s="405">
        <f t="shared" ref="R45:R59" si="4">IF(MINA(E45:P45)&lt;V45,"&lt;"&amp;V45&amp;"",MINA(E45:P45))</f>
        <v>0.1</v>
      </c>
      <c r="S45" s="405">
        <f t="shared" ref="S45:S59" si="5">IF(AVERAGEA(E45:P45)&lt;V45,"&lt;"&amp;ASC(V45),AVERAGEA(E45:P45))</f>
        <v>0.13</v>
      </c>
      <c r="T45" s="1118"/>
      <c r="U45" s="2"/>
      <c r="V45" s="144">
        <v>0.01</v>
      </c>
    </row>
    <row r="46" spans="1:112" ht="12" customHeight="1" x14ac:dyDescent="0.15">
      <c r="A46" s="145"/>
      <c r="B46" s="95">
        <v>34</v>
      </c>
      <c r="C46" s="1165" t="s">
        <v>500</v>
      </c>
      <c r="D46" s="1166"/>
      <c r="E46" s="252">
        <v>0.21</v>
      </c>
      <c r="F46" s="452"/>
      <c r="G46" s="484"/>
      <c r="H46" s="274">
        <v>0.15</v>
      </c>
      <c r="I46" s="414"/>
      <c r="J46" s="452"/>
      <c r="K46" s="452">
        <v>0.25</v>
      </c>
      <c r="L46" s="452"/>
      <c r="M46" s="274"/>
      <c r="N46" s="274">
        <v>0.14000000000000001</v>
      </c>
      <c r="O46" s="452"/>
      <c r="P46" s="743"/>
      <c r="Q46" s="704">
        <f t="shared" si="3"/>
        <v>0.25</v>
      </c>
      <c r="R46" s="405">
        <f t="shared" si="4"/>
        <v>0.14000000000000001</v>
      </c>
      <c r="S46" s="405">
        <f t="shared" si="5"/>
        <v>0.1875</v>
      </c>
      <c r="T46" s="1118"/>
      <c r="U46" s="2"/>
      <c r="V46" s="4">
        <v>0.03</v>
      </c>
    </row>
    <row r="47" spans="1:112" ht="12" customHeight="1" x14ac:dyDescent="0.15">
      <c r="A47" s="145"/>
      <c r="B47" s="95">
        <v>35</v>
      </c>
      <c r="C47" s="1165" t="s">
        <v>501</v>
      </c>
      <c r="D47" s="1166"/>
      <c r="E47" s="249" t="s">
        <v>279</v>
      </c>
      <c r="F47" s="452"/>
      <c r="G47" s="484"/>
      <c r="H47" s="274" t="s">
        <v>279</v>
      </c>
      <c r="I47" s="414"/>
      <c r="J47" s="452"/>
      <c r="K47" s="274" t="s">
        <v>279</v>
      </c>
      <c r="L47" s="452"/>
      <c r="M47" s="274"/>
      <c r="N47" s="274" t="s">
        <v>279</v>
      </c>
      <c r="O47" s="452"/>
      <c r="P47" s="743"/>
      <c r="Q47" s="705" t="str">
        <f t="shared" si="3"/>
        <v>&lt;0.01</v>
      </c>
      <c r="R47" s="404" t="str">
        <f t="shared" si="4"/>
        <v>&lt;0.01</v>
      </c>
      <c r="S47" s="404" t="str">
        <f t="shared" si="5"/>
        <v>&lt;0.01</v>
      </c>
      <c r="T47" s="1118"/>
      <c r="U47" s="2"/>
      <c r="V47" s="4">
        <v>0.01</v>
      </c>
    </row>
    <row r="48" spans="1:112" ht="12" customHeight="1" x14ac:dyDescent="0.15">
      <c r="A48" s="145"/>
      <c r="B48" s="95">
        <v>36</v>
      </c>
      <c r="C48" s="1165" t="s">
        <v>502</v>
      </c>
      <c r="D48" s="1166"/>
      <c r="E48" s="253">
        <v>4.9000000000000004</v>
      </c>
      <c r="F48" s="208"/>
      <c r="G48" s="506"/>
      <c r="H48" s="208">
        <v>6.1</v>
      </c>
      <c r="I48" s="414"/>
      <c r="J48" s="208"/>
      <c r="K48" s="274">
        <v>9.6999999999999993</v>
      </c>
      <c r="L48" s="208"/>
      <c r="M48" s="274"/>
      <c r="N48" s="274">
        <v>5.7</v>
      </c>
      <c r="O48" s="208"/>
      <c r="P48" s="726"/>
      <c r="Q48" s="392">
        <f t="shared" si="3"/>
        <v>9.6999999999999993</v>
      </c>
      <c r="R48" s="398">
        <f t="shared" si="4"/>
        <v>4.9000000000000004</v>
      </c>
      <c r="S48" s="398">
        <f t="shared" si="5"/>
        <v>6.6</v>
      </c>
      <c r="T48" s="21" t="s">
        <v>48</v>
      </c>
      <c r="U48" s="2"/>
      <c r="V48" s="220">
        <v>1</v>
      </c>
    </row>
    <row r="49" spans="1:22" ht="12" customHeight="1" x14ac:dyDescent="0.15">
      <c r="A49" s="145"/>
      <c r="B49" s="95">
        <v>37</v>
      </c>
      <c r="C49" s="1170" t="s">
        <v>503</v>
      </c>
      <c r="D49" s="1171"/>
      <c r="E49" s="257">
        <v>3.7999999999999999E-2</v>
      </c>
      <c r="F49" s="397"/>
      <c r="G49" s="390"/>
      <c r="H49" s="397">
        <v>4.7E-2</v>
      </c>
      <c r="I49" s="414"/>
      <c r="J49" s="397"/>
      <c r="K49" s="274">
        <v>0.15</v>
      </c>
      <c r="L49" s="397"/>
      <c r="M49" s="274"/>
      <c r="N49" s="397">
        <v>3.5999999999999997E-2</v>
      </c>
      <c r="O49" s="397"/>
      <c r="P49" s="743"/>
      <c r="Q49" s="704">
        <f>IF(MAXA(E49:P49)&lt;V49,"&lt;"&amp;V49&amp;"",MAXA(E49:P49))</f>
        <v>0.15</v>
      </c>
      <c r="R49" s="404">
        <f t="shared" si="4"/>
        <v>3.5999999999999997E-2</v>
      </c>
      <c r="S49" s="404">
        <f t="shared" si="5"/>
        <v>6.7749999999999991E-2</v>
      </c>
      <c r="T49" s="21" t="s">
        <v>46</v>
      </c>
      <c r="U49" s="2"/>
      <c r="V49" s="219">
        <v>1E-3</v>
      </c>
    </row>
    <row r="50" spans="1:22" ht="12" customHeight="1" x14ac:dyDescent="0.15">
      <c r="A50" s="145"/>
      <c r="B50" s="95">
        <v>38</v>
      </c>
      <c r="C50" s="1165" t="s">
        <v>504</v>
      </c>
      <c r="D50" s="1166"/>
      <c r="E50" s="253">
        <v>7.5</v>
      </c>
      <c r="F50" s="208">
        <v>5.0999999999999996</v>
      </c>
      <c r="G50" s="414">
        <v>8.4</v>
      </c>
      <c r="H50" s="274">
        <v>11</v>
      </c>
      <c r="I50" s="414">
        <v>9.9</v>
      </c>
      <c r="J50" s="274">
        <v>9.5</v>
      </c>
      <c r="K50" s="274">
        <v>19</v>
      </c>
      <c r="L50" s="208">
        <v>8</v>
      </c>
      <c r="M50" s="274">
        <v>8.1999999999999993</v>
      </c>
      <c r="N50" s="274">
        <v>9.4</v>
      </c>
      <c r="O50" s="650">
        <v>13</v>
      </c>
      <c r="P50" s="746">
        <v>15</v>
      </c>
      <c r="Q50" s="706">
        <f t="shared" si="3"/>
        <v>19</v>
      </c>
      <c r="R50" s="398">
        <f t="shared" si="4"/>
        <v>5.0999999999999996</v>
      </c>
      <c r="S50" s="406">
        <f t="shared" si="5"/>
        <v>10.333333333333334</v>
      </c>
      <c r="T50" s="21" t="s">
        <v>50</v>
      </c>
      <c r="U50" s="2"/>
      <c r="V50" s="4">
        <v>0.5</v>
      </c>
    </row>
    <row r="51" spans="1:22" ht="12" customHeight="1" x14ac:dyDescent="0.15">
      <c r="A51" s="145"/>
      <c r="B51" s="95">
        <v>39</v>
      </c>
      <c r="C51" s="1165" t="s">
        <v>505</v>
      </c>
      <c r="D51" s="1166"/>
      <c r="E51" s="258">
        <v>14</v>
      </c>
      <c r="F51" s="426"/>
      <c r="G51" s="486"/>
      <c r="H51" s="274">
        <v>19</v>
      </c>
      <c r="I51" s="414"/>
      <c r="J51" s="426"/>
      <c r="K51" s="274">
        <v>33</v>
      </c>
      <c r="L51" s="274"/>
      <c r="M51" s="274"/>
      <c r="N51" s="274">
        <v>18</v>
      </c>
      <c r="O51" s="426"/>
      <c r="P51" s="747"/>
      <c r="Q51" s="706">
        <f t="shared" si="3"/>
        <v>33</v>
      </c>
      <c r="R51" s="406">
        <f t="shared" si="4"/>
        <v>14</v>
      </c>
      <c r="S51" s="406">
        <f t="shared" si="5"/>
        <v>21</v>
      </c>
      <c r="T51" s="1118" t="s">
        <v>48</v>
      </c>
      <c r="U51" s="2"/>
      <c r="V51" s="4">
        <v>10</v>
      </c>
    </row>
    <row r="52" spans="1:22" ht="12" customHeight="1" x14ac:dyDescent="0.15">
      <c r="A52" s="145"/>
      <c r="B52" s="95">
        <v>40</v>
      </c>
      <c r="C52" s="1165" t="s">
        <v>506</v>
      </c>
      <c r="D52" s="1166"/>
      <c r="E52" s="258">
        <v>52</v>
      </c>
      <c r="F52" s="426"/>
      <c r="G52" s="486"/>
      <c r="H52" s="274">
        <v>60</v>
      </c>
      <c r="I52" s="414"/>
      <c r="J52" s="426"/>
      <c r="K52" s="274">
        <v>99</v>
      </c>
      <c r="L52" s="274"/>
      <c r="M52" s="274"/>
      <c r="N52" s="274">
        <v>69</v>
      </c>
      <c r="O52" s="426"/>
      <c r="P52" s="747"/>
      <c r="Q52" s="706">
        <f t="shared" si="3"/>
        <v>99</v>
      </c>
      <c r="R52" s="406">
        <f t="shared" si="4"/>
        <v>52</v>
      </c>
      <c r="S52" s="406">
        <f t="shared" si="5"/>
        <v>70</v>
      </c>
      <c r="T52" s="1118"/>
      <c r="U52" s="2"/>
      <c r="V52" s="4">
        <v>10</v>
      </c>
    </row>
    <row r="53" spans="1:22" ht="12" customHeight="1" x14ac:dyDescent="0.15">
      <c r="A53" s="145"/>
      <c r="B53" s="95">
        <v>41</v>
      </c>
      <c r="C53" s="1165" t="s">
        <v>507</v>
      </c>
      <c r="D53" s="1166"/>
      <c r="E53" s="252" t="s">
        <v>110</v>
      </c>
      <c r="F53" s="452"/>
      <c r="G53" s="484"/>
      <c r="H53" s="274" t="s">
        <v>110</v>
      </c>
      <c r="I53" s="414"/>
      <c r="J53" s="452"/>
      <c r="K53" s="274" t="s">
        <v>391</v>
      </c>
      <c r="L53" s="274"/>
      <c r="M53" s="274"/>
      <c r="N53" s="274" t="s">
        <v>220</v>
      </c>
      <c r="O53" s="452"/>
      <c r="P53" s="743"/>
      <c r="Q53" s="705" t="str">
        <f t="shared" si="3"/>
        <v>&lt;0.02</v>
      </c>
      <c r="R53" s="404" t="str">
        <f t="shared" si="4"/>
        <v>&lt;0.02</v>
      </c>
      <c r="S53" s="404" t="str">
        <f t="shared" si="5"/>
        <v>&lt;0.02</v>
      </c>
      <c r="T53" s="1118" t="s">
        <v>49</v>
      </c>
      <c r="U53" s="2"/>
      <c r="V53" s="4">
        <v>0.02</v>
      </c>
    </row>
    <row r="54" spans="1:22" ht="12" customHeight="1" x14ac:dyDescent="0.15">
      <c r="A54" s="145"/>
      <c r="B54" s="95">
        <v>42</v>
      </c>
      <c r="C54" s="1165" t="s">
        <v>508</v>
      </c>
      <c r="D54" s="1166"/>
      <c r="E54" s="259" t="s">
        <v>462</v>
      </c>
      <c r="F54" s="455" t="s">
        <v>221</v>
      </c>
      <c r="G54" s="526" t="s">
        <v>608</v>
      </c>
      <c r="H54" s="274">
        <v>9.9999999999999995E-7</v>
      </c>
      <c r="I54" s="414">
        <v>9.9999999999999995E-7</v>
      </c>
      <c r="J54" s="412" t="s">
        <v>221</v>
      </c>
      <c r="K54" s="274" t="s">
        <v>629</v>
      </c>
      <c r="L54" s="274" t="s">
        <v>221</v>
      </c>
      <c r="M54" s="274" t="s">
        <v>221</v>
      </c>
      <c r="N54" s="274" t="s">
        <v>221</v>
      </c>
      <c r="O54" s="455" t="s">
        <v>221</v>
      </c>
      <c r="P54" s="748" t="s">
        <v>678</v>
      </c>
      <c r="Q54" s="749">
        <f t="shared" si="3"/>
        <v>9.9999999999999995E-7</v>
      </c>
      <c r="R54" s="404" t="str">
        <f t="shared" si="4"/>
        <v>&lt;0.000001</v>
      </c>
      <c r="S54" s="404" t="str">
        <f t="shared" si="5"/>
        <v>&lt;0.000001</v>
      </c>
      <c r="T54" s="1118"/>
      <c r="U54" s="2"/>
      <c r="V54" s="4">
        <v>9.9999999999999995E-7</v>
      </c>
    </row>
    <row r="55" spans="1:22" ht="12" customHeight="1" x14ac:dyDescent="0.15">
      <c r="A55" s="145"/>
      <c r="B55" s="95">
        <v>43</v>
      </c>
      <c r="C55" s="1165" t="s">
        <v>509</v>
      </c>
      <c r="D55" s="1166"/>
      <c r="E55" s="259" t="s">
        <v>221</v>
      </c>
      <c r="F55" s="455" t="s">
        <v>221</v>
      </c>
      <c r="G55" s="526" t="s">
        <v>221</v>
      </c>
      <c r="H55" s="274" t="s">
        <v>221</v>
      </c>
      <c r="I55" s="414" t="s">
        <v>221</v>
      </c>
      <c r="J55" s="412" t="s">
        <v>221</v>
      </c>
      <c r="K55" s="274" t="s">
        <v>221</v>
      </c>
      <c r="L55" s="274" t="s">
        <v>221</v>
      </c>
      <c r="M55" s="274" t="s">
        <v>221</v>
      </c>
      <c r="N55" s="274" t="s">
        <v>221</v>
      </c>
      <c r="O55" s="455" t="s">
        <v>221</v>
      </c>
      <c r="P55" s="748" t="s">
        <v>209</v>
      </c>
      <c r="Q55" s="705" t="str">
        <f t="shared" si="3"/>
        <v>&lt;0.000001</v>
      </c>
      <c r="R55" s="404" t="str">
        <f t="shared" si="4"/>
        <v>&lt;0.000001</v>
      </c>
      <c r="S55" s="404" t="str">
        <f t="shared" si="5"/>
        <v>&lt;0.000001</v>
      </c>
      <c r="T55" s="1118"/>
      <c r="U55" s="2"/>
      <c r="V55" s="4">
        <v>9.9999999999999995E-7</v>
      </c>
    </row>
    <row r="56" spans="1:22" ht="12" customHeight="1" x14ac:dyDescent="0.15">
      <c r="A56" s="145"/>
      <c r="B56" s="95">
        <v>44</v>
      </c>
      <c r="C56" s="1165" t="s">
        <v>510</v>
      </c>
      <c r="D56" s="1166"/>
      <c r="E56" s="249" t="s">
        <v>218</v>
      </c>
      <c r="F56" s="397"/>
      <c r="G56" s="390"/>
      <c r="H56" s="274" t="s">
        <v>413</v>
      </c>
      <c r="I56" s="414"/>
      <c r="J56" s="397"/>
      <c r="K56" s="274" t="s">
        <v>392</v>
      </c>
      <c r="L56" s="274"/>
      <c r="M56" s="274"/>
      <c r="N56" s="274" t="s">
        <v>218</v>
      </c>
      <c r="O56" s="397"/>
      <c r="P56" s="741"/>
      <c r="Q56" s="705" t="str">
        <f>IF(MAXA(E56:P56)&lt;V56,"&lt;"&amp;V56&amp;"",MAXA(E56:P56))</f>
        <v>&lt;0.002</v>
      </c>
      <c r="R56" s="404" t="str">
        <f t="shared" si="4"/>
        <v>&lt;0.002</v>
      </c>
      <c r="S56" s="404" t="str">
        <f t="shared" si="5"/>
        <v>&lt;0.002</v>
      </c>
      <c r="T56" s="1118"/>
      <c r="U56" s="2"/>
      <c r="V56" s="4">
        <v>2E-3</v>
      </c>
    </row>
    <row r="57" spans="1:22" ht="12" customHeight="1" x14ac:dyDescent="0.15">
      <c r="A57" s="145"/>
      <c r="B57" s="95">
        <v>45</v>
      </c>
      <c r="C57" s="1165" t="s">
        <v>511</v>
      </c>
      <c r="D57" s="1166"/>
      <c r="E57" s="254" t="s">
        <v>112</v>
      </c>
      <c r="F57" s="453"/>
      <c r="G57" s="485"/>
      <c r="H57" s="274" t="s">
        <v>112</v>
      </c>
      <c r="I57" s="414"/>
      <c r="J57" s="274"/>
      <c r="K57" s="274" t="s">
        <v>393</v>
      </c>
      <c r="L57" s="274"/>
      <c r="M57" s="274"/>
      <c r="N57" s="274" t="s">
        <v>222</v>
      </c>
      <c r="O57" s="453"/>
      <c r="P57" s="744"/>
      <c r="Q57" s="705" t="str">
        <f t="shared" si="3"/>
        <v>&lt;0.0005</v>
      </c>
      <c r="R57" s="404" t="str">
        <f t="shared" si="4"/>
        <v>&lt;0.0005</v>
      </c>
      <c r="S57" s="404" t="str">
        <f t="shared" si="5"/>
        <v>&lt;0.0005</v>
      </c>
      <c r="T57" s="1118"/>
      <c r="U57" s="2"/>
      <c r="V57" s="4">
        <v>5.0000000000000001E-4</v>
      </c>
    </row>
    <row r="58" spans="1:22" ht="12" customHeight="1" x14ac:dyDescent="0.15">
      <c r="A58" s="145"/>
      <c r="B58" s="95">
        <v>46</v>
      </c>
      <c r="C58" s="1165" t="s">
        <v>512</v>
      </c>
      <c r="D58" s="1166"/>
      <c r="E58" s="260">
        <v>0.6</v>
      </c>
      <c r="F58" s="456">
        <v>0.7</v>
      </c>
      <c r="G58" s="503">
        <v>0.6</v>
      </c>
      <c r="H58" s="208">
        <v>1</v>
      </c>
      <c r="I58" s="414">
        <v>1.2</v>
      </c>
      <c r="J58" s="274">
        <v>0.9</v>
      </c>
      <c r="K58" s="208">
        <v>1.4</v>
      </c>
      <c r="L58" s="208">
        <v>1.2</v>
      </c>
      <c r="M58" s="208">
        <v>0.9</v>
      </c>
      <c r="N58" s="274">
        <v>0.7</v>
      </c>
      <c r="O58" s="208">
        <v>0.6</v>
      </c>
      <c r="P58" s="726">
        <v>0.5</v>
      </c>
      <c r="Q58" s="392">
        <f t="shared" si="3"/>
        <v>1.4</v>
      </c>
      <c r="R58" s="398">
        <f t="shared" si="4"/>
        <v>0.5</v>
      </c>
      <c r="S58" s="398">
        <f>IF(AVERAGEA(E58:P58)&lt;V58,"&lt;"&amp;ASC(V58),AVERAGEA(E58:P58))</f>
        <v>0.85833333333333328</v>
      </c>
      <c r="T58" s="1118" t="s">
        <v>50</v>
      </c>
      <c r="U58" s="2"/>
      <c r="V58" s="4">
        <v>0.3</v>
      </c>
    </row>
    <row r="59" spans="1:22" ht="12" customHeight="1" x14ac:dyDescent="0.15">
      <c r="A59" s="145"/>
      <c r="B59" s="95">
        <v>47</v>
      </c>
      <c r="C59" s="1165" t="s">
        <v>513</v>
      </c>
      <c r="D59" s="1166"/>
      <c r="E59" s="261">
        <v>7.2</v>
      </c>
      <c r="F59" s="457">
        <v>7.1</v>
      </c>
      <c r="G59" s="524">
        <v>7.4</v>
      </c>
      <c r="H59" s="457">
        <v>7.2</v>
      </c>
      <c r="I59" s="580">
        <v>7.5</v>
      </c>
      <c r="J59" s="274">
        <v>6.9</v>
      </c>
      <c r="K59" s="457">
        <v>7.4</v>
      </c>
      <c r="L59" s="208">
        <v>7.4</v>
      </c>
      <c r="M59" s="208">
        <v>7.2</v>
      </c>
      <c r="N59" s="457">
        <v>7.1</v>
      </c>
      <c r="O59" s="208">
        <v>7.1</v>
      </c>
      <c r="P59" s="750">
        <v>7.2</v>
      </c>
      <c r="Q59" s="392">
        <f t="shared" si="3"/>
        <v>7.5</v>
      </c>
      <c r="R59" s="398">
        <f t="shared" si="4"/>
        <v>6.9</v>
      </c>
      <c r="S59" s="398">
        <f t="shared" si="5"/>
        <v>7.2249999999999988</v>
      </c>
      <c r="T59" s="1118"/>
      <c r="U59" s="2"/>
      <c r="V59" s="4"/>
    </row>
    <row r="60" spans="1:22" ht="12" customHeight="1" x14ac:dyDescent="0.15">
      <c r="A60" s="145"/>
      <c r="B60" s="95">
        <v>48</v>
      </c>
      <c r="C60" s="1165" t="s">
        <v>514</v>
      </c>
      <c r="D60" s="1166"/>
      <c r="E60" s="258"/>
      <c r="F60" s="426"/>
      <c r="G60" s="486"/>
      <c r="H60" s="274"/>
      <c r="I60" s="414"/>
      <c r="J60" s="274"/>
      <c r="K60" s="274"/>
      <c r="L60" s="274"/>
      <c r="M60" s="274"/>
      <c r="N60" s="274"/>
      <c r="O60" s="426"/>
      <c r="P60" s="747"/>
      <c r="Q60" s="751"/>
      <c r="R60" s="752"/>
      <c r="S60" s="753"/>
      <c r="T60" s="1118"/>
      <c r="U60" s="2"/>
      <c r="V60" s="4"/>
    </row>
    <row r="61" spans="1:22" ht="12" customHeight="1" x14ac:dyDescent="0.15">
      <c r="A61" s="145"/>
      <c r="B61" s="95">
        <v>49</v>
      </c>
      <c r="C61" s="1165" t="s">
        <v>515</v>
      </c>
      <c r="D61" s="1166"/>
      <c r="E61" s="258" t="s">
        <v>265</v>
      </c>
      <c r="F61" s="426" t="s">
        <v>410</v>
      </c>
      <c r="G61" s="426" t="s">
        <v>410</v>
      </c>
      <c r="H61" s="426" t="s">
        <v>410</v>
      </c>
      <c r="I61" s="389" t="s">
        <v>626</v>
      </c>
      <c r="J61" s="274" t="s">
        <v>265</v>
      </c>
      <c r="K61" s="274" t="s">
        <v>265</v>
      </c>
      <c r="L61" s="274" t="s">
        <v>101</v>
      </c>
      <c r="M61" s="412" t="s">
        <v>265</v>
      </c>
      <c r="N61" s="412" t="s">
        <v>265</v>
      </c>
      <c r="O61" s="412" t="s">
        <v>265</v>
      </c>
      <c r="P61" s="414" t="s">
        <v>458</v>
      </c>
      <c r="Q61" s="706" t="s">
        <v>299</v>
      </c>
      <c r="R61" s="406" t="s">
        <v>299</v>
      </c>
      <c r="S61" s="753" t="s">
        <v>299</v>
      </c>
      <c r="T61" s="1118"/>
      <c r="U61" s="2"/>
      <c r="V61" s="4"/>
    </row>
    <row r="62" spans="1:22" ht="12" customHeight="1" x14ac:dyDescent="0.15">
      <c r="A62" s="145"/>
      <c r="B62" s="95">
        <v>50</v>
      </c>
      <c r="C62" s="1165" t="s">
        <v>516</v>
      </c>
      <c r="D62" s="1166"/>
      <c r="E62" s="253">
        <v>4.0999999999999996</v>
      </c>
      <c r="F62" s="208">
        <v>6.3</v>
      </c>
      <c r="G62" s="506">
        <v>3.6</v>
      </c>
      <c r="H62" s="208">
        <v>5.4</v>
      </c>
      <c r="I62" s="580">
        <v>7.2</v>
      </c>
      <c r="J62" s="274">
        <v>4.8</v>
      </c>
      <c r="K62" s="208">
        <v>8.6999999999999993</v>
      </c>
      <c r="L62" s="208">
        <v>6.5</v>
      </c>
      <c r="M62" s="208">
        <v>4.7</v>
      </c>
      <c r="N62" s="208">
        <v>4.2</v>
      </c>
      <c r="O62" s="208">
        <v>3.1</v>
      </c>
      <c r="P62" s="698">
        <v>2.9</v>
      </c>
      <c r="Q62" s="754">
        <f>IF(MAXA(E62:P62)&lt;V62,"&lt;"&amp;V62&amp;"",MAXA(E62:P62))</f>
        <v>8.6999999999999993</v>
      </c>
      <c r="R62" s="398">
        <f>IF(MINA(E62:P62)&lt;V62,"&lt;"&amp;V62&amp;"",MINA(E62:P62))</f>
        <v>2.9</v>
      </c>
      <c r="S62" s="398">
        <f>IF(AVERAGEA(E62:P62)&lt;V62,"&lt;"&amp;ASC(V62),AVERAGEA(E62:P62))</f>
        <v>5.125</v>
      </c>
      <c r="T62" s="1118"/>
      <c r="U62" s="2"/>
      <c r="V62" s="4">
        <v>0.5</v>
      </c>
    </row>
    <row r="63" spans="1:22" ht="12" customHeight="1" thickBot="1" x14ac:dyDescent="0.2">
      <c r="A63" s="145"/>
      <c r="B63" s="95">
        <v>51</v>
      </c>
      <c r="C63" s="1183" t="s">
        <v>517</v>
      </c>
      <c r="D63" s="1184"/>
      <c r="E63" s="262">
        <v>5.8</v>
      </c>
      <c r="F63" s="461">
        <v>15</v>
      </c>
      <c r="G63" s="527">
        <v>4.5</v>
      </c>
      <c r="H63" s="394">
        <v>4.0999999999999996</v>
      </c>
      <c r="I63" s="527">
        <v>3.1</v>
      </c>
      <c r="J63" s="396">
        <v>5.6</v>
      </c>
      <c r="K63" s="394">
        <v>4.0999999999999996</v>
      </c>
      <c r="L63" s="665">
        <v>0.9</v>
      </c>
      <c r="M63" s="665">
        <v>3.5</v>
      </c>
      <c r="N63" s="394">
        <v>3.5</v>
      </c>
      <c r="O63" s="394">
        <v>3.3</v>
      </c>
      <c r="P63" s="755">
        <v>3.9</v>
      </c>
      <c r="Q63" s="756">
        <f>IF(MAXA(E63:P63)&lt;V63,"&lt;"&amp;V63&amp;"",MAXA(E63:P63))</f>
        <v>15</v>
      </c>
      <c r="R63" s="436">
        <f>IF(MINA(E63:P63)&lt;V63,"&lt;"&amp;V63&amp;"",MINA(E63:P63))</f>
        <v>0.9</v>
      </c>
      <c r="S63" s="757">
        <f>IF(AVERAGEA(E63:P63)&lt;V63,"&lt;"&amp;ASC(V63),AVERAGEA(E63:P63))</f>
        <v>4.7749999999999995</v>
      </c>
      <c r="T63" s="1146"/>
      <c r="U63" s="2"/>
      <c r="V63" s="4">
        <v>0.1</v>
      </c>
    </row>
    <row r="64" spans="1:22" ht="15" customHeight="1" x14ac:dyDescent="0.15">
      <c r="A64" s="116"/>
      <c r="B64" s="1211" t="s">
        <v>89</v>
      </c>
      <c r="C64" s="1212"/>
      <c r="D64" s="1213"/>
      <c r="E64" s="1221" t="s">
        <v>3</v>
      </c>
      <c r="F64" s="1222"/>
      <c r="G64" s="1222"/>
      <c r="H64" s="1223"/>
      <c r="I64" s="1222"/>
      <c r="J64" s="1222"/>
      <c r="K64" s="1222"/>
      <c r="L64" s="1222"/>
      <c r="M64" s="1222"/>
      <c r="N64" s="1222"/>
      <c r="O64" s="1222"/>
      <c r="P64" s="1224"/>
      <c r="Q64" s="1215"/>
      <c r="R64" s="1212"/>
      <c r="S64" s="1216"/>
      <c r="T64" s="40"/>
      <c r="U64" s="2"/>
      <c r="V64" s="4"/>
    </row>
    <row r="65" spans="1:35" s="8" customFormat="1" ht="12" customHeight="1" x14ac:dyDescent="0.15">
      <c r="A65" s="146"/>
      <c r="B65" s="38">
        <v>1</v>
      </c>
      <c r="C65" s="1119" t="s">
        <v>529</v>
      </c>
      <c r="D65" s="1217"/>
      <c r="E65" s="263"/>
      <c r="F65" s="309">
        <v>7.0000000000000007E-2</v>
      </c>
      <c r="G65" s="409"/>
      <c r="H65" s="309">
        <v>7.0000000000000007E-2</v>
      </c>
      <c r="I65" s="408"/>
      <c r="J65" s="613">
        <v>0.1</v>
      </c>
      <c r="K65" s="395"/>
      <c r="L65" s="309" t="s">
        <v>671</v>
      </c>
      <c r="M65" s="309"/>
      <c r="N65" s="395"/>
      <c r="O65" s="309"/>
      <c r="P65" s="758"/>
      <c r="Q65" s="704">
        <f t="shared" ref="Q65:Q79" si="6">IF(MAXA(E65:P65)&lt;V65,"&lt;"&amp;V65&amp;"",MAXA(E65:P65))</f>
        <v>0.1</v>
      </c>
      <c r="R65" s="405" t="str">
        <f t="shared" ref="R65:R79" si="7">IF(MINA(E65:P65)&lt;V65,"&lt;"&amp;V65&amp;"",MINA(E65:P65))</f>
        <v>&lt;0.05</v>
      </c>
      <c r="S65" s="405">
        <f t="shared" ref="S65:S79" si="8">IF(AVERAGEA(E65:P65)&lt;V65,"&lt;"&amp;ASC(V65),AVERAGEA(E65:P65))</f>
        <v>6.0000000000000005E-2</v>
      </c>
      <c r="T65" s="1112" t="s">
        <v>50</v>
      </c>
      <c r="U65" s="2"/>
      <c r="V65" s="4">
        <v>0.05</v>
      </c>
      <c r="W65" s="3"/>
    </row>
    <row r="66" spans="1:35" ht="10.5" customHeight="1" x14ac:dyDescent="0.15">
      <c r="A66" s="116"/>
      <c r="B66" s="39">
        <v>2</v>
      </c>
      <c r="C66" s="1119" t="s">
        <v>530</v>
      </c>
      <c r="D66" s="1217"/>
      <c r="E66" s="234"/>
      <c r="F66" s="234">
        <v>0.5</v>
      </c>
      <c r="G66" s="505"/>
      <c r="H66" s="209">
        <v>0.9</v>
      </c>
      <c r="I66" s="389"/>
      <c r="J66" s="209">
        <v>0.7</v>
      </c>
      <c r="K66" s="274"/>
      <c r="L66" s="209">
        <v>0.7</v>
      </c>
      <c r="M66" s="217"/>
      <c r="N66" s="274"/>
      <c r="O66" s="217"/>
      <c r="P66" s="733"/>
      <c r="Q66" s="392">
        <f t="shared" si="6"/>
        <v>0.9</v>
      </c>
      <c r="R66" s="398">
        <f t="shared" si="7"/>
        <v>0.5</v>
      </c>
      <c r="S66" s="398">
        <f t="shared" si="8"/>
        <v>0.7</v>
      </c>
      <c r="T66" s="1115"/>
      <c r="U66" s="6"/>
      <c r="V66" s="4">
        <v>0.5</v>
      </c>
    </row>
    <row r="67" spans="1:35" ht="10.5" customHeight="1" x14ac:dyDescent="0.15">
      <c r="A67" s="116"/>
      <c r="B67" s="39">
        <v>3</v>
      </c>
      <c r="C67" s="1119" t="s">
        <v>531</v>
      </c>
      <c r="D67" s="1217"/>
      <c r="E67" s="234"/>
      <c r="F67" s="237">
        <v>2</v>
      </c>
      <c r="G67" s="505"/>
      <c r="H67" s="209">
        <v>2.2000000000000002</v>
      </c>
      <c r="I67" s="389"/>
      <c r="J67" s="237">
        <v>2.1</v>
      </c>
      <c r="K67" s="274"/>
      <c r="L67" s="237">
        <v>2.2000000000000002</v>
      </c>
      <c r="M67" s="413"/>
      <c r="N67" s="274"/>
      <c r="O67" s="217"/>
      <c r="P67" s="733"/>
      <c r="Q67" s="392">
        <f t="shared" si="6"/>
        <v>2.2000000000000002</v>
      </c>
      <c r="R67" s="398">
        <f t="shared" si="7"/>
        <v>2</v>
      </c>
      <c r="S67" s="398">
        <f t="shared" si="8"/>
        <v>2.125</v>
      </c>
      <c r="T67" s="1115"/>
      <c r="V67" s="4">
        <v>0.5</v>
      </c>
    </row>
    <row r="68" spans="1:35" ht="10.5" customHeight="1" x14ac:dyDescent="0.15">
      <c r="A68" s="116"/>
      <c r="B68" s="39">
        <v>4</v>
      </c>
      <c r="C68" s="1119" t="s">
        <v>532</v>
      </c>
      <c r="D68" s="1217"/>
      <c r="E68" s="234"/>
      <c r="F68" s="234">
        <v>12</v>
      </c>
      <c r="G68" s="505"/>
      <c r="H68" s="225">
        <v>9.6</v>
      </c>
      <c r="I68" s="389"/>
      <c r="J68" s="237">
        <v>9.4</v>
      </c>
      <c r="K68" s="274"/>
      <c r="L68" s="209">
        <v>11</v>
      </c>
      <c r="M68" s="217"/>
      <c r="N68" s="274"/>
      <c r="O68" s="217"/>
      <c r="P68" s="733"/>
      <c r="Q68" s="706">
        <f t="shared" si="6"/>
        <v>12</v>
      </c>
      <c r="R68" s="398">
        <f t="shared" si="7"/>
        <v>9.4</v>
      </c>
      <c r="S68" s="406">
        <f t="shared" si="8"/>
        <v>10.5</v>
      </c>
      <c r="T68" s="1115"/>
      <c r="V68" s="4">
        <v>0.5</v>
      </c>
      <c r="W68" s="3" t="s">
        <v>210</v>
      </c>
      <c r="X68" s="50"/>
    </row>
    <row r="69" spans="1:35" ht="10.5" customHeight="1" x14ac:dyDescent="0.15">
      <c r="A69" s="116"/>
      <c r="B69" s="39">
        <v>5</v>
      </c>
      <c r="C69" s="1119" t="s">
        <v>533</v>
      </c>
      <c r="D69" s="1217"/>
      <c r="E69" s="234"/>
      <c r="F69" s="458">
        <v>5.7000000000000002E-2</v>
      </c>
      <c r="G69" s="505"/>
      <c r="H69" s="458">
        <v>4.3999999999999997E-2</v>
      </c>
      <c r="I69" s="389"/>
      <c r="J69" s="209">
        <v>3.6999999999999998E-2</v>
      </c>
      <c r="K69" s="274"/>
      <c r="L69" s="209">
        <v>4.1000000000000002E-2</v>
      </c>
      <c r="M69" s="429"/>
      <c r="N69" s="274"/>
      <c r="O69" s="217"/>
      <c r="P69" s="731"/>
      <c r="Q69" s="705">
        <f t="shared" si="6"/>
        <v>5.7000000000000002E-2</v>
      </c>
      <c r="R69" s="404">
        <f t="shared" si="7"/>
        <v>3.6999999999999998E-2</v>
      </c>
      <c r="S69" s="404">
        <f t="shared" si="8"/>
        <v>4.4750000000000005E-2</v>
      </c>
      <c r="T69" s="1115"/>
      <c r="V69" s="132">
        <v>0.01</v>
      </c>
    </row>
    <row r="70" spans="1:35" ht="10.5" customHeight="1" x14ac:dyDescent="0.15">
      <c r="A70" s="116"/>
      <c r="B70" s="39">
        <v>6</v>
      </c>
      <c r="C70" s="1119" t="s">
        <v>534</v>
      </c>
      <c r="D70" s="1217"/>
      <c r="E70" s="234"/>
      <c r="F70" s="462">
        <v>13</v>
      </c>
      <c r="G70" s="528"/>
      <c r="H70" s="553">
        <v>3.5</v>
      </c>
      <c r="I70" s="389"/>
      <c r="J70" s="209">
        <v>4.5999999999999996</v>
      </c>
      <c r="K70" s="274"/>
      <c r="L70" s="237" t="s">
        <v>672</v>
      </c>
      <c r="M70" s="413"/>
      <c r="N70" s="274"/>
      <c r="O70" s="217"/>
      <c r="P70" s="731"/>
      <c r="Q70" s="392">
        <f t="shared" si="6"/>
        <v>13</v>
      </c>
      <c r="R70" s="398" t="str">
        <f t="shared" si="7"/>
        <v>&lt;1</v>
      </c>
      <c r="S70" s="398">
        <f t="shared" si="8"/>
        <v>5.2750000000000004</v>
      </c>
      <c r="T70" s="1115"/>
      <c r="V70" s="4">
        <v>1</v>
      </c>
    </row>
    <row r="71" spans="1:35" ht="10.5" customHeight="1" x14ac:dyDescent="0.15">
      <c r="A71" s="116"/>
      <c r="B71" s="39">
        <v>7</v>
      </c>
      <c r="C71" s="1119" t="s">
        <v>535</v>
      </c>
      <c r="D71" s="1217"/>
      <c r="E71" s="234"/>
      <c r="F71" s="237">
        <v>1.6</v>
      </c>
      <c r="G71" s="505"/>
      <c r="H71" s="237">
        <v>2</v>
      </c>
      <c r="I71" s="389"/>
      <c r="J71" s="237">
        <v>2.9</v>
      </c>
      <c r="K71" s="274"/>
      <c r="L71" s="237">
        <v>2.6</v>
      </c>
      <c r="M71" s="413"/>
      <c r="N71" s="274"/>
      <c r="O71" s="217"/>
      <c r="P71" s="731"/>
      <c r="Q71" s="392">
        <f t="shared" si="6"/>
        <v>2.9</v>
      </c>
      <c r="R71" s="398">
        <f t="shared" si="7"/>
        <v>1.6</v>
      </c>
      <c r="S71" s="398">
        <f t="shared" si="8"/>
        <v>2.2749999999999999</v>
      </c>
      <c r="T71" s="1115"/>
      <c r="V71" s="4">
        <v>1</v>
      </c>
    </row>
    <row r="72" spans="1:35" ht="10.5" customHeight="1" x14ac:dyDescent="0.15">
      <c r="A72" s="116"/>
      <c r="B72" s="39">
        <v>8</v>
      </c>
      <c r="C72" s="1119" t="s">
        <v>536</v>
      </c>
      <c r="D72" s="1217"/>
      <c r="E72" s="234"/>
      <c r="F72" s="459">
        <v>0.18</v>
      </c>
      <c r="G72" s="505"/>
      <c r="H72" s="459">
        <v>0.17</v>
      </c>
      <c r="I72" s="389"/>
      <c r="J72" s="209">
        <v>0.22</v>
      </c>
      <c r="K72" s="274"/>
      <c r="L72" s="459">
        <v>0.27</v>
      </c>
      <c r="M72" s="217"/>
      <c r="N72" s="274"/>
      <c r="O72" s="217"/>
      <c r="P72" s="731"/>
      <c r="Q72" s="704">
        <f t="shared" si="6"/>
        <v>0.27</v>
      </c>
      <c r="R72" s="405">
        <f t="shared" si="7"/>
        <v>0.17</v>
      </c>
      <c r="S72" s="405">
        <f t="shared" si="8"/>
        <v>0.21</v>
      </c>
      <c r="T72" s="1115"/>
      <c r="V72" s="4">
        <v>0.05</v>
      </c>
    </row>
    <row r="73" spans="1:35" ht="10.5" customHeight="1" x14ac:dyDescent="0.15">
      <c r="A73" s="116"/>
      <c r="B73" s="38">
        <v>9</v>
      </c>
      <c r="C73" s="1119" t="s">
        <v>537</v>
      </c>
      <c r="D73" s="1217"/>
      <c r="E73" s="264"/>
      <c r="F73" s="427">
        <v>0.02</v>
      </c>
      <c r="G73" s="149"/>
      <c r="H73" s="427" t="s">
        <v>658</v>
      </c>
      <c r="I73" s="408"/>
      <c r="J73" s="427">
        <v>0.02</v>
      </c>
      <c r="K73" s="395"/>
      <c r="L73" s="427" t="s">
        <v>631</v>
      </c>
      <c r="M73" s="613"/>
      <c r="N73" s="395"/>
      <c r="O73" s="613"/>
      <c r="P73" s="759"/>
      <c r="Q73" s="704">
        <f t="shared" si="6"/>
        <v>0.02</v>
      </c>
      <c r="R73" s="405" t="str">
        <f t="shared" si="7"/>
        <v>&lt;0.01</v>
      </c>
      <c r="S73" s="405">
        <f t="shared" si="8"/>
        <v>0.01</v>
      </c>
      <c r="T73" s="1115"/>
      <c r="V73" s="4">
        <v>0.01</v>
      </c>
    </row>
    <row r="74" spans="1:35" ht="10.5" customHeight="1" x14ac:dyDescent="0.15">
      <c r="A74" s="116"/>
      <c r="B74" s="38">
        <v>10</v>
      </c>
      <c r="C74" s="1119" t="s">
        <v>538</v>
      </c>
      <c r="D74" s="1217"/>
      <c r="E74" s="264"/>
      <c r="F74" s="460">
        <v>3.4000000000000002E-2</v>
      </c>
      <c r="G74" s="427">
        <v>3.1E-2</v>
      </c>
      <c r="H74" s="460">
        <v>4.8000000000000001E-2</v>
      </c>
      <c r="I74" s="408">
        <v>4.5999999999999999E-2</v>
      </c>
      <c r="J74" s="460">
        <v>3.6999999999999998E-2</v>
      </c>
      <c r="K74" s="652">
        <v>6.3E-2</v>
      </c>
      <c r="L74" s="460">
        <v>4.2999999999999997E-2</v>
      </c>
      <c r="M74" s="673"/>
      <c r="N74" s="395"/>
      <c r="O74" s="309"/>
      <c r="P74" s="760"/>
      <c r="Q74" s="705">
        <f t="shared" si="6"/>
        <v>6.3E-2</v>
      </c>
      <c r="R74" s="404">
        <f t="shared" si="7"/>
        <v>3.1E-2</v>
      </c>
      <c r="S74" s="404">
        <f t="shared" si="8"/>
        <v>4.3142857142857143E-2</v>
      </c>
      <c r="T74" s="1115"/>
      <c r="V74" s="4">
        <v>4.0000000000000001E-3</v>
      </c>
    </row>
    <row r="75" spans="1:35" ht="10.5" customHeight="1" x14ac:dyDescent="0.15">
      <c r="A75" s="116"/>
      <c r="B75" s="39">
        <v>11</v>
      </c>
      <c r="C75" s="1119" t="s">
        <v>613</v>
      </c>
      <c r="D75" s="1217"/>
      <c r="E75" s="234"/>
      <c r="F75" s="209">
        <v>8</v>
      </c>
      <c r="G75" s="505"/>
      <c r="H75" s="209">
        <v>35</v>
      </c>
      <c r="I75" s="389"/>
      <c r="J75" s="462">
        <v>320</v>
      </c>
      <c r="K75" s="274"/>
      <c r="L75" s="462">
        <v>8</v>
      </c>
      <c r="M75" s="217"/>
      <c r="N75" s="274"/>
      <c r="O75" s="217"/>
      <c r="P75" s="733"/>
      <c r="Q75" s="209">
        <f>MAXA(E75:P75)</f>
        <v>320</v>
      </c>
      <c r="R75" s="209">
        <f>MINA(E75:P75)</f>
        <v>8</v>
      </c>
      <c r="S75" s="209">
        <f>ROUND(AVERAGEA(E75:P75),-2)</f>
        <v>100</v>
      </c>
      <c r="T75" s="1115"/>
      <c r="V75" s="132"/>
      <c r="W75" s="3">
        <f>AVERAGE(X75:AA75)</f>
        <v>523.25</v>
      </c>
      <c r="X75" s="3">
        <v>33</v>
      </c>
      <c r="Y75" s="3">
        <v>1100</v>
      </c>
      <c r="Z75" s="3">
        <v>170</v>
      </c>
      <c r="AA75" s="3">
        <v>790</v>
      </c>
    </row>
    <row r="76" spans="1:35" ht="10.5" customHeight="1" x14ac:dyDescent="0.15">
      <c r="A76" s="116"/>
      <c r="B76" s="39">
        <v>12</v>
      </c>
      <c r="C76" s="1119" t="s">
        <v>539</v>
      </c>
      <c r="D76" s="1217"/>
      <c r="E76" s="234"/>
      <c r="F76" s="209">
        <v>10</v>
      </c>
      <c r="G76" s="505"/>
      <c r="H76" s="209">
        <v>39</v>
      </c>
      <c r="I76" s="389"/>
      <c r="J76" s="209">
        <v>690</v>
      </c>
      <c r="K76" s="274"/>
      <c r="L76" s="209">
        <v>17</v>
      </c>
      <c r="M76" s="217"/>
      <c r="N76" s="274"/>
      <c r="O76" s="217"/>
      <c r="P76" s="733"/>
      <c r="Q76" s="209">
        <f>MAXA(E76:P76)</f>
        <v>690</v>
      </c>
      <c r="R76" s="209">
        <f>MINA(E76:P76)</f>
        <v>10</v>
      </c>
      <c r="S76" s="209">
        <f>ROUND(AVERAGEA(E76:P76),0)</f>
        <v>189</v>
      </c>
      <c r="T76" s="1115"/>
      <c r="V76" s="132"/>
      <c r="W76" s="3">
        <f t="shared" ref="W76" si="9">AVERAGE(X76:AA76)</f>
        <v>31.45</v>
      </c>
      <c r="X76" s="3">
        <v>7.8</v>
      </c>
      <c r="Y76" s="3">
        <v>79</v>
      </c>
      <c r="Z76" s="3">
        <v>13</v>
      </c>
      <c r="AA76" s="3">
        <v>26</v>
      </c>
    </row>
    <row r="77" spans="1:35" ht="10.5" customHeight="1" x14ac:dyDescent="0.15">
      <c r="A77" s="116"/>
      <c r="B77" s="39">
        <v>13</v>
      </c>
      <c r="C77" s="1119" t="s">
        <v>540</v>
      </c>
      <c r="D77" s="1217"/>
      <c r="E77" s="265"/>
      <c r="F77" s="238">
        <v>7.9</v>
      </c>
      <c r="G77" s="529"/>
      <c r="H77" s="238">
        <v>11</v>
      </c>
      <c r="I77" s="444"/>
      <c r="J77" s="238">
        <v>11</v>
      </c>
      <c r="K77" s="396"/>
      <c r="L77" s="238">
        <v>14</v>
      </c>
      <c r="M77" s="674"/>
      <c r="N77" s="396"/>
      <c r="O77" s="674"/>
      <c r="P77" s="733"/>
      <c r="Q77" s="706">
        <f t="shared" si="6"/>
        <v>14</v>
      </c>
      <c r="R77" s="398">
        <f t="shared" si="7"/>
        <v>7.9</v>
      </c>
      <c r="S77" s="406">
        <f t="shared" si="8"/>
        <v>10.975</v>
      </c>
      <c r="T77" s="1115"/>
      <c r="V77" s="4">
        <v>2</v>
      </c>
      <c r="W77" s="5">
        <f>AVERAGE(X77:AI77)</f>
        <v>7.9583333333333321</v>
      </c>
      <c r="X77" s="207">
        <v>3</v>
      </c>
      <c r="Y77" s="208">
        <v>3.1</v>
      </c>
      <c r="Z77" s="224">
        <v>0</v>
      </c>
      <c r="AA77" s="209">
        <v>40</v>
      </c>
      <c r="AB77" s="209">
        <v>20</v>
      </c>
      <c r="AC77" s="225">
        <v>5.2</v>
      </c>
      <c r="AD77" s="208">
        <v>4.0999999999999996</v>
      </c>
      <c r="AE77" s="209">
        <v>12</v>
      </c>
      <c r="AF77" s="208">
        <v>2</v>
      </c>
      <c r="AG77" s="208">
        <v>3.1</v>
      </c>
      <c r="AH77" s="208">
        <v>1</v>
      </c>
      <c r="AI77" s="226">
        <v>2</v>
      </c>
    </row>
    <row r="78" spans="1:35" ht="10.5" customHeight="1" x14ac:dyDescent="0.15">
      <c r="B78" s="38">
        <v>14</v>
      </c>
      <c r="C78" s="1119" t="s">
        <v>541</v>
      </c>
      <c r="D78" s="1120"/>
      <c r="E78" s="207">
        <v>1</v>
      </c>
      <c r="F78" s="208">
        <v>9.6999999999999993</v>
      </c>
      <c r="G78" s="528">
        <v>7.5</v>
      </c>
      <c r="H78" s="209">
        <v>31</v>
      </c>
      <c r="I78" s="209">
        <v>25</v>
      </c>
      <c r="J78" s="612">
        <v>30</v>
      </c>
      <c r="K78" s="426">
        <v>41</v>
      </c>
      <c r="L78" s="209">
        <v>7.4</v>
      </c>
      <c r="M78" s="208">
        <v>3.1</v>
      </c>
      <c r="N78" s="208">
        <v>3</v>
      </c>
      <c r="O78" s="208">
        <v>1</v>
      </c>
      <c r="P78" s="761">
        <v>0</v>
      </c>
      <c r="Q78" s="749">
        <f>MAXA(E78:P78)</f>
        <v>41</v>
      </c>
      <c r="R78" s="398">
        <f>MINA(E78:P78)</f>
        <v>0</v>
      </c>
      <c r="S78" s="406">
        <f>ROUND(AVERAGEA(E78:P78),0)</f>
        <v>13</v>
      </c>
      <c r="T78" s="1115"/>
      <c r="V78" s="132"/>
    </row>
    <row r="79" spans="1:35" ht="10.5" customHeight="1" thickBot="1" x14ac:dyDescent="0.2">
      <c r="B79" s="41">
        <v>15</v>
      </c>
      <c r="C79" s="1218" t="s">
        <v>542</v>
      </c>
      <c r="D79" s="1219"/>
      <c r="E79" s="266">
        <v>0</v>
      </c>
      <c r="F79" s="310">
        <v>0</v>
      </c>
      <c r="G79" s="530">
        <v>0</v>
      </c>
      <c r="H79" s="554">
        <v>1</v>
      </c>
      <c r="I79" s="588">
        <v>0</v>
      </c>
      <c r="J79" s="554">
        <v>0</v>
      </c>
      <c r="K79" s="653">
        <v>0</v>
      </c>
      <c r="L79" s="554">
        <v>0</v>
      </c>
      <c r="M79" s="675">
        <v>0</v>
      </c>
      <c r="N79" s="653">
        <v>0</v>
      </c>
      <c r="O79" s="653">
        <v>0</v>
      </c>
      <c r="P79" s="734">
        <v>0</v>
      </c>
      <c r="Q79" s="762">
        <f t="shared" si="6"/>
        <v>1</v>
      </c>
      <c r="R79" s="763">
        <f t="shared" si="7"/>
        <v>0</v>
      </c>
      <c r="S79" s="764">
        <f t="shared" si="8"/>
        <v>8.3333333333333329E-2</v>
      </c>
      <c r="T79" s="1220"/>
      <c r="V79" s="132"/>
    </row>
    <row r="80" spans="1:35" ht="10.5" customHeight="1" thickBot="1" x14ac:dyDescent="0.2">
      <c r="B80" s="1124" t="s">
        <v>593</v>
      </c>
      <c r="C80" s="1125"/>
      <c r="D80" s="1125"/>
      <c r="E80" s="267" t="s">
        <v>300</v>
      </c>
      <c r="F80" s="435" t="s">
        <v>261</v>
      </c>
      <c r="G80" s="428" t="s">
        <v>300</v>
      </c>
      <c r="H80" s="400" t="s">
        <v>297</v>
      </c>
      <c r="I80" s="445" t="s">
        <v>297</v>
      </c>
      <c r="J80" s="435" t="s">
        <v>297</v>
      </c>
      <c r="K80" s="400" t="s">
        <v>394</v>
      </c>
      <c r="L80" s="435" t="s">
        <v>297</v>
      </c>
      <c r="M80" s="435" t="s">
        <v>297</v>
      </c>
      <c r="N80" s="435" t="s">
        <v>297</v>
      </c>
      <c r="O80" s="435" t="s">
        <v>297</v>
      </c>
      <c r="P80" s="765" t="s">
        <v>297</v>
      </c>
      <c r="Q80" s="128"/>
      <c r="R80" s="536"/>
      <c r="S80" s="536"/>
      <c r="T80" s="62"/>
    </row>
    <row r="81" spans="2:20" ht="12" customHeight="1" x14ac:dyDescent="0.15">
      <c r="B81" s="4"/>
      <c r="C81" s="1" t="s">
        <v>301</v>
      </c>
      <c r="D81" s="1"/>
      <c r="E81" s="6"/>
      <c r="F81" s="391"/>
      <c r="G81" s="499"/>
      <c r="H81" s="547"/>
      <c r="I81" s="117"/>
      <c r="J81" s="592"/>
      <c r="K81" s="642"/>
      <c r="L81" s="656"/>
      <c r="M81" s="667"/>
      <c r="N81" s="676"/>
      <c r="O81" s="718"/>
      <c r="P81" s="730"/>
      <c r="Q81" s="1123"/>
      <c r="R81" s="1123"/>
      <c r="S81" s="1123"/>
      <c r="T81" s="6"/>
    </row>
    <row r="82" spans="2:20" ht="12" customHeight="1" x14ac:dyDescent="0.15">
      <c r="B82" s="4"/>
      <c r="C82" s="1"/>
      <c r="D82" s="1"/>
      <c r="J82" s="4"/>
      <c r="M82" s="4"/>
      <c r="O82" s="4"/>
      <c r="P82" s="4"/>
      <c r="Q82" s="4"/>
      <c r="R82" s="4"/>
      <c r="S82" s="4"/>
      <c r="T82" s="1"/>
    </row>
    <row r="83" spans="2:20" ht="10.15" hidden="1" customHeight="1" x14ac:dyDescent="0.15">
      <c r="B83" s="4"/>
      <c r="C83" s="3" t="s">
        <v>601</v>
      </c>
      <c r="E83" s="4">
        <v>2.3E-2</v>
      </c>
      <c r="F83" s="49">
        <v>0.02</v>
      </c>
      <c r="G83" s="4">
        <v>2.5999999999999999E-2</v>
      </c>
      <c r="H83" s="4">
        <v>3.0000000000000001E-3</v>
      </c>
      <c r="I83" s="578">
        <v>2E-3</v>
      </c>
      <c r="J83" s="4">
        <v>6.0000000000000001E-3</v>
      </c>
      <c r="K83" s="4">
        <v>5.0000000000000001E-3</v>
      </c>
      <c r="L83" s="4">
        <v>3.0000000000000001E-3</v>
      </c>
      <c r="M83" s="4">
        <v>3.0000000000000001E-3</v>
      </c>
      <c r="N83" s="4">
        <v>2E-3</v>
      </c>
      <c r="O83" s="4">
        <v>4.0000000000000001E-3</v>
      </c>
      <c r="P83" s="4">
        <v>0.21</v>
      </c>
      <c r="Q83" s="4"/>
      <c r="R83" s="4"/>
      <c r="S83" s="4"/>
    </row>
    <row r="84" spans="2:20" ht="10.15" hidden="1" customHeight="1" x14ac:dyDescent="0.15">
      <c r="C84" s="3" t="s">
        <v>602</v>
      </c>
      <c r="E84" s="221">
        <f>E49-E83</f>
        <v>1.4999999999999999E-2</v>
      </c>
      <c r="F84" s="221">
        <f t="shared" ref="F84:P84" si="10">F49-F83</f>
        <v>-0.02</v>
      </c>
      <c r="G84" s="221">
        <f t="shared" si="10"/>
        <v>-2.5999999999999999E-2</v>
      </c>
      <c r="H84" s="221">
        <f t="shared" si="10"/>
        <v>4.3999999999999997E-2</v>
      </c>
      <c r="I84" s="221">
        <f t="shared" si="10"/>
        <v>-2E-3</v>
      </c>
      <c r="J84" s="221">
        <f t="shared" si="10"/>
        <v>-6.0000000000000001E-3</v>
      </c>
      <c r="K84" s="221">
        <f t="shared" si="10"/>
        <v>0.14499999999999999</v>
      </c>
      <c r="L84" s="221">
        <f t="shared" si="10"/>
        <v>-3.0000000000000001E-3</v>
      </c>
      <c r="M84" s="221">
        <f t="shared" si="10"/>
        <v>-3.0000000000000001E-3</v>
      </c>
      <c r="N84" s="221">
        <f t="shared" si="10"/>
        <v>3.3999999999999996E-2</v>
      </c>
      <c r="O84" s="221">
        <f t="shared" si="10"/>
        <v>-4.0000000000000001E-3</v>
      </c>
      <c r="P84" s="221">
        <f t="shared" si="10"/>
        <v>-0.21</v>
      </c>
    </row>
  </sheetData>
  <mergeCells count="92">
    <mergeCell ref="T58:T63"/>
    <mergeCell ref="T51:T52"/>
    <mergeCell ref="T65:T79"/>
    <mergeCell ref="B80:D80"/>
    <mergeCell ref="B64:D64"/>
    <mergeCell ref="E64:P64"/>
    <mergeCell ref="Q64:S64"/>
    <mergeCell ref="C65:D65"/>
    <mergeCell ref="C63:D63"/>
    <mergeCell ref="C57:D57"/>
    <mergeCell ref="T53:T57"/>
    <mergeCell ref="C60:D60"/>
    <mergeCell ref="Q81:S81"/>
    <mergeCell ref="C66:D66"/>
    <mergeCell ref="C67:D67"/>
    <mergeCell ref="C68:D68"/>
    <mergeCell ref="C69:D69"/>
    <mergeCell ref="C75:D75"/>
    <mergeCell ref="C76:D76"/>
    <mergeCell ref="C77:D77"/>
    <mergeCell ref="C70:D70"/>
    <mergeCell ref="C73:D73"/>
    <mergeCell ref="C72:D72"/>
    <mergeCell ref="C79:D79"/>
    <mergeCell ref="C78:D78"/>
    <mergeCell ref="C71:D71"/>
    <mergeCell ref="C74:D74"/>
    <mergeCell ref="F3:J3"/>
    <mergeCell ref="T13:T14"/>
    <mergeCell ref="T15:T20"/>
    <mergeCell ref="T23:T25"/>
    <mergeCell ref="Q6:Q9"/>
    <mergeCell ref="R6:R9"/>
    <mergeCell ref="F4:J4"/>
    <mergeCell ref="T6:T11"/>
    <mergeCell ref="S6:S9"/>
    <mergeCell ref="E12:S12"/>
    <mergeCell ref="C30:D30"/>
    <mergeCell ref="T44:T47"/>
    <mergeCell ref="T26:T32"/>
    <mergeCell ref="T33:T43"/>
    <mergeCell ref="C16:D16"/>
    <mergeCell ref="C25:D25"/>
    <mergeCell ref="C26:D26"/>
    <mergeCell ref="C27:D27"/>
    <mergeCell ref="C28:D28"/>
    <mergeCell ref="C29:D29"/>
    <mergeCell ref="C42:D42"/>
    <mergeCell ref="C41:D41"/>
    <mergeCell ref="C40:D40"/>
    <mergeCell ref="C23:D23"/>
    <mergeCell ref="C21:D21"/>
    <mergeCell ref="C17:D17"/>
    <mergeCell ref="C49:D49"/>
    <mergeCell ref="C50:D50"/>
    <mergeCell ref="C62:D62"/>
    <mergeCell ref="C53:D53"/>
    <mergeCell ref="C54:D54"/>
    <mergeCell ref="C55:D55"/>
    <mergeCell ref="C56:D56"/>
    <mergeCell ref="C61:D61"/>
    <mergeCell ref="C58:D58"/>
    <mergeCell ref="C59:D59"/>
    <mergeCell ref="C51:D51"/>
    <mergeCell ref="C52:D52"/>
    <mergeCell ref="B1:L1"/>
    <mergeCell ref="C35:D35"/>
    <mergeCell ref="C36:D36"/>
    <mergeCell ref="C34:D34"/>
    <mergeCell ref="C39:D39"/>
    <mergeCell ref="C33:D33"/>
    <mergeCell ref="C18:D18"/>
    <mergeCell ref="C24:D24"/>
    <mergeCell ref="C31:D31"/>
    <mergeCell ref="C32:D32"/>
    <mergeCell ref="C19:D19"/>
    <mergeCell ref="C20:D20"/>
    <mergeCell ref="C22:D22"/>
    <mergeCell ref="C37:D37"/>
    <mergeCell ref="C38:D38"/>
    <mergeCell ref="B4:C4"/>
    <mergeCell ref="C14:D14"/>
    <mergeCell ref="C15:D15"/>
    <mergeCell ref="B6:C11"/>
    <mergeCell ref="C13:D13"/>
    <mergeCell ref="B12:D12"/>
    <mergeCell ref="C47:D47"/>
    <mergeCell ref="C48:D48"/>
    <mergeCell ref="C46:D46"/>
    <mergeCell ref="C43:D43"/>
    <mergeCell ref="C44:D44"/>
    <mergeCell ref="C45:D45"/>
  </mergeCells>
  <phoneticPr fontId="3"/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59" orientation="landscape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pageSetUpPr fitToPage="1"/>
  </sheetPr>
  <dimension ref="A1:DH78"/>
  <sheetViews>
    <sheetView zoomScaleNormal="100" zoomScaleSheetLayoutView="130" workbookViewId="0">
      <pane xSplit="4" ySplit="1" topLeftCell="E2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8.875" defaultRowHeight="10.15" customHeight="1" x14ac:dyDescent="0.15"/>
  <cols>
    <col min="1" max="1" width="2.625" style="3" customWidth="1"/>
    <col min="2" max="2" width="2.375" style="3" customWidth="1"/>
    <col min="3" max="3" width="7" style="3" customWidth="1"/>
    <col min="4" max="4" width="33.625" style="3" customWidth="1"/>
    <col min="5" max="5" width="21.5" style="3" customWidth="1"/>
    <col min="6" max="6" width="7.625" style="4" customWidth="1"/>
    <col min="7" max="11" width="7.625" style="3" customWidth="1"/>
    <col min="12" max="13" width="7.625" style="4" customWidth="1"/>
    <col min="14" max="16" width="7.625" style="3" customWidth="1"/>
    <col min="17" max="17" width="11.625" style="3" customWidth="1"/>
    <col min="18" max="18" width="3.5" style="3" customWidth="1"/>
    <col min="19" max="19" width="0" style="3" hidden="1" customWidth="1"/>
    <col min="20" max="16384" width="8.875" style="3"/>
  </cols>
  <sheetData>
    <row r="1" spans="2:112" ht="20.100000000000001" customHeight="1" x14ac:dyDescent="0.15">
      <c r="B1" s="1153" t="s">
        <v>886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</row>
    <row r="2" spans="2:112" ht="15" customHeight="1" thickBot="1" x14ac:dyDescent="0.2">
      <c r="B2" s="36"/>
      <c r="C2" s="36"/>
      <c r="D2" s="36"/>
      <c r="E2" s="36"/>
      <c r="F2" s="36"/>
      <c r="G2" s="498"/>
      <c r="H2" s="493"/>
      <c r="I2" s="548"/>
      <c r="J2" s="575"/>
      <c r="K2" s="591"/>
      <c r="L2" s="643"/>
      <c r="M2" s="677"/>
      <c r="N2" s="677"/>
      <c r="O2" s="677"/>
      <c r="P2" s="677"/>
      <c r="Q2" s="36"/>
    </row>
    <row r="3" spans="2:112" ht="19.149999999999999" customHeight="1" thickBot="1" x14ac:dyDescent="0.2">
      <c r="B3" s="63" t="s">
        <v>88</v>
      </c>
      <c r="D3" s="48"/>
      <c r="F3" s="64" t="s">
        <v>8</v>
      </c>
      <c r="G3" s="1280" t="s">
        <v>9</v>
      </c>
      <c r="H3" s="1279"/>
      <c r="I3" s="1279"/>
      <c r="J3" s="1279"/>
      <c r="K3" s="1279"/>
      <c r="L3" s="1279"/>
      <c r="M3" s="1161"/>
      <c r="N3" s="196"/>
    </row>
    <row r="4" spans="2:112" ht="19.149999999999999" customHeight="1" thickBot="1" x14ac:dyDescent="0.2">
      <c r="B4" s="1160" t="s">
        <v>42</v>
      </c>
      <c r="C4" s="1267"/>
      <c r="D4" s="42" t="s">
        <v>94</v>
      </c>
      <c r="F4" s="10">
        <v>1</v>
      </c>
      <c r="G4" s="1278" t="s">
        <v>95</v>
      </c>
      <c r="H4" s="1279"/>
      <c r="I4" s="1279"/>
      <c r="J4" s="1279"/>
      <c r="K4" s="1279"/>
      <c r="L4" s="1279"/>
      <c r="M4" s="1161"/>
      <c r="N4" s="35"/>
    </row>
    <row r="5" spans="2:112" ht="10.15" customHeight="1" thickBot="1" x14ac:dyDescent="0.2">
      <c r="B5" s="4"/>
      <c r="C5" s="4"/>
      <c r="D5" s="4"/>
      <c r="E5" s="4"/>
      <c r="G5" s="4"/>
      <c r="H5" s="4"/>
      <c r="I5" s="4"/>
      <c r="J5" s="4"/>
      <c r="K5" s="4"/>
      <c r="N5" s="4"/>
      <c r="O5" s="4"/>
      <c r="P5" s="4"/>
      <c r="Q5" s="4"/>
      <c r="R5" s="4"/>
    </row>
    <row r="6" spans="2:112" ht="14.1" customHeight="1" x14ac:dyDescent="0.15">
      <c r="B6" s="1232" t="s">
        <v>5</v>
      </c>
      <c r="C6" s="1233"/>
      <c r="D6" s="1240" t="s">
        <v>25</v>
      </c>
      <c r="E6" s="1241"/>
      <c r="F6" s="243">
        <v>45028</v>
      </c>
      <c r="G6" s="417">
        <v>45056</v>
      </c>
      <c r="H6" s="401">
        <v>45084</v>
      </c>
      <c r="I6" s="401">
        <f>浄水!I6</f>
        <v>45112</v>
      </c>
      <c r="J6" s="401">
        <f>浄水!J6</f>
        <v>45140</v>
      </c>
      <c r="K6" s="393">
        <f>浄水!K6</f>
        <v>45175</v>
      </c>
      <c r="L6" s="393">
        <f>浄水!L6</f>
        <v>45203</v>
      </c>
      <c r="M6" s="393">
        <f>浄水!O6</f>
        <v>45301</v>
      </c>
      <c r="N6" s="1275" t="s">
        <v>0</v>
      </c>
      <c r="O6" s="1281" t="s">
        <v>1</v>
      </c>
      <c r="P6" s="1150" t="s">
        <v>2</v>
      </c>
      <c r="Q6" s="1270" t="s">
        <v>55</v>
      </c>
      <c r="R6" s="4"/>
    </row>
    <row r="7" spans="2:112" ht="14.1" customHeight="1" x14ac:dyDescent="0.15">
      <c r="B7" s="1234"/>
      <c r="C7" s="1235"/>
      <c r="D7" s="1238" t="s">
        <v>26</v>
      </c>
      <c r="E7" s="1242"/>
      <c r="F7" s="244">
        <f>浄水!F7</f>
        <v>0.37986111111111115</v>
      </c>
      <c r="G7" s="418">
        <v>0.42569444444444443</v>
      </c>
      <c r="H7" s="402">
        <f>浄水!H7</f>
        <v>0.3743055555555555</v>
      </c>
      <c r="I7" s="402">
        <f>浄水!I7</f>
        <v>0.375</v>
      </c>
      <c r="J7" s="402">
        <f>浄水!J7</f>
        <v>0.39444444444444443</v>
      </c>
      <c r="K7" s="273">
        <f>浄水!K7</f>
        <v>0.37847222222222227</v>
      </c>
      <c r="L7" s="273">
        <f>浄水!L7</f>
        <v>0.37847222222222227</v>
      </c>
      <c r="M7" s="273">
        <f>浄水!O7</f>
        <v>0.375</v>
      </c>
      <c r="N7" s="1276"/>
      <c r="O7" s="1282"/>
      <c r="P7" s="1151"/>
      <c r="Q7" s="1271"/>
      <c r="R7" s="4"/>
      <c r="DH7" s="3">
        <v>0.54</v>
      </c>
    </row>
    <row r="8" spans="2:112" ht="14.1" customHeight="1" x14ac:dyDescent="0.15">
      <c r="B8" s="1234"/>
      <c r="C8" s="1235"/>
      <c r="D8" s="1238" t="s">
        <v>27</v>
      </c>
      <c r="E8" s="1243"/>
      <c r="F8" s="244" t="str">
        <f>浄水!F8</f>
        <v>晴</v>
      </c>
      <c r="G8" s="419" t="s">
        <v>589</v>
      </c>
      <c r="H8" s="496" t="str">
        <f>浄水!H8</f>
        <v>晴</v>
      </c>
      <c r="I8" s="551" t="str">
        <f>浄水!I8</f>
        <v>晴</v>
      </c>
      <c r="J8" s="581" t="str">
        <f>浄水!J8</f>
        <v>晴</v>
      </c>
      <c r="K8" s="217" t="str">
        <f>浄水!K8</f>
        <v>晴</v>
      </c>
      <c r="L8" s="217" t="str">
        <f>浄水!L8</f>
        <v>晴</v>
      </c>
      <c r="M8" s="273" t="str">
        <f>浄水!O8</f>
        <v>晴</v>
      </c>
      <c r="N8" s="1276"/>
      <c r="O8" s="1282"/>
      <c r="P8" s="1151"/>
      <c r="Q8" s="1271"/>
      <c r="R8" s="4"/>
      <c r="DH8" s="3">
        <v>0.52</v>
      </c>
    </row>
    <row r="9" spans="2:112" ht="14.1" customHeight="1" x14ac:dyDescent="0.15">
      <c r="B9" s="1234"/>
      <c r="C9" s="1235"/>
      <c r="D9" s="1238" t="s">
        <v>28</v>
      </c>
      <c r="E9" s="1243"/>
      <c r="F9" s="245" t="str">
        <f>浄水!F9</f>
        <v>雨</v>
      </c>
      <c r="G9" s="418" t="str">
        <f>浄水!G9</f>
        <v>晴</v>
      </c>
      <c r="H9" s="402" t="str">
        <f>浄水!H9</f>
        <v>曇</v>
      </c>
      <c r="I9" s="402" t="str">
        <f>浄水!I9</f>
        <v>晴</v>
      </c>
      <c r="J9" s="402" t="str">
        <f>浄水!J9</f>
        <v>晴</v>
      </c>
      <c r="K9" s="217" t="str">
        <f>浄水!K9</f>
        <v>雨</v>
      </c>
      <c r="L9" s="217" t="str">
        <f>浄水!L9</f>
        <v>晴</v>
      </c>
      <c r="M9" s="217" t="str">
        <f>浄水!O9</f>
        <v>雪</v>
      </c>
      <c r="N9" s="1277"/>
      <c r="O9" s="1283"/>
      <c r="P9" s="1152"/>
      <c r="Q9" s="1271"/>
      <c r="R9" s="4"/>
      <c r="DH9" s="3">
        <v>0.54</v>
      </c>
    </row>
    <row r="10" spans="2:112" ht="14.1" customHeight="1" x14ac:dyDescent="0.15">
      <c r="B10" s="1234"/>
      <c r="C10" s="1235"/>
      <c r="D10" s="1238" t="s">
        <v>30</v>
      </c>
      <c r="E10" s="1239"/>
      <c r="F10" s="246">
        <f>浄水!F10</f>
        <v>8</v>
      </c>
      <c r="G10" s="398">
        <f>浄水!G10</f>
        <v>16</v>
      </c>
      <c r="H10" s="398">
        <f>浄水!H10</f>
        <v>21</v>
      </c>
      <c r="I10" s="398">
        <f>浄水!I10</f>
        <v>29</v>
      </c>
      <c r="J10" s="398">
        <f>浄水!J10</f>
        <v>30</v>
      </c>
      <c r="K10" s="208">
        <f>浄水!K10</f>
        <v>24.5</v>
      </c>
      <c r="L10" s="208">
        <f>浄水!L10</f>
        <v>19.5</v>
      </c>
      <c r="M10" s="208">
        <f>浄水!O10</f>
        <v>0</v>
      </c>
      <c r="N10" s="135"/>
      <c r="O10" s="136"/>
      <c r="P10" s="137"/>
      <c r="Q10" s="1272"/>
      <c r="R10" s="4"/>
      <c r="DH10" s="3">
        <v>0.56000000000000005</v>
      </c>
    </row>
    <row r="11" spans="2:112" ht="14.1" customHeight="1" x14ac:dyDescent="0.15">
      <c r="B11" s="1234"/>
      <c r="C11" s="1235"/>
      <c r="D11" s="1238" t="s">
        <v>29</v>
      </c>
      <c r="E11" s="1239"/>
      <c r="F11" s="246">
        <v>6</v>
      </c>
      <c r="G11" s="398">
        <f>浄水!G11</f>
        <v>6.9</v>
      </c>
      <c r="H11" s="398">
        <f>浄水!H11</f>
        <v>11</v>
      </c>
      <c r="I11" s="398">
        <f>浄水!I11</f>
        <v>16.100000000000001</v>
      </c>
      <c r="J11" s="398">
        <f>浄水!J11</f>
        <v>19.399999999999999</v>
      </c>
      <c r="K11" s="398">
        <f>浄水!K11</f>
        <v>16.2</v>
      </c>
      <c r="L11" s="398">
        <f>浄水!L11</f>
        <v>17.7</v>
      </c>
      <c r="M11" s="208">
        <f>浄水!O11</f>
        <v>4.5999999999999996</v>
      </c>
      <c r="N11" s="138"/>
      <c r="O11" s="139"/>
      <c r="P11" s="140"/>
      <c r="Q11" s="1272"/>
      <c r="R11" s="4"/>
      <c r="DH11" s="3">
        <v>0.52</v>
      </c>
    </row>
    <row r="12" spans="2:112" ht="14.1" customHeight="1" thickBot="1" x14ac:dyDescent="0.2">
      <c r="B12" s="1236"/>
      <c r="C12" s="1237"/>
      <c r="D12" s="1230" t="s">
        <v>4</v>
      </c>
      <c r="E12" s="1231"/>
      <c r="F12" s="275">
        <v>0.4</v>
      </c>
      <c r="G12" s="420">
        <f>浄水!G12</f>
        <v>0.5</v>
      </c>
      <c r="H12" s="430">
        <f>浄水!H12</f>
        <v>0.6</v>
      </c>
      <c r="I12" s="430">
        <f>浄水!I12</f>
        <v>0.6</v>
      </c>
      <c r="J12" s="430">
        <f>浄水!J12</f>
        <v>0.7</v>
      </c>
      <c r="K12" s="399">
        <f>浄水!K12</f>
        <v>0.7</v>
      </c>
      <c r="L12" s="399">
        <f>浄水!L12</f>
        <v>0.7</v>
      </c>
      <c r="M12" s="399">
        <f>浄水!O12</f>
        <v>0.5</v>
      </c>
      <c r="N12" s="141"/>
      <c r="O12" s="142"/>
      <c r="P12" s="143"/>
      <c r="Q12" s="1273"/>
      <c r="R12" s="4"/>
      <c r="S12" s="4" t="s">
        <v>153</v>
      </c>
      <c r="DH12" s="3">
        <v>0.54</v>
      </c>
    </row>
    <row r="13" spans="2:112" s="8" customFormat="1" ht="14.1" customHeight="1" thickBot="1" x14ac:dyDescent="0.2">
      <c r="B13" s="1167" t="s">
        <v>54</v>
      </c>
      <c r="C13" s="1274"/>
      <c r="D13" s="1274"/>
      <c r="E13" s="66" t="s">
        <v>122</v>
      </c>
      <c r="F13" s="1181" t="s">
        <v>3</v>
      </c>
      <c r="G13" s="1168"/>
      <c r="H13" s="1168"/>
      <c r="I13" s="1168"/>
      <c r="J13" s="1168"/>
      <c r="K13" s="1168"/>
      <c r="L13" s="1168"/>
      <c r="M13" s="1125"/>
      <c r="N13" s="1125"/>
      <c r="O13" s="1125"/>
      <c r="P13" s="1169"/>
      <c r="Q13" s="67" t="s">
        <v>56</v>
      </c>
      <c r="R13" s="9"/>
      <c r="S13" s="9"/>
      <c r="DH13" s="8">
        <v>0.52</v>
      </c>
    </row>
    <row r="14" spans="2:112" ht="14.1" customHeight="1" x14ac:dyDescent="0.15">
      <c r="B14" s="68">
        <v>1</v>
      </c>
      <c r="C14" s="1284" t="s">
        <v>543</v>
      </c>
      <c r="D14" s="1285"/>
      <c r="E14" s="69" t="s">
        <v>519</v>
      </c>
      <c r="F14" s="356" t="s">
        <v>113</v>
      </c>
      <c r="G14" s="421"/>
      <c r="H14" s="411"/>
      <c r="I14" s="411" t="s">
        <v>113</v>
      </c>
      <c r="J14" s="408"/>
      <c r="K14" s="408"/>
      <c r="L14" s="408" t="s">
        <v>113</v>
      </c>
      <c r="M14" s="683" t="s">
        <v>113</v>
      </c>
      <c r="N14" s="704" t="str">
        <f t="shared" ref="N14:N19" si="0">IF(MAXA(F14:M14)&lt;S14,"&lt;"&amp;S14&amp;"",MAXA(F14:M14))</f>
        <v>&lt;0.001</v>
      </c>
      <c r="O14" s="405" t="str">
        <f t="shared" ref="O14:O19" si="1">IF(MINA(F14:M14)&lt;S14,"&lt;"&amp;S14&amp;"",MINA(F14:M14))</f>
        <v>&lt;0.001</v>
      </c>
      <c r="P14" s="405" t="str">
        <f t="shared" ref="P14:P19" si="2">IF(AVERAGEA(F14:M14)&lt;S14,"&lt;"&amp;ASC(S14),AVERAGEA(F14:M14))</f>
        <v>&lt;0.001</v>
      </c>
      <c r="Q14" s="1268" t="s">
        <v>57</v>
      </c>
      <c r="R14" s="2"/>
      <c r="S14" s="221">
        <v>1E-3</v>
      </c>
      <c r="DH14" s="3">
        <v>0.6</v>
      </c>
    </row>
    <row r="15" spans="2:112" ht="14.1" customHeight="1" x14ac:dyDescent="0.15">
      <c r="B15" s="70">
        <v>2</v>
      </c>
      <c r="C15" s="1165" t="s">
        <v>544</v>
      </c>
      <c r="D15" s="1166"/>
      <c r="E15" s="71" t="s">
        <v>569</v>
      </c>
      <c r="F15" s="357" t="s">
        <v>255</v>
      </c>
      <c r="G15" s="414"/>
      <c r="H15" s="389"/>
      <c r="I15" s="389" t="s">
        <v>164</v>
      </c>
      <c r="J15" s="389"/>
      <c r="K15" s="389"/>
      <c r="L15" s="389" t="s">
        <v>164</v>
      </c>
      <c r="M15" s="684" t="s">
        <v>108</v>
      </c>
      <c r="N15" s="704" t="str">
        <f t="shared" si="0"/>
        <v>&lt;0.0002</v>
      </c>
      <c r="O15" s="405" t="str">
        <f t="shared" si="1"/>
        <v>&lt;0.0002</v>
      </c>
      <c r="P15" s="405" t="str">
        <f t="shared" si="2"/>
        <v>&lt;0.0002</v>
      </c>
      <c r="Q15" s="1269"/>
      <c r="R15" s="2"/>
      <c r="S15" s="50">
        <v>2.0000000000000001E-4</v>
      </c>
      <c r="DH15" s="3">
        <v>0.6</v>
      </c>
    </row>
    <row r="16" spans="2:112" ht="14.1" customHeight="1" x14ac:dyDescent="0.15">
      <c r="B16" s="70">
        <v>3</v>
      </c>
      <c r="C16" s="1165" t="s">
        <v>545</v>
      </c>
      <c r="D16" s="1166"/>
      <c r="E16" s="71" t="s">
        <v>519</v>
      </c>
      <c r="F16" s="357" t="s">
        <v>254</v>
      </c>
      <c r="G16" s="414"/>
      <c r="H16" s="389"/>
      <c r="I16" s="389" t="s">
        <v>113</v>
      </c>
      <c r="J16" s="389"/>
      <c r="K16" s="389"/>
      <c r="L16" s="389" t="s">
        <v>113</v>
      </c>
      <c r="M16" s="684" t="s">
        <v>104</v>
      </c>
      <c r="N16" s="704" t="str">
        <f t="shared" si="0"/>
        <v>&lt;0.001</v>
      </c>
      <c r="O16" s="405" t="str">
        <f t="shared" si="1"/>
        <v>&lt;0.001</v>
      </c>
      <c r="P16" s="405" t="str">
        <f t="shared" si="2"/>
        <v>&lt;0.001</v>
      </c>
      <c r="Q16" s="1269"/>
      <c r="R16" s="2"/>
      <c r="S16" s="49">
        <v>1E-3</v>
      </c>
      <c r="DH16" s="3">
        <v>0.57999999999999996</v>
      </c>
    </row>
    <row r="17" spans="1:112" ht="14.1" customHeight="1" x14ac:dyDescent="0.15">
      <c r="B17" s="70">
        <v>5</v>
      </c>
      <c r="C17" s="1165" t="s">
        <v>546</v>
      </c>
      <c r="D17" s="1166"/>
      <c r="E17" s="71" t="s">
        <v>570</v>
      </c>
      <c r="F17" s="357" t="s">
        <v>256</v>
      </c>
      <c r="G17" s="414"/>
      <c r="H17" s="389"/>
      <c r="I17" s="389" t="s">
        <v>165</v>
      </c>
      <c r="J17" s="389"/>
      <c r="K17" s="389"/>
      <c r="L17" s="389" t="s">
        <v>165</v>
      </c>
      <c r="M17" s="684" t="s">
        <v>192</v>
      </c>
      <c r="N17" s="704" t="str">
        <f t="shared" si="0"/>
        <v>&lt;0.0004</v>
      </c>
      <c r="O17" s="405" t="str">
        <f t="shared" si="1"/>
        <v>&lt;0.0004</v>
      </c>
      <c r="P17" s="405" t="str">
        <f t="shared" si="2"/>
        <v>&lt;0.0004</v>
      </c>
      <c r="Q17" s="1247" t="s">
        <v>49</v>
      </c>
      <c r="R17" s="2"/>
      <c r="S17" s="50">
        <v>4.0000000000000002E-4</v>
      </c>
      <c r="DH17" s="3">
        <v>0.57999999999999996</v>
      </c>
    </row>
    <row r="18" spans="1:112" ht="14.1" customHeight="1" x14ac:dyDescent="0.15">
      <c r="B18" s="70">
        <v>8</v>
      </c>
      <c r="C18" s="1165" t="s">
        <v>547</v>
      </c>
      <c r="D18" s="1166"/>
      <c r="E18" s="71" t="s">
        <v>571</v>
      </c>
      <c r="F18" s="357" t="s">
        <v>254</v>
      </c>
      <c r="G18" s="414"/>
      <c r="H18" s="389"/>
      <c r="I18" s="389" t="s">
        <v>113</v>
      </c>
      <c r="J18" s="389"/>
      <c r="K18" s="389"/>
      <c r="L18" s="389" t="s">
        <v>113</v>
      </c>
      <c r="M18" s="684" t="s">
        <v>104</v>
      </c>
      <c r="N18" s="704" t="str">
        <f t="shared" si="0"/>
        <v>&lt;0.001</v>
      </c>
      <c r="O18" s="405" t="str">
        <f t="shared" si="1"/>
        <v>&lt;0.001</v>
      </c>
      <c r="P18" s="405" t="str">
        <f t="shared" si="2"/>
        <v>&lt;0.001</v>
      </c>
      <c r="Q18" s="1247"/>
      <c r="R18" s="2"/>
      <c r="S18" s="51">
        <v>1E-3</v>
      </c>
      <c r="DH18" s="3">
        <v>0.62</v>
      </c>
    </row>
    <row r="19" spans="1:112" ht="14.1" customHeight="1" x14ac:dyDescent="0.15">
      <c r="B19" s="70">
        <v>9</v>
      </c>
      <c r="C19" s="1165" t="s">
        <v>548</v>
      </c>
      <c r="D19" s="1166"/>
      <c r="E19" s="71" t="s">
        <v>521</v>
      </c>
      <c r="F19" s="357" t="s">
        <v>111</v>
      </c>
      <c r="G19" s="414"/>
      <c r="H19" s="389"/>
      <c r="I19" s="389" t="s">
        <v>111</v>
      </c>
      <c r="J19" s="389"/>
      <c r="K19" s="389"/>
      <c r="L19" s="389" t="s">
        <v>111</v>
      </c>
      <c r="M19" s="684" t="s">
        <v>111</v>
      </c>
      <c r="N19" s="704" t="str">
        <f t="shared" si="0"/>
        <v>&lt;0.005</v>
      </c>
      <c r="O19" s="405" t="str">
        <f t="shared" si="1"/>
        <v>&lt;0.005</v>
      </c>
      <c r="P19" s="405" t="str">
        <f t="shared" si="2"/>
        <v>&lt;0.005</v>
      </c>
      <c r="Q19" s="1247"/>
      <c r="R19" s="2"/>
      <c r="S19" s="51">
        <v>5.0000000000000001E-3</v>
      </c>
      <c r="DH19" s="3">
        <v>0.57999999999999996</v>
      </c>
    </row>
    <row r="20" spans="1:112" ht="14.1" customHeight="1" x14ac:dyDescent="0.15">
      <c r="B20" s="70">
        <v>10</v>
      </c>
      <c r="C20" s="1165" t="s">
        <v>549</v>
      </c>
      <c r="D20" s="1166"/>
      <c r="E20" s="71" t="s">
        <v>520</v>
      </c>
      <c r="F20" s="357"/>
      <c r="G20" s="414"/>
      <c r="H20" s="389"/>
      <c r="I20" s="389"/>
      <c r="J20" s="389"/>
      <c r="K20" s="389"/>
      <c r="L20" s="389"/>
      <c r="M20" s="684"/>
      <c r="N20" s="704"/>
      <c r="O20" s="405"/>
      <c r="P20" s="688"/>
      <c r="Q20" s="1247" t="s">
        <v>85</v>
      </c>
      <c r="R20" s="2"/>
      <c r="S20" s="223"/>
      <c r="DH20" s="3">
        <v>0.6</v>
      </c>
    </row>
    <row r="21" spans="1:112" ht="14.1" customHeight="1" x14ac:dyDescent="0.15">
      <c r="B21" s="70">
        <v>12</v>
      </c>
      <c r="C21" s="1165" t="s">
        <v>550</v>
      </c>
      <c r="D21" s="1166"/>
      <c r="E21" s="71" t="s">
        <v>520</v>
      </c>
      <c r="F21" s="357"/>
      <c r="G21" s="414"/>
      <c r="H21" s="389"/>
      <c r="I21" s="389"/>
      <c r="J21" s="389"/>
      <c r="K21" s="389"/>
      <c r="L21" s="389"/>
      <c r="M21" s="684"/>
      <c r="N21" s="704"/>
      <c r="O21" s="405"/>
      <c r="P21" s="688"/>
      <c r="Q21" s="1247"/>
      <c r="R21" s="2"/>
      <c r="S21" s="223"/>
      <c r="DH21" s="3">
        <v>0.59</v>
      </c>
    </row>
    <row r="22" spans="1:112" ht="14.1" customHeight="1" x14ac:dyDescent="0.15">
      <c r="B22" s="70">
        <v>13</v>
      </c>
      <c r="C22" s="1165" t="s">
        <v>551</v>
      </c>
      <c r="D22" s="1166"/>
      <c r="E22" s="71" t="s">
        <v>572</v>
      </c>
      <c r="F22" s="357" t="s">
        <v>254</v>
      </c>
      <c r="G22" s="414"/>
      <c r="H22" s="389"/>
      <c r="I22" s="389" t="s">
        <v>113</v>
      </c>
      <c r="J22" s="389"/>
      <c r="K22" s="389"/>
      <c r="L22" s="389" t="s">
        <v>113</v>
      </c>
      <c r="M22" s="684" t="s">
        <v>104</v>
      </c>
      <c r="N22" s="705" t="str">
        <f t="shared" ref="N22:N30" si="3">IF(MAXA(F22:M22)&lt;S22,"&lt;"&amp;S22&amp;"",MAXA(F22:M22))</f>
        <v>&lt;0.001</v>
      </c>
      <c r="O22" s="405" t="str">
        <f t="shared" ref="O22:O30" si="4">IF(MINA(F22:M22)&lt;S22,"&lt;"&amp;S22&amp;"",MINA(F22:M22))</f>
        <v>&lt;0.001</v>
      </c>
      <c r="P22" s="405" t="str">
        <f t="shared" ref="P22:P30" si="5">IF(AVERAGEA(F22:M22)&lt;S22,"&lt;"&amp;ASC(S22),AVERAGEA(F22:M22))</f>
        <v>&lt;0.001</v>
      </c>
      <c r="Q22" s="1247"/>
      <c r="R22" s="2"/>
      <c r="S22" s="49">
        <v>1E-3</v>
      </c>
      <c r="DH22" s="3">
        <v>0.62</v>
      </c>
    </row>
    <row r="23" spans="1:112" ht="14.1" customHeight="1" x14ac:dyDescent="0.15">
      <c r="B23" s="70">
        <v>14</v>
      </c>
      <c r="C23" s="1165" t="s">
        <v>552</v>
      </c>
      <c r="D23" s="1166"/>
      <c r="E23" s="71" t="s">
        <v>573</v>
      </c>
      <c r="F23" s="357" t="s">
        <v>257</v>
      </c>
      <c r="G23" s="414"/>
      <c r="H23" s="389"/>
      <c r="I23" s="389" t="s">
        <v>659</v>
      </c>
      <c r="J23" s="389"/>
      <c r="K23" s="389"/>
      <c r="L23" s="389">
        <v>3.0000000000000001E-3</v>
      </c>
      <c r="M23" s="684" t="s">
        <v>114</v>
      </c>
      <c r="N23" s="705">
        <f t="shared" si="3"/>
        <v>3.0000000000000001E-3</v>
      </c>
      <c r="O23" s="405" t="str">
        <f t="shared" si="4"/>
        <v>&lt;0.002</v>
      </c>
      <c r="P23" s="405" t="str">
        <f t="shared" si="5"/>
        <v>&lt;0.002</v>
      </c>
      <c r="Q23" s="1247"/>
      <c r="R23" s="2"/>
      <c r="S23" s="49">
        <v>2E-3</v>
      </c>
      <c r="DH23" s="3">
        <v>0.62</v>
      </c>
    </row>
    <row r="24" spans="1:112" ht="14.1" customHeight="1" x14ac:dyDescent="0.15">
      <c r="B24" s="70">
        <v>15</v>
      </c>
      <c r="C24" s="1170" t="s">
        <v>553</v>
      </c>
      <c r="D24" s="1171"/>
      <c r="E24" s="630" t="s">
        <v>574</v>
      </c>
      <c r="F24" s="357"/>
      <c r="G24" s="648">
        <v>0</v>
      </c>
      <c r="H24" s="389"/>
      <c r="I24" s="407">
        <v>0</v>
      </c>
      <c r="J24" s="389"/>
      <c r="K24" s="407">
        <v>0</v>
      </c>
      <c r="L24" s="389"/>
      <c r="M24" s="690"/>
      <c r="N24" s="704">
        <f t="shared" si="3"/>
        <v>0</v>
      </c>
      <c r="O24" s="407">
        <f t="shared" si="4"/>
        <v>0</v>
      </c>
      <c r="P24" s="405">
        <f t="shared" si="5"/>
        <v>0</v>
      </c>
      <c r="Q24" s="641" t="s">
        <v>61</v>
      </c>
      <c r="R24" s="2"/>
      <c r="S24" s="47">
        <v>0</v>
      </c>
      <c r="U24" s="640"/>
      <c r="DH24" s="3">
        <v>0.6</v>
      </c>
    </row>
    <row r="25" spans="1:112" ht="14.1" customHeight="1" x14ac:dyDescent="0.15">
      <c r="B25" s="70">
        <v>16</v>
      </c>
      <c r="C25" s="1170" t="s">
        <v>554</v>
      </c>
      <c r="D25" s="1171"/>
      <c r="E25" s="71" t="s">
        <v>575</v>
      </c>
      <c r="F25" s="357">
        <f>F12</f>
        <v>0.4</v>
      </c>
      <c r="G25" s="506">
        <f>G12</f>
        <v>0.5</v>
      </c>
      <c r="H25" s="389">
        <f>浄水!H12</f>
        <v>0.6</v>
      </c>
      <c r="I25" s="389">
        <f>浄水!I12</f>
        <v>0.6</v>
      </c>
      <c r="J25" s="389">
        <f>J12</f>
        <v>0.7</v>
      </c>
      <c r="K25" s="389">
        <f>K12</f>
        <v>0.7</v>
      </c>
      <c r="L25" s="389">
        <f>L12</f>
        <v>0.7</v>
      </c>
      <c r="M25" s="684">
        <f>M12</f>
        <v>0.5</v>
      </c>
      <c r="N25" s="392">
        <f t="shared" si="3"/>
        <v>0.7</v>
      </c>
      <c r="O25" s="398">
        <f t="shared" si="4"/>
        <v>0.4</v>
      </c>
      <c r="P25" s="398">
        <f t="shared" si="5"/>
        <v>0.58750000000000002</v>
      </c>
      <c r="Q25" s="147" t="s">
        <v>60</v>
      </c>
      <c r="R25" s="2"/>
      <c r="S25" s="130">
        <v>0.05</v>
      </c>
      <c r="DH25" s="3">
        <v>0.6</v>
      </c>
    </row>
    <row r="26" spans="1:112" ht="14.1" customHeight="1" x14ac:dyDescent="0.15">
      <c r="A26" s="116"/>
      <c r="B26" s="70">
        <v>17</v>
      </c>
      <c r="C26" s="1170" t="s">
        <v>555</v>
      </c>
      <c r="D26" s="1171"/>
      <c r="E26" s="71" t="s">
        <v>576</v>
      </c>
      <c r="F26" s="359">
        <v>15</v>
      </c>
      <c r="G26" s="389"/>
      <c r="H26" s="389"/>
      <c r="I26" s="389">
        <f>浄水!I52</f>
        <v>20</v>
      </c>
      <c r="J26" s="389"/>
      <c r="K26" s="389"/>
      <c r="L26" s="389">
        <f>浄水!L52</f>
        <v>33</v>
      </c>
      <c r="M26" s="684">
        <f>浄水!O52</f>
        <v>19</v>
      </c>
      <c r="N26" s="706">
        <f t="shared" si="3"/>
        <v>33</v>
      </c>
      <c r="O26" s="406">
        <f t="shared" si="4"/>
        <v>15</v>
      </c>
      <c r="P26" s="406">
        <f t="shared" si="5"/>
        <v>21.75</v>
      </c>
      <c r="Q26" s="1247" t="s">
        <v>43</v>
      </c>
      <c r="R26" s="2"/>
      <c r="S26" s="113">
        <v>10</v>
      </c>
      <c r="DH26" s="3">
        <v>0.57999999999999996</v>
      </c>
    </row>
    <row r="27" spans="1:112" ht="14.1" customHeight="1" x14ac:dyDescent="0.15">
      <c r="A27" s="116"/>
      <c r="B27" s="70">
        <v>18</v>
      </c>
      <c r="C27" s="1170" t="s">
        <v>556</v>
      </c>
      <c r="D27" s="1171"/>
      <c r="E27" s="71" t="s">
        <v>518</v>
      </c>
      <c r="F27" s="359" t="s">
        <v>643</v>
      </c>
      <c r="G27" s="414"/>
      <c r="H27" s="389"/>
      <c r="I27" s="389" t="str">
        <f>浄水!I50</f>
        <v>&lt;0.001</v>
      </c>
      <c r="J27" s="389"/>
      <c r="K27" s="389"/>
      <c r="L27" s="389" t="str">
        <f>浄水!L50</f>
        <v>&lt;0.001</v>
      </c>
      <c r="M27" s="684" t="str">
        <f>浄水!O50</f>
        <v>&lt;0.001</v>
      </c>
      <c r="N27" s="704" t="str">
        <f t="shared" si="3"/>
        <v>&lt;0.001</v>
      </c>
      <c r="O27" s="405" t="str">
        <f t="shared" si="4"/>
        <v>&lt;0.001</v>
      </c>
      <c r="P27" s="405" t="str">
        <f t="shared" si="5"/>
        <v>&lt;0.001</v>
      </c>
      <c r="Q27" s="1247"/>
      <c r="R27" s="2"/>
      <c r="S27" s="114">
        <v>1E-3</v>
      </c>
      <c r="DH27" s="3">
        <v>0.62</v>
      </c>
    </row>
    <row r="28" spans="1:112" ht="14.1" customHeight="1" x14ac:dyDescent="0.15">
      <c r="A28" s="116"/>
      <c r="B28" s="70">
        <v>19</v>
      </c>
      <c r="C28" s="1170" t="s">
        <v>557</v>
      </c>
      <c r="D28" s="1171"/>
      <c r="E28" s="71" t="s">
        <v>577</v>
      </c>
      <c r="F28" s="357" t="s">
        <v>636</v>
      </c>
      <c r="G28" s="414"/>
      <c r="H28" s="389"/>
      <c r="I28" s="398">
        <v>2.2000000000000002</v>
      </c>
      <c r="J28" s="389"/>
      <c r="K28" s="389"/>
      <c r="L28" s="398">
        <v>2.6</v>
      </c>
      <c r="M28" s="691">
        <v>2.8</v>
      </c>
      <c r="N28" s="392">
        <f t="shared" si="3"/>
        <v>2.8</v>
      </c>
      <c r="O28" s="398" t="str">
        <f t="shared" si="4"/>
        <v>&lt;2</v>
      </c>
      <c r="P28" s="398" t="str">
        <f t="shared" si="5"/>
        <v>&lt;2</v>
      </c>
      <c r="Q28" s="1247"/>
      <c r="R28" s="2"/>
      <c r="S28" s="53">
        <v>2</v>
      </c>
      <c r="DH28" s="3">
        <v>0.66</v>
      </c>
    </row>
    <row r="29" spans="1:112" ht="14.1" customHeight="1" x14ac:dyDescent="0.15">
      <c r="A29" s="116"/>
      <c r="B29" s="70">
        <v>20</v>
      </c>
      <c r="C29" s="1170" t="s">
        <v>558</v>
      </c>
      <c r="D29" s="1171"/>
      <c r="E29" s="71" t="s">
        <v>637</v>
      </c>
      <c r="F29" s="357" t="s">
        <v>254</v>
      </c>
      <c r="G29" s="414"/>
      <c r="H29" s="389"/>
      <c r="I29" s="389" t="s">
        <v>113</v>
      </c>
      <c r="J29" s="389"/>
      <c r="K29" s="389"/>
      <c r="L29" s="389" t="s">
        <v>104</v>
      </c>
      <c r="M29" s="684" t="s">
        <v>104</v>
      </c>
      <c r="N29" s="704" t="str">
        <f t="shared" si="3"/>
        <v>&lt;0.001</v>
      </c>
      <c r="O29" s="405" t="str">
        <f t="shared" si="4"/>
        <v>&lt;0.001</v>
      </c>
      <c r="P29" s="405" t="str">
        <f t="shared" si="5"/>
        <v>&lt;0.001</v>
      </c>
      <c r="Q29" s="1247" t="s">
        <v>49</v>
      </c>
      <c r="R29" s="2"/>
      <c r="S29" s="49">
        <v>1E-3</v>
      </c>
      <c r="DH29" s="3">
        <v>0.66</v>
      </c>
    </row>
    <row r="30" spans="1:112" ht="14.1" customHeight="1" x14ac:dyDescent="0.15">
      <c r="A30" s="116"/>
      <c r="B30" s="70">
        <v>21</v>
      </c>
      <c r="C30" s="1170" t="s">
        <v>559</v>
      </c>
      <c r="D30" s="1171"/>
      <c r="E30" s="24" t="s">
        <v>638</v>
      </c>
      <c r="F30" s="357" t="s">
        <v>254</v>
      </c>
      <c r="G30" s="414"/>
      <c r="H30" s="389"/>
      <c r="I30" s="389" t="s">
        <v>113</v>
      </c>
      <c r="J30" s="389"/>
      <c r="K30" s="389"/>
      <c r="L30" s="389" t="s">
        <v>104</v>
      </c>
      <c r="M30" s="684" t="s">
        <v>104</v>
      </c>
      <c r="N30" s="704" t="str">
        <f t="shared" si="3"/>
        <v>&lt;0.001</v>
      </c>
      <c r="O30" s="405" t="str">
        <f t="shared" si="4"/>
        <v>&lt;0.001</v>
      </c>
      <c r="P30" s="405" t="str">
        <f t="shared" si="5"/>
        <v>&lt;0.001</v>
      </c>
      <c r="Q30" s="1247"/>
      <c r="R30" s="2"/>
      <c r="S30" s="49">
        <v>1E-3</v>
      </c>
      <c r="DH30" s="3">
        <v>0.67</v>
      </c>
    </row>
    <row r="31" spans="1:112" ht="14.1" customHeight="1" x14ac:dyDescent="0.15">
      <c r="A31" s="116"/>
      <c r="B31" s="70">
        <v>22</v>
      </c>
      <c r="C31" s="1252" t="s">
        <v>560</v>
      </c>
      <c r="D31" s="1253"/>
      <c r="E31" s="71" t="s">
        <v>523</v>
      </c>
      <c r="F31" s="357"/>
      <c r="G31" s="414"/>
      <c r="H31" s="389"/>
      <c r="I31" s="389"/>
      <c r="J31" s="389"/>
      <c r="K31" s="389"/>
      <c r="L31" s="389"/>
      <c r="M31" s="684"/>
      <c r="N31" s="704"/>
      <c r="O31" s="405"/>
      <c r="P31" s="688"/>
      <c r="Q31" s="147" t="s">
        <v>43</v>
      </c>
      <c r="R31" s="2"/>
      <c r="S31" s="52">
        <v>0.5</v>
      </c>
      <c r="DH31" s="3">
        <v>0.66</v>
      </c>
    </row>
    <row r="32" spans="1:112" ht="14.1" customHeight="1" x14ac:dyDescent="0.15">
      <c r="A32" s="116"/>
      <c r="B32" s="70">
        <v>23</v>
      </c>
      <c r="C32" s="1170" t="s">
        <v>587</v>
      </c>
      <c r="D32" s="1171"/>
      <c r="E32" s="71" t="s">
        <v>523</v>
      </c>
      <c r="F32" s="357" t="s">
        <v>258</v>
      </c>
      <c r="G32" s="414"/>
      <c r="H32" s="389"/>
      <c r="I32" s="389" t="s">
        <v>205</v>
      </c>
      <c r="J32" s="389"/>
      <c r="K32" s="389"/>
      <c r="L32" s="389" t="s">
        <v>207</v>
      </c>
      <c r="M32" s="684" t="s">
        <v>207</v>
      </c>
      <c r="N32" s="704" t="str">
        <f>IF(MAXA(F32:M32)&lt;S32,"&lt;"&amp;S32&amp;"",MAXA(F32:M32))</f>
        <v>&lt;1</v>
      </c>
      <c r="O32" s="405" t="str">
        <f>IF(MINA(F32:M32)&lt;S32,"&lt;"&amp;S32&amp;"",MINA(F32:M32))</f>
        <v>&lt;1</v>
      </c>
      <c r="P32" s="405" t="str">
        <f>IF(AVERAGEA(F32:M32)&lt;S32,"&lt;"&amp;ASC(S32),AVERAGEA(F32:M32))</f>
        <v>&lt;1</v>
      </c>
      <c r="Q32" s="147" t="s">
        <v>44</v>
      </c>
      <c r="R32" s="2"/>
      <c r="S32" s="53">
        <v>1</v>
      </c>
      <c r="DH32" s="3">
        <v>0.64</v>
      </c>
    </row>
    <row r="33" spans="1:112" ht="14.1" customHeight="1" x14ac:dyDescent="0.15">
      <c r="A33" s="116"/>
      <c r="B33" s="70">
        <v>24</v>
      </c>
      <c r="C33" s="1170" t="s">
        <v>562</v>
      </c>
      <c r="D33" s="1171"/>
      <c r="E33" s="71" t="s">
        <v>578</v>
      </c>
      <c r="F33" s="359">
        <f>浄水!F53</f>
        <v>51</v>
      </c>
      <c r="G33" s="414"/>
      <c r="H33" s="389"/>
      <c r="I33" s="389">
        <f>浄水!I53</f>
        <v>63</v>
      </c>
      <c r="J33" s="389"/>
      <c r="K33" s="389"/>
      <c r="L33" s="389">
        <f>浄水!L53</f>
        <v>98</v>
      </c>
      <c r="M33" s="684">
        <f>浄水!O53</f>
        <v>62</v>
      </c>
      <c r="N33" s="706">
        <f>IF(MAXA(F33:M33)&lt;S33,"&lt;"&amp;S33&amp;"",MAXA(F33:M33))</f>
        <v>98</v>
      </c>
      <c r="O33" s="406">
        <f>IF(MINA(F33:M33)&lt;S33,"&lt;"&amp;S33&amp;"",MINA(F33:M33))</f>
        <v>51</v>
      </c>
      <c r="P33" s="406">
        <f>IF(AVERAGEA(F33:M33)&lt;S33,"&lt;"&amp;ASC(S33),AVERAGEA(F33:M33))</f>
        <v>68.5</v>
      </c>
      <c r="Q33" s="147" t="s">
        <v>43</v>
      </c>
      <c r="R33" s="2"/>
      <c r="S33" s="113">
        <v>10</v>
      </c>
      <c r="DH33" s="3">
        <v>0.66</v>
      </c>
    </row>
    <row r="34" spans="1:112" ht="14.1" customHeight="1" x14ac:dyDescent="0.15">
      <c r="A34" s="116"/>
      <c r="B34" s="70">
        <v>25</v>
      </c>
      <c r="C34" s="1170" t="s">
        <v>563</v>
      </c>
      <c r="D34" s="1171"/>
      <c r="E34" s="71" t="s">
        <v>575</v>
      </c>
      <c r="F34" s="361" t="str">
        <f>浄水!F64</f>
        <v>&lt;0.1</v>
      </c>
      <c r="G34" s="389" t="str">
        <f>浄水!G64</f>
        <v>&lt;0.1</v>
      </c>
      <c r="H34" s="389" t="str">
        <f>浄水!H64</f>
        <v>&lt;0.1</v>
      </c>
      <c r="I34" s="389" t="str">
        <f>浄水!I64</f>
        <v>&lt;0.1</v>
      </c>
      <c r="J34" s="389" t="str">
        <f>浄水!J64</f>
        <v>&lt;0.1</v>
      </c>
      <c r="K34" s="389" t="str">
        <f>浄水!K64</f>
        <v>&lt;0.1</v>
      </c>
      <c r="L34" s="389" t="str">
        <f>浄水!L64</f>
        <v>&lt;0.1</v>
      </c>
      <c r="M34" s="684" t="str">
        <f>浄水!O64</f>
        <v>&lt;0.1</v>
      </c>
      <c r="N34" s="704" t="str">
        <f>IF(MAXA(F34:M34)&lt;S34,"&lt;"&amp;S34&amp;"",MAXA(F34:M34))</f>
        <v>&lt;0.1</v>
      </c>
      <c r="O34" s="405" t="str">
        <f>IF(MINA(F34:M34)&lt;S34,"&lt;"&amp;S34&amp;"",MINA(F34:M34))</f>
        <v>&lt;0.1</v>
      </c>
      <c r="P34" s="405" t="str">
        <f>IF(AVERAGEA(F34:M34)&lt;S34,"&lt;"&amp;ASC(S34),AVERAGEA(F34:M34))</f>
        <v>&lt;0.1</v>
      </c>
      <c r="Q34" s="147" t="s">
        <v>59</v>
      </c>
      <c r="R34" s="2"/>
      <c r="S34" s="115">
        <v>0.1</v>
      </c>
      <c r="DH34" s="3">
        <v>0.68</v>
      </c>
    </row>
    <row r="35" spans="1:112" ht="14.1" customHeight="1" x14ac:dyDescent="0.15">
      <c r="A35" s="116"/>
      <c r="B35" s="70">
        <v>26</v>
      </c>
      <c r="C35" s="1170" t="s">
        <v>564</v>
      </c>
      <c r="D35" s="1171"/>
      <c r="E35" s="71" t="s">
        <v>579</v>
      </c>
      <c r="F35" s="362">
        <f>浄水!F60</f>
        <v>7.2</v>
      </c>
      <c r="G35" s="506">
        <f>浄水!G60</f>
        <v>7.2</v>
      </c>
      <c r="H35" s="389">
        <f>浄水!H60</f>
        <v>7.3</v>
      </c>
      <c r="I35" s="389">
        <f>浄水!I60</f>
        <v>7.3</v>
      </c>
      <c r="J35" s="389">
        <f>浄水!J60</f>
        <v>7.3</v>
      </c>
      <c r="K35" s="389">
        <f>浄水!K60</f>
        <v>7.2</v>
      </c>
      <c r="L35" s="398">
        <f>浄水!L60</f>
        <v>7.3</v>
      </c>
      <c r="M35" s="691">
        <f>浄水!O60</f>
        <v>7.1</v>
      </c>
      <c r="N35" s="392">
        <f>MAXA(F35:M35)</f>
        <v>7.3</v>
      </c>
      <c r="O35" s="398">
        <f>MINA(F35:M35)</f>
        <v>7.1</v>
      </c>
      <c r="P35" s="398">
        <f>AVERAGEA(F35:M35)</f>
        <v>7.2374999999999998</v>
      </c>
      <c r="Q35" s="1258" t="s">
        <v>58</v>
      </c>
      <c r="R35" s="2"/>
      <c r="S35" s="115"/>
      <c r="DH35" s="3">
        <v>0.64</v>
      </c>
    </row>
    <row r="36" spans="1:112" ht="24" customHeight="1" x14ac:dyDescent="0.15">
      <c r="A36" s="116"/>
      <c r="B36" s="70">
        <v>27</v>
      </c>
      <c r="C36" s="1256" t="s">
        <v>565</v>
      </c>
      <c r="D36" s="1257"/>
      <c r="E36" s="73" t="s">
        <v>584</v>
      </c>
      <c r="F36" s="385">
        <v>-2.9</v>
      </c>
      <c r="G36" s="423"/>
      <c r="H36" s="415"/>
      <c r="I36" s="415">
        <v>-2.4</v>
      </c>
      <c r="J36" s="415"/>
      <c r="K36" s="415"/>
      <c r="L36" s="532">
        <v>-2</v>
      </c>
      <c r="M36" s="686">
        <v>-2.8</v>
      </c>
      <c r="N36" s="392">
        <f>MAXA(F36:M36)</f>
        <v>-2</v>
      </c>
      <c r="O36" s="398">
        <f>MINA(F36:M36)</f>
        <v>-2.9</v>
      </c>
      <c r="P36" s="398">
        <f>AVERAGEA(F36:M36)</f>
        <v>-2.5249999999999999</v>
      </c>
      <c r="Q36" s="1259"/>
      <c r="R36" s="2"/>
      <c r="S36" s="53"/>
      <c r="DH36" s="3">
        <v>0.66</v>
      </c>
    </row>
    <row r="37" spans="1:112" ht="15" customHeight="1" x14ac:dyDescent="0.15">
      <c r="A37" s="116"/>
      <c r="B37" s="70">
        <v>28</v>
      </c>
      <c r="C37" s="1250" t="s">
        <v>566</v>
      </c>
      <c r="D37" s="1251"/>
      <c r="E37" s="102" t="s">
        <v>580</v>
      </c>
      <c r="F37" s="364">
        <v>0</v>
      </c>
      <c r="G37" s="424"/>
      <c r="H37" s="416"/>
      <c r="I37" s="416">
        <v>0</v>
      </c>
      <c r="J37" s="416"/>
      <c r="K37" s="416"/>
      <c r="L37" s="416">
        <v>0</v>
      </c>
      <c r="M37" s="687">
        <v>0</v>
      </c>
      <c r="N37" s="706">
        <f>IF(MAXA(F37:M37)&lt;S37,"&lt;"&amp;S37&amp;"",MAXA(F37:M37))</f>
        <v>0</v>
      </c>
      <c r="O37" s="406">
        <f>IF(MINA(F37:M37)&lt;S37,"&lt;"&amp;S37&amp;"",MINA(F37:M37))</f>
        <v>0</v>
      </c>
      <c r="P37" s="406">
        <f>IF(AVERAGEA(F37:M37)&lt;S37,"&lt;"&amp;ASC(S37),AVERAGEA(F37:M37))</f>
        <v>0</v>
      </c>
      <c r="Q37" s="352" t="s">
        <v>173</v>
      </c>
      <c r="R37" s="2"/>
      <c r="S37" s="131">
        <v>0</v>
      </c>
      <c r="DH37" s="3">
        <v>0.65</v>
      </c>
    </row>
    <row r="38" spans="1:112" ht="15" customHeight="1" x14ac:dyDescent="0.15">
      <c r="A38" s="116"/>
      <c r="B38" s="95">
        <v>29</v>
      </c>
      <c r="C38" s="1260" t="s">
        <v>567</v>
      </c>
      <c r="D38" s="1171"/>
      <c r="E38" s="101" t="s">
        <v>581</v>
      </c>
      <c r="F38" s="365" t="s">
        <v>113</v>
      </c>
      <c r="G38" s="414"/>
      <c r="H38" s="408"/>
      <c r="I38" s="408" t="s">
        <v>113</v>
      </c>
      <c r="J38" s="389"/>
      <c r="K38" s="389"/>
      <c r="L38" s="389" t="s">
        <v>104</v>
      </c>
      <c r="M38" s="692" t="s">
        <v>113</v>
      </c>
      <c r="N38" s="704" t="str">
        <f>IF(MAXA(F38:M38)&lt;S38,"&lt;"&amp;S38&amp;"",MAXA(F38:M38))</f>
        <v>&lt;0.001</v>
      </c>
      <c r="O38" s="405" t="str">
        <f>IF(MINA(F38:M38)&lt;S38,"&lt;"&amp;S38&amp;"",MINA(F38:M38))</f>
        <v>&lt;0.001</v>
      </c>
      <c r="P38" s="405" t="str">
        <f>IF(AVERAGEA(F38:M38)&lt;S38,"&lt;"&amp;ASC(S38),AVERAGEA(F38:M38))</f>
        <v>&lt;0.001</v>
      </c>
      <c r="Q38" s="353"/>
      <c r="R38" s="2"/>
      <c r="S38" s="49">
        <v>1E-3</v>
      </c>
    </row>
    <row r="39" spans="1:112" ht="15" customHeight="1" x14ac:dyDescent="0.15">
      <c r="A39" s="116"/>
      <c r="B39" s="95">
        <v>30</v>
      </c>
      <c r="C39" s="1265" t="s">
        <v>568</v>
      </c>
      <c r="D39" s="1266"/>
      <c r="E39" s="198" t="s">
        <v>581</v>
      </c>
      <c r="F39" s="366" t="s">
        <v>644</v>
      </c>
      <c r="G39" s="425"/>
      <c r="H39" s="444"/>
      <c r="I39" s="444">
        <f>浄水!I46</f>
        <v>0.02</v>
      </c>
      <c r="J39" s="444"/>
      <c r="K39" s="444"/>
      <c r="L39" s="444">
        <f>浄水!L46</f>
        <v>0.01</v>
      </c>
      <c r="M39" s="693" t="str">
        <f>浄水!O46</f>
        <v>&lt;0.01</v>
      </c>
      <c r="N39" s="707">
        <f>IF(MAXA(F39:M39)&lt;S39,"&lt;"&amp;S39&amp;"",MAXA(F39:M39))</f>
        <v>0.02</v>
      </c>
      <c r="O39" s="708" t="str">
        <f>IF(MINA(F39:M39)&lt;S39,"&lt;"&amp;S39&amp;"",MINA(F39:M39))</f>
        <v>&lt;0.01</v>
      </c>
      <c r="P39" s="708" t="str">
        <f>IF(AVERAGEA(F39:M39)&lt;S39,"&lt;"&amp;ASC(S39),AVERAGEA(F39:M39))</f>
        <v>&lt;0.01</v>
      </c>
      <c r="Q39" s="354"/>
      <c r="R39" s="2"/>
      <c r="S39" s="222">
        <v>0.01</v>
      </c>
      <c r="U39" s="116"/>
    </row>
    <row r="40" spans="1:112" ht="27" customHeight="1" x14ac:dyDescent="0.15">
      <c r="A40" s="116"/>
      <c r="B40" s="33">
        <v>31</v>
      </c>
      <c r="C40" s="1248" t="s">
        <v>582</v>
      </c>
      <c r="D40" s="1249"/>
      <c r="E40" s="211" t="s">
        <v>583</v>
      </c>
      <c r="F40" s="357" t="s">
        <v>465</v>
      </c>
      <c r="G40" s="389"/>
      <c r="H40" s="389"/>
      <c r="I40" s="389" t="s">
        <v>201</v>
      </c>
      <c r="J40" s="389"/>
      <c r="K40" s="389"/>
      <c r="L40" s="389" t="s">
        <v>201</v>
      </c>
      <c r="M40" s="389" t="s">
        <v>201</v>
      </c>
      <c r="N40" s="704" t="str">
        <f>IF(MAXA(F40:M40)&lt;S40,"&lt;"&amp;S40&amp;"",MAXA(F40:M40))</f>
        <v>&lt;0.000005</v>
      </c>
      <c r="O40" s="405" t="str">
        <f>IF(MINA(F40:M40)&lt;S40,"&lt;"&amp;S40&amp;"",MINA(F40:M40))</f>
        <v>&lt;0.000005</v>
      </c>
      <c r="P40" s="688" t="str">
        <f>IF(AVERAGEA(F40:M40)&lt;S40,"&lt;"&amp;ASC(S40),AVERAGEA(F40:M40))</f>
        <v>&lt;0.000005</v>
      </c>
      <c r="Q40" s="355"/>
      <c r="R40" s="201"/>
      <c r="S40" s="212">
        <v>5.0000000000000004E-6</v>
      </c>
      <c r="U40" s="116"/>
    </row>
    <row r="41" spans="1:112" s="8" customFormat="1" ht="15" customHeight="1" thickBot="1" x14ac:dyDescent="0.2">
      <c r="A41" s="116"/>
      <c r="B41" s="1261" t="s">
        <v>89</v>
      </c>
      <c r="C41" s="1262"/>
      <c r="D41" s="1262"/>
      <c r="E41" s="199" t="s">
        <v>122</v>
      </c>
      <c r="F41" s="1263" t="s">
        <v>6</v>
      </c>
      <c r="G41" s="1262"/>
      <c r="H41" s="1262"/>
      <c r="I41" s="1262"/>
      <c r="J41" s="1262"/>
      <c r="K41" s="1262"/>
      <c r="L41" s="1262"/>
      <c r="M41" s="1262"/>
      <c r="N41" s="1262"/>
      <c r="O41" s="1262"/>
      <c r="P41" s="1264"/>
      <c r="Q41" s="200" t="s">
        <v>7</v>
      </c>
      <c r="R41" s="7"/>
    </row>
    <row r="42" spans="1:112" ht="14.1" customHeight="1" x14ac:dyDescent="0.15">
      <c r="A42" s="116"/>
      <c r="B42" s="74">
        <v>1</v>
      </c>
      <c r="C42" s="1244" t="s">
        <v>167</v>
      </c>
      <c r="D42" s="1245"/>
      <c r="E42" s="75"/>
      <c r="F42" s="270"/>
      <c r="G42" s="409"/>
      <c r="H42" s="409" t="s">
        <v>604</v>
      </c>
      <c r="I42" s="409"/>
      <c r="J42" s="409" t="s">
        <v>152</v>
      </c>
      <c r="K42" s="409"/>
      <c r="L42" s="409"/>
      <c r="M42" s="409"/>
      <c r="N42" s="122"/>
      <c r="O42" s="123"/>
      <c r="P42" s="124"/>
      <c r="Q42" s="1254" t="s">
        <v>24</v>
      </c>
      <c r="R42" s="2"/>
    </row>
    <row r="43" spans="1:112" ht="14.1" customHeight="1" thickBot="1" x14ac:dyDescent="0.2">
      <c r="A43" s="116"/>
      <c r="B43" s="76">
        <v>2</v>
      </c>
      <c r="C43" s="1183" t="s">
        <v>168</v>
      </c>
      <c r="D43" s="1246"/>
      <c r="E43" s="77"/>
      <c r="F43" s="271"/>
      <c r="G43" s="409"/>
      <c r="H43" s="409" t="s">
        <v>152</v>
      </c>
      <c r="I43" s="552"/>
      <c r="J43" s="409" t="s">
        <v>152</v>
      </c>
      <c r="K43" s="599"/>
      <c r="L43" s="647"/>
      <c r="M43" s="680"/>
      <c r="N43" s="197"/>
      <c r="O43" s="126"/>
      <c r="P43" s="127"/>
      <c r="Q43" s="1255"/>
      <c r="R43" s="2"/>
    </row>
    <row r="44" spans="1:112" ht="15" customHeight="1" thickBot="1" x14ac:dyDescent="0.2">
      <c r="A44" s="116"/>
      <c r="B44" s="1167" t="s">
        <v>590</v>
      </c>
      <c r="C44" s="1168"/>
      <c r="D44" s="1168"/>
      <c r="E44" s="1169"/>
      <c r="F44" s="272">
        <v>2</v>
      </c>
      <c r="G44" s="410">
        <v>2</v>
      </c>
      <c r="H44" s="410">
        <v>2</v>
      </c>
      <c r="I44" s="410">
        <v>2</v>
      </c>
      <c r="J44" s="410">
        <v>2</v>
      </c>
      <c r="K44" s="410">
        <v>2</v>
      </c>
      <c r="L44" s="654">
        <v>2</v>
      </c>
      <c r="M44" s="694">
        <v>2</v>
      </c>
      <c r="N44" s="5"/>
      <c r="O44" s="5"/>
      <c r="P44" s="5"/>
      <c r="Q44" s="78"/>
      <c r="R44" s="2"/>
    </row>
    <row r="45" spans="1:112" ht="10.5" customHeight="1" x14ac:dyDescent="0.15">
      <c r="B45" s="1227" t="s">
        <v>586</v>
      </c>
      <c r="C45" s="1228"/>
      <c r="D45" s="1228"/>
      <c r="E45" s="1228"/>
      <c r="F45" s="1228"/>
      <c r="G45" s="1228"/>
      <c r="H45" s="1228"/>
      <c r="I45" s="1228"/>
      <c r="J45" s="1228"/>
      <c r="K45" s="1228"/>
      <c r="L45" s="1228"/>
      <c r="M45" s="1228"/>
      <c r="N45" s="1228"/>
      <c r="O45" s="1228"/>
      <c r="P45" s="1228"/>
      <c r="Q45" s="1228"/>
      <c r="R45" s="6"/>
    </row>
    <row r="46" spans="1:112" ht="10.5" customHeight="1" x14ac:dyDescent="0.15">
      <c r="B46" s="1229" t="s">
        <v>599</v>
      </c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</row>
    <row r="47" spans="1:112" ht="10.5" customHeight="1" x14ac:dyDescent="0.15">
      <c r="B47" s="1225" t="s">
        <v>585</v>
      </c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</row>
    <row r="48" spans="1:112" ht="10.15" customHeight="1" x14ac:dyDescent="0.15">
      <c r="B48" s="37"/>
      <c r="C48" s="37"/>
      <c r="D48" s="37"/>
      <c r="E48" s="37"/>
      <c r="F48" s="2"/>
      <c r="G48" s="500"/>
      <c r="H48" s="494"/>
      <c r="I48" s="549"/>
      <c r="J48" s="576"/>
      <c r="K48" s="594"/>
      <c r="L48" s="2"/>
      <c r="M48" s="2"/>
      <c r="N48" s="678"/>
      <c r="O48" s="678"/>
      <c r="P48" s="678"/>
    </row>
    <row r="60" spans="18:18" ht="10.15" customHeight="1" x14ac:dyDescent="0.15">
      <c r="R60" s="319"/>
    </row>
    <row r="78" spans="7:7" ht="10.15" customHeight="1" x14ac:dyDescent="0.15">
      <c r="G78" s="5"/>
    </row>
  </sheetData>
  <mergeCells count="60">
    <mergeCell ref="B1:Q1"/>
    <mergeCell ref="Q17:Q19"/>
    <mergeCell ref="C17:D17"/>
    <mergeCell ref="F13:P13"/>
    <mergeCell ref="B4:C4"/>
    <mergeCell ref="Q14:Q16"/>
    <mergeCell ref="Q6:Q12"/>
    <mergeCell ref="P6:P9"/>
    <mergeCell ref="B13:D13"/>
    <mergeCell ref="N6:N9"/>
    <mergeCell ref="G4:M4"/>
    <mergeCell ref="G3:M3"/>
    <mergeCell ref="O6:O9"/>
    <mergeCell ref="C18:D18"/>
    <mergeCell ref="D11:E11"/>
    <mergeCell ref="C14:D14"/>
    <mergeCell ref="Q42:Q43"/>
    <mergeCell ref="Q26:Q28"/>
    <mergeCell ref="Q29:Q30"/>
    <mergeCell ref="C36:D36"/>
    <mergeCell ref="Q35:Q36"/>
    <mergeCell ref="C38:D38"/>
    <mergeCell ref="B41:D41"/>
    <mergeCell ref="F41:P41"/>
    <mergeCell ref="C26:D26"/>
    <mergeCell ref="C32:D32"/>
    <mergeCell ref="C33:D33"/>
    <mergeCell ref="C39:D39"/>
    <mergeCell ref="C29:D29"/>
    <mergeCell ref="C27:D27"/>
    <mergeCell ref="C28:D28"/>
    <mergeCell ref="C35:D35"/>
    <mergeCell ref="C40:D40"/>
    <mergeCell ref="C37:D37"/>
    <mergeCell ref="C30:D30"/>
    <mergeCell ref="C31:D31"/>
    <mergeCell ref="C25:D25"/>
    <mergeCell ref="C34:D34"/>
    <mergeCell ref="Q20:Q23"/>
    <mergeCell ref="C22:D22"/>
    <mergeCell ref="C21:D21"/>
    <mergeCell ref="C23:D23"/>
    <mergeCell ref="C24:D24"/>
    <mergeCell ref="C20:D20"/>
    <mergeCell ref="B47:Q47"/>
    <mergeCell ref="B45:Q45"/>
    <mergeCell ref="B46:Q46"/>
    <mergeCell ref="C19:D19"/>
    <mergeCell ref="D12:E12"/>
    <mergeCell ref="C15:D15"/>
    <mergeCell ref="C16:D16"/>
    <mergeCell ref="B6:C12"/>
    <mergeCell ref="D10:E10"/>
    <mergeCell ref="D6:E6"/>
    <mergeCell ref="D7:E7"/>
    <mergeCell ref="D8:E8"/>
    <mergeCell ref="D9:E9"/>
    <mergeCell ref="B44:E44"/>
    <mergeCell ref="C42:D42"/>
    <mergeCell ref="C43:D43"/>
  </mergeCells>
  <phoneticPr fontId="3"/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pageSetUpPr fitToPage="1"/>
  </sheetPr>
  <dimension ref="A1:U78"/>
  <sheetViews>
    <sheetView zoomScaleNormal="100" zoomScaleSheetLayoutView="145" workbookViewId="0"/>
  </sheetViews>
  <sheetFormatPr defaultColWidth="8.875" defaultRowHeight="10.15" customHeight="1" x14ac:dyDescent="0.15"/>
  <cols>
    <col min="1" max="1" width="2.625" style="3" customWidth="1"/>
    <col min="2" max="2" width="2.375" style="3" customWidth="1"/>
    <col min="3" max="3" width="7" style="3" customWidth="1"/>
    <col min="4" max="4" width="33.625" style="3" customWidth="1"/>
    <col min="5" max="5" width="21.5" style="3" customWidth="1"/>
    <col min="6" max="6" width="7.625" style="4" customWidth="1"/>
    <col min="7" max="7" width="7.625" style="3" customWidth="1"/>
    <col min="8" max="9" width="7.625" style="4" customWidth="1"/>
    <col min="10" max="12" width="7.625" style="3" customWidth="1"/>
    <col min="13" max="13" width="11.625" style="3" customWidth="1"/>
    <col min="14" max="14" width="3.5" style="3" customWidth="1"/>
    <col min="15" max="15" width="0" style="3" hidden="1" customWidth="1"/>
    <col min="16" max="16384" width="8.875" style="3"/>
  </cols>
  <sheetData>
    <row r="1" spans="2:15" ht="20.100000000000001" customHeight="1" x14ac:dyDescent="0.15">
      <c r="B1" s="1153" t="s">
        <v>886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</row>
    <row r="2" spans="2:15" ht="15" customHeight="1" thickBot="1" x14ac:dyDescent="0.2">
      <c r="B2" s="36"/>
      <c r="C2" s="36"/>
      <c r="D2" s="36"/>
      <c r="E2" s="36"/>
      <c r="F2" s="36"/>
      <c r="G2" s="548"/>
      <c r="H2" s="643"/>
      <c r="I2" s="677"/>
      <c r="J2" s="677"/>
      <c r="K2" s="677"/>
      <c r="L2" s="677"/>
      <c r="M2" s="36"/>
    </row>
    <row r="3" spans="2:15" ht="19.149999999999999" customHeight="1" thickBot="1" x14ac:dyDescent="0.2">
      <c r="B3" s="63" t="s">
        <v>88</v>
      </c>
      <c r="D3" s="48"/>
      <c r="F3" s="64" t="s">
        <v>8</v>
      </c>
      <c r="G3" s="1280" t="s">
        <v>9</v>
      </c>
      <c r="H3" s="1279"/>
      <c r="I3" s="1279"/>
      <c r="J3" s="1161"/>
      <c r="K3" s="196"/>
      <c r="L3" s="196"/>
      <c r="M3" s="65"/>
    </row>
    <row r="4" spans="2:15" ht="19.149999999999999" customHeight="1" thickBot="1" x14ac:dyDescent="0.2">
      <c r="B4" s="1160" t="s">
        <v>42</v>
      </c>
      <c r="C4" s="1267"/>
      <c r="D4" s="42" t="s">
        <v>96</v>
      </c>
      <c r="F4" s="10">
        <v>4</v>
      </c>
      <c r="G4" s="1278" t="s">
        <v>100</v>
      </c>
      <c r="H4" s="1296"/>
      <c r="I4" s="1296"/>
      <c r="J4" s="1297"/>
      <c r="K4" s="35"/>
      <c r="L4" s="35"/>
      <c r="M4" s="35"/>
    </row>
    <row r="5" spans="2:15" ht="10.15" customHeight="1" thickBot="1" x14ac:dyDescent="0.2">
      <c r="B5" s="4"/>
      <c r="C5" s="4"/>
      <c r="D5" s="4"/>
      <c r="E5" s="4"/>
      <c r="G5" s="4"/>
      <c r="J5" s="4"/>
      <c r="K5" s="4"/>
      <c r="L5" s="4"/>
      <c r="M5" s="4"/>
      <c r="N5" s="4"/>
    </row>
    <row r="6" spans="2:15" ht="14.1" customHeight="1" x14ac:dyDescent="0.15">
      <c r="B6" s="1232" t="s">
        <v>5</v>
      </c>
      <c r="C6" s="1233"/>
      <c r="D6" s="1240" t="s">
        <v>25</v>
      </c>
      <c r="E6" s="1295"/>
      <c r="F6" s="235">
        <v>45028</v>
      </c>
      <c r="G6" s="419">
        <f>鶴岡!I6</f>
        <v>45112</v>
      </c>
      <c r="H6" s="419">
        <f>鶴岡!L6</f>
        <v>45203</v>
      </c>
      <c r="I6" s="393">
        <f>鶴岡!O6</f>
        <v>45301</v>
      </c>
      <c r="J6" s="1275" t="s">
        <v>0</v>
      </c>
      <c r="K6" s="1281" t="s">
        <v>1</v>
      </c>
      <c r="L6" s="1150" t="s">
        <v>2</v>
      </c>
      <c r="M6" s="1302" t="s">
        <v>55</v>
      </c>
      <c r="N6" s="4"/>
    </row>
    <row r="7" spans="2:15" ht="14.1" customHeight="1" x14ac:dyDescent="0.15">
      <c r="B7" s="1234"/>
      <c r="C7" s="1235"/>
      <c r="D7" s="1238" t="s">
        <v>26</v>
      </c>
      <c r="E7" s="1243"/>
      <c r="F7" s="236">
        <f>鶴岡!F7</f>
        <v>0.44166666666666665</v>
      </c>
      <c r="G7" s="273">
        <f>鶴岡!I7</f>
        <v>0.41111111111111115</v>
      </c>
      <c r="H7" s="273">
        <f>鶴岡!L7</f>
        <v>0.37847222222222227</v>
      </c>
      <c r="I7" s="273">
        <f>鶴岡!O7</f>
        <v>0.4680555555555555</v>
      </c>
      <c r="J7" s="1276"/>
      <c r="K7" s="1282"/>
      <c r="L7" s="1151"/>
      <c r="M7" s="1272"/>
      <c r="N7" s="4"/>
    </row>
    <row r="8" spans="2:15" ht="14.1" customHeight="1" x14ac:dyDescent="0.15">
      <c r="B8" s="1234"/>
      <c r="C8" s="1235"/>
      <c r="D8" s="1238" t="s">
        <v>27</v>
      </c>
      <c r="E8" s="1243"/>
      <c r="F8" s="273" t="str">
        <f>鶴岡!F8</f>
        <v>晴</v>
      </c>
      <c r="G8" s="273" t="str">
        <f>鶴岡!I8</f>
        <v>晴</v>
      </c>
      <c r="H8" s="217" t="str">
        <f>鶴岡!L8</f>
        <v>晴</v>
      </c>
      <c r="I8" s="273" t="str">
        <f>鶴岡!O8</f>
        <v>晴</v>
      </c>
      <c r="J8" s="1276"/>
      <c r="K8" s="1282"/>
      <c r="L8" s="1151"/>
      <c r="M8" s="1272"/>
      <c r="N8" s="4"/>
    </row>
    <row r="9" spans="2:15" ht="14.1" customHeight="1" x14ac:dyDescent="0.15">
      <c r="B9" s="1234"/>
      <c r="C9" s="1235"/>
      <c r="D9" s="1238" t="s">
        <v>28</v>
      </c>
      <c r="E9" s="1243"/>
      <c r="F9" s="217" t="str">
        <f>鶴岡!F9</f>
        <v>雨</v>
      </c>
      <c r="G9" s="273" t="str">
        <f>鶴岡!I9</f>
        <v>晴</v>
      </c>
      <c r="H9" s="217" t="str">
        <f>鶴岡!L9</f>
        <v>晴</v>
      </c>
      <c r="I9" s="273" t="str">
        <f>鶴岡!O9</f>
        <v>雪</v>
      </c>
      <c r="J9" s="1277"/>
      <c r="K9" s="1283"/>
      <c r="L9" s="1152"/>
      <c r="M9" s="1272"/>
      <c r="N9" s="4"/>
    </row>
    <row r="10" spans="2:15" ht="14.1" customHeight="1" x14ac:dyDescent="0.15">
      <c r="B10" s="1234"/>
      <c r="C10" s="1235"/>
      <c r="D10" s="1238" t="s">
        <v>30</v>
      </c>
      <c r="E10" s="1299"/>
      <c r="F10" s="208">
        <f>鶴岡!F10</f>
        <v>8</v>
      </c>
      <c r="G10" s="208">
        <f>鶴岡!I10</f>
        <v>29</v>
      </c>
      <c r="H10" s="208">
        <f>鶴岡!L10</f>
        <v>21</v>
      </c>
      <c r="I10" s="208">
        <f>鶴岡!O10</f>
        <v>0.5</v>
      </c>
      <c r="J10" s="135"/>
      <c r="K10" s="136"/>
      <c r="L10" s="137"/>
      <c r="M10" s="1272"/>
      <c r="N10" s="4"/>
    </row>
    <row r="11" spans="2:15" ht="14.1" customHeight="1" x14ac:dyDescent="0.15">
      <c r="B11" s="1234"/>
      <c r="C11" s="1235"/>
      <c r="D11" s="1238" t="s">
        <v>29</v>
      </c>
      <c r="E11" s="1299"/>
      <c r="F11" s="234">
        <v>5.8</v>
      </c>
      <c r="G11" s="413">
        <f>鶴岡!I11</f>
        <v>16</v>
      </c>
      <c r="H11" s="208">
        <f>鶴岡!L11</f>
        <v>17.899999999999999</v>
      </c>
      <c r="I11" s="208">
        <f>鶴岡!O11</f>
        <v>5</v>
      </c>
      <c r="J11" s="138"/>
      <c r="K11" s="139"/>
      <c r="L11" s="140"/>
      <c r="M11" s="1272"/>
      <c r="N11" s="4"/>
    </row>
    <row r="12" spans="2:15" ht="14.1" customHeight="1" thickBot="1" x14ac:dyDescent="0.2">
      <c r="B12" s="1236"/>
      <c r="C12" s="1237"/>
      <c r="D12" s="1230" t="s">
        <v>4</v>
      </c>
      <c r="E12" s="1298"/>
      <c r="F12" s="234">
        <v>0.4</v>
      </c>
      <c r="G12" s="217">
        <f>鶴岡!I12</f>
        <v>0.6</v>
      </c>
      <c r="H12" s="399">
        <f>鶴岡!L12</f>
        <v>0.6</v>
      </c>
      <c r="I12" s="399">
        <f>鶴岡!O12</f>
        <v>0.5</v>
      </c>
      <c r="J12" s="141"/>
      <c r="K12" s="142"/>
      <c r="L12" s="143"/>
      <c r="M12" s="1273"/>
      <c r="N12" s="4"/>
      <c r="O12" s="4" t="s">
        <v>153</v>
      </c>
    </row>
    <row r="13" spans="2:15" s="8" customFormat="1" ht="14.1" customHeight="1" thickBot="1" x14ac:dyDescent="0.2">
      <c r="B13" s="1167" t="s">
        <v>54</v>
      </c>
      <c r="C13" s="1274"/>
      <c r="D13" s="1274"/>
      <c r="E13" s="66" t="s">
        <v>122</v>
      </c>
      <c r="F13" s="1145" t="s">
        <v>3</v>
      </c>
      <c r="G13" s="1125"/>
      <c r="H13" s="1125"/>
      <c r="I13" s="1125"/>
      <c r="J13" s="1125"/>
      <c r="K13" s="1125"/>
      <c r="L13" s="1126"/>
      <c r="M13" s="26" t="s">
        <v>56</v>
      </c>
      <c r="N13" s="9"/>
      <c r="O13" s="9"/>
    </row>
    <row r="14" spans="2:15" ht="14.1" customHeight="1" x14ac:dyDescent="0.15">
      <c r="B14" s="68">
        <v>1</v>
      </c>
      <c r="C14" s="1284" t="s">
        <v>543</v>
      </c>
      <c r="D14" s="1285"/>
      <c r="E14" s="69" t="s">
        <v>519</v>
      </c>
      <c r="F14" s="367"/>
      <c r="G14" s="411" t="s">
        <v>113</v>
      </c>
      <c r="H14" s="408"/>
      <c r="I14" s="683"/>
      <c r="J14" s="705" t="str">
        <f>IF(MAXA(F14:I14)&lt;O14,"&lt;"&amp;O14&amp;"",MAXA(F14:I14))</f>
        <v>&lt;0.001</v>
      </c>
      <c r="K14" s="404" t="str">
        <f>IF(MINA(F14:I14)&lt;O14,"&lt;"&amp;O14&amp;"",MINA(F14:I14))</f>
        <v>&lt;0.001</v>
      </c>
      <c r="L14" s="404" t="str">
        <f>IF(AVERAGEA(F14:I14)&lt;O14,"&lt;"&amp;ASC(O14),AVERAGEA(F14:I14))</f>
        <v>&lt;0.001</v>
      </c>
      <c r="M14" s="1300" t="s">
        <v>57</v>
      </c>
      <c r="N14" s="2"/>
      <c r="O14" s="221">
        <v>1E-3</v>
      </c>
    </row>
    <row r="15" spans="2:15" ht="14.1" customHeight="1" x14ac:dyDescent="0.15">
      <c r="B15" s="70">
        <v>2</v>
      </c>
      <c r="C15" s="1165" t="s">
        <v>544</v>
      </c>
      <c r="D15" s="1166"/>
      <c r="E15" s="71" t="s">
        <v>569</v>
      </c>
      <c r="F15" s="368"/>
      <c r="G15" s="389" t="s">
        <v>266</v>
      </c>
      <c r="H15" s="389"/>
      <c r="I15" s="684"/>
      <c r="J15" s="705" t="str">
        <f t="shared" ref="J15:J39" si="0">IF(MAXA(F15:I15)&lt;O15,"&lt;"&amp;O15&amp;"",MAXA(F15:I15))</f>
        <v>&lt;0.0002</v>
      </c>
      <c r="K15" s="404" t="str">
        <f t="shared" ref="K15:K39" si="1">IF(MINA(F15:I15)&lt;O15,"&lt;"&amp;O15&amp;"",MINA(F15:I15))</f>
        <v>&lt;0.0002</v>
      </c>
      <c r="L15" s="404" t="str">
        <f t="shared" ref="L15:L39" si="2">IF(AVERAGEA(F15:I15)&lt;O15,"&lt;"&amp;ASC(O15),AVERAGEA(F15:I15))</f>
        <v>&lt;0.0002</v>
      </c>
      <c r="M15" s="1301"/>
      <c r="N15" s="2"/>
      <c r="O15" s="50">
        <v>2.0000000000000001E-4</v>
      </c>
    </row>
    <row r="16" spans="2:15" ht="14.1" customHeight="1" x14ac:dyDescent="0.15">
      <c r="B16" s="70">
        <v>3</v>
      </c>
      <c r="C16" s="1165" t="s">
        <v>545</v>
      </c>
      <c r="D16" s="1166"/>
      <c r="E16" s="71" t="s">
        <v>519</v>
      </c>
      <c r="F16" s="368" t="s">
        <v>287</v>
      </c>
      <c r="G16" s="389" t="s">
        <v>267</v>
      </c>
      <c r="H16" s="389" t="s">
        <v>267</v>
      </c>
      <c r="I16" s="684" t="s">
        <v>104</v>
      </c>
      <c r="J16" s="705" t="str">
        <f t="shared" si="0"/>
        <v>&lt;0.001</v>
      </c>
      <c r="K16" s="404" t="str">
        <f t="shared" si="1"/>
        <v>&lt;0.001</v>
      </c>
      <c r="L16" s="404" t="str">
        <f t="shared" si="2"/>
        <v>&lt;0.001</v>
      </c>
      <c r="M16" s="1301"/>
      <c r="N16" s="2"/>
      <c r="O16" s="49">
        <v>1E-3</v>
      </c>
    </row>
    <row r="17" spans="1:21" ht="14.1" customHeight="1" x14ac:dyDescent="0.15">
      <c r="B17" s="70">
        <v>5</v>
      </c>
      <c r="C17" s="1165" t="s">
        <v>546</v>
      </c>
      <c r="D17" s="1166"/>
      <c r="E17" s="71" t="s">
        <v>570</v>
      </c>
      <c r="F17" s="368"/>
      <c r="G17" s="389" t="s">
        <v>268</v>
      </c>
      <c r="H17" s="389"/>
      <c r="I17" s="684"/>
      <c r="J17" s="705" t="str">
        <f t="shared" si="0"/>
        <v>&lt;0.0004</v>
      </c>
      <c r="K17" s="404" t="str">
        <f t="shared" si="1"/>
        <v>&lt;0.0004</v>
      </c>
      <c r="L17" s="404" t="str">
        <f t="shared" si="2"/>
        <v>&lt;0.0004</v>
      </c>
      <c r="M17" s="1118" t="s">
        <v>49</v>
      </c>
      <c r="N17" s="2"/>
      <c r="O17" s="50">
        <v>4.0000000000000002E-4</v>
      </c>
    </row>
    <row r="18" spans="1:21" ht="14.1" customHeight="1" x14ac:dyDescent="0.15">
      <c r="B18" s="70">
        <v>8</v>
      </c>
      <c r="C18" s="1165" t="s">
        <v>547</v>
      </c>
      <c r="D18" s="1166"/>
      <c r="E18" s="71" t="s">
        <v>571</v>
      </c>
      <c r="F18" s="368"/>
      <c r="G18" s="389" t="s">
        <v>267</v>
      </c>
      <c r="H18" s="389"/>
      <c r="I18" s="684"/>
      <c r="J18" s="705" t="str">
        <f t="shared" si="0"/>
        <v>&lt;0.001</v>
      </c>
      <c r="K18" s="404" t="str">
        <f t="shared" si="1"/>
        <v>&lt;0.001</v>
      </c>
      <c r="L18" s="404" t="str">
        <f t="shared" si="2"/>
        <v>&lt;0.001</v>
      </c>
      <c r="M18" s="1118"/>
      <c r="N18" s="2"/>
      <c r="O18" s="51">
        <v>1E-3</v>
      </c>
    </row>
    <row r="19" spans="1:21" ht="14.1" customHeight="1" x14ac:dyDescent="0.15">
      <c r="B19" s="70">
        <v>9</v>
      </c>
      <c r="C19" s="1165" t="s">
        <v>548</v>
      </c>
      <c r="D19" s="1166"/>
      <c r="E19" s="71" t="s">
        <v>521</v>
      </c>
      <c r="F19" s="368"/>
      <c r="G19" s="389" t="s">
        <v>111</v>
      </c>
      <c r="H19" s="389"/>
      <c r="I19" s="684"/>
      <c r="J19" s="705" t="str">
        <f t="shared" si="0"/>
        <v>&lt;0.005</v>
      </c>
      <c r="K19" s="404" t="str">
        <f t="shared" si="1"/>
        <v>&lt;0.005</v>
      </c>
      <c r="L19" s="404" t="str">
        <f t="shared" si="2"/>
        <v>&lt;0.005</v>
      </c>
      <c r="M19" s="1118"/>
      <c r="N19" s="2"/>
      <c r="O19" s="51">
        <v>5.0000000000000001E-3</v>
      </c>
    </row>
    <row r="20" spans="1:21" ht="14.1" customHeight="1" x14ac:dyDescent="0.15">
      <c r="B20" s="70">
        <v>10</v>
      </c>
      <c r="C20" s="1165" t="s">
        <v>549</v>
      </c>
      <c r="D20" s="1166"/>
      <c r="E20" s="71" t="s">
        <v>520</v>
      </c>
      <c r="F20" s="368"/>
      <c r="G20" s="389"/>
      <c r="H20" s="389"/>
      <c r="I20" s="684"/>
      <c r="J20" s="705"/>
      <c r="K20" s="404"/>
      <c r="L20" s="404"/>
      <c r="M20" s="1118" t="s">
        <v>85</v>
      </c>
      <c r="N20" s="2"/>
      <c r="O20" s="223"/>
    </row>
    <row r="21" spans="1:21" ht="14.1" customHeight="1" x14ac:dyDescent="0.15">
      <c r="B21" s="70">
        <v>12</v>
      </c>
      <c r="C21" s="1165" t="s">
        <v>550</v>
      </c>
      <c r="D21" s="1166"/>
      <c r="E21" s="71" t="s">
        <v>520</v>
      </c>
      <c r="F21" s="368"/>
      <c r="G21" s="389"/>
      <c r="H21" s="389"/>
      <c r="I21" s="684"/>
      <c r="J21" s="705"/>
      <c r="K21" s="404"/>
      <c r="L21" s="404"/>
      <c r="M21" s="1118"/>
      <c r="N21" s="2"/>
      <c r="O21" s="223"/>
    </row>
    <row r="22" spans="1:21" ht="14.1" customHeight="1" x14ac:dyDescent="0.15">
      <c r="B22" s="70">
        <v>13</v>
      </c>
      <c r="C22" s="1165" t="s">
        <v>551</v>
      </c>
      <c r="D22" s="1166"/>
      <c r="E22" s="71" t="s">
        <v>572</v>
      </c>
      <c r="F22" s="368" t="s">
        <v>287</v>
      </c>
      <c r="G22" s="389" t="s">
        <v>267</v>
      </c>
      <c r="H22" s="389">
        <v>1E-3</v>
      </c>
      <c r="I22" s="684" t="s">
        <v>104</v>
      </c>
      <c r="J22" s="705">
        <f t="shared" si="0"/>
        <v>1E-3</v>
      </c>
      <c r="K22" s="404" t="str">
        <f t="shared" si="1"/>
        <v>&lt;0.001</v>
      </c>
      <c r="L22" s="404" t="str">
        <f t="shared" si="2"/>
        <v>&lt;0.001</v>
      </c>
      <c r="M22" s="1118"/>
      <c r="N22" s="2"/>
      <c r="O22" s="49">
        <v>1E-3</v>
      </c>
    </row>
    <row r="23" spans="1:21" ht="14.1" customHeight="1" x14ac:dyDescent="0.15">
      <c r="B23" s="70">
        <v>14</v>
      </c>
      <c r="C23" s="1165" t="s">
        <v>552</v>
      </c>
      <c r="D23" s="1166"/>
      <c r="E23" s="71" t="s">
        <v>573</v>
      </c>
      <c r="F23" s="368" t="s">
        <v>288</v>
      </c>
      <c r="G23" s="414" t="s">
        <v>663</v>
      </c>
      <c r="H23" s="389">
        <v>3.0000000000000001E-3</v>
      </c>
      <c r="I23" s="684" t="s">
        <v>194</v>
      </c>
      <c r="J23" s="705">
        <f t="shared" si="0"/>
        <v>3.0000000000000001E-3</v>
      </c>
      <c r="K23" s="404" t="str">
        <f t="shared" si="1"/>
        <v>&lt;0.002</v>
      </c>
      <c r="L23" s="404" t="str">
        <f t="shared" si="2"/>
        <v>&lt;0.002</v>
      </c>
      <c r="M23" s="1118"/>
      <c r="N23" s="2"/>
      <c r="O23" s="49">
        <v>2E-3</v>
      </c>
    </row>
    <row r="24" spans="1:21" ht="14.1" customHeight="1" x14ac:dyDescent="0.15">
      <c r="B24" s="70">
        <v>15</v>
      </c>
      <c r="C24" s="1165" t="s">
        <v>553</v>
      </c>
      <c r="D24" s="1166"/>
      <c r="E24" s="630" t="s">
        <v>574</v>
      </c>
      <c r="F24" s="368"/>
      <c r="G24" s="601"/>
      <c r="H24" s="389"/>
      <c r="I24" s="690"/>
      <c r="J24" s="705"/>
      <c r="K24" s="633"/>
      <c r="L24" s="404"/>
      <c r="M24" s="636" t="s">
        <v>61</v>
      </c>
      <c r="N24" s="2"/>
      <c r="O24" s="47">
        <v>0</v>
      </c>
      <c r="Q24" s="640"/>
      <c r="S24" s="640"/>
      <c r="U24" s="640"/>
    </row>
    <row r="25" spans="1:21" ht="14.1" customHeight="1" x14ac:dyDescent="0.15">
      <c r="B25" s="70">
        <v>16</v>
      </c>
      <c r="C25" s="1170" t="s">
        <v>554</v>
      </c>
      <c r="D25" s="1171"/>
      <c r="E25" s="71" t="s">
        <v>575</v>
      </c>
      <c r="F25" s="368">
        <f>F12</f>
        <v>0.4</v>
      </c>
      <c r="G25" s="414">
        <f>G12</f>
        <v>0.6</v>
      </c>
      <c r="H25" s="389">
        <f>H12</f>
        <v>0.6</v>
      </c>
      <c r="I25" s="684">
        <f>I12</f>
        <v>0.5</v>
      </c>
      <c r="J25" s="392">
        <f t="shared" si="0"/>
        <v>0.6</v>
      </c>
      <c r="K25" s="398">
        <f t="shared" si="1"/>
        <v>0.4</v>
      </c>
      <c r="L25" s="398">
        <f t="shared" si="2"/>
        <v>0.52500000000000002</v>
      </c>
      <c r="M25" s="337" t="s">
        <v>60</v>
      </c>
      <c r="N25" s="2"/>
      <c r="O25" s="130">
        <v>0.05</v>
      </c>
    </row>
    <row r="26" spans="1:21" ht="14.1" customHeight="1" x14ac:dyDescent="0.15">
      <c r="A26" s="56"/>
      <c r="B26" s="70">
        <v>17</v>
      </c>
      <c r="C26" s="1170" t="s">
        <v>555</v>
      </c>
      <c r="D26" s="1171"/>
      <c r="E26" s="71" t="s">
        <v>576</v>
      </c>
      <c r="F26" s="369">
        <f>鶴岡!F52</f>
        <v>15</v>
      </c>
      <c r="G26" s="389">
        <f>鶴岡!I52</f>
        <v>19</v>
      </c>
      <c r="H26" s="389">
        <f>鶴岡!L52</f>
        <v>33</v>
      </c>
      <c r="I26" s="684">
        <f>鶴岡!O52</f>
        <v>20</v>
      </c>
      <c r="J26" s="706">
        <f t="shared" si="0"/>
        <v>33</v>
      </c>
      <c r="K26" s="406">
        <f t="shared" si="1"/>
        <v>15</v>
      </c>
      <c r="L26" s="406">
        <f t="shared" si="2"/>
        <v>21.75</v>
      </c>
      <c r="M26" s="1118" t="s">
        <v>43</v>
      </c>
      <c r="N26" s="2"/>
      <c r="O26" s="113">
        <v>10</v>
      </c>
    </row>
    <row r="27" spans="1:21" ht="14.1" customHeight="1" x14ac:dyDescent="0.15">
      <c r="A27" s="56"/>
      <c r="B27" s="70">
        <v>18</v>
      </c>
      <c r="C27" s="1170" t="s">
        <v>556</v>
      </c>
      <c r="D27" s="1171"/>
      <c r="E27" s="71" t="s">
        <v>518</v>
      </c>
      <c r="F27" s="369" t="str">
        <f>鶴岡!F50</f>
        <v>&lt;0.001</v>
      </c>
      <c r="G27" s="389" t="str">
        <f>鶴岡!I50</f>
        <v>&lt;0.001</v>
      </c>
      <c r="H27" s="389" t="str">
        <f>鶴岡!L50</f>
        <v>&lt;0.001</v>
      </c>
      <c r="I27" s="684" t="str">
        <f>鶴岡!O50</f>
        <v>&lt;0.001</v>
      </c>
      <c r="J27" s="705" t="str">
        <f t="shared" si="0"/>
        <v>&lt;0.001</v>
      </c>
      <c r="K27" s="404" t="str">
        <f t="shared" si="1"/>
        <v>&lt;0.001</v>
      </c>
      <c r="L27" s="404" t="str">
        <f t="shared" si="2"/>
        <v>&lt;0.001</v>
      </c>
      <c r="M27" s="1118"/>
      <c r="N27" s="2"/>
      <c r="O27" s="114">
        <v>1E-3</v>
      </c>
    </row>
    <row r="28" spans="1:21" ht="14.1" customHeight="1" x14ac:dyDescent="0.15">
      <c r="B28" s="70">
        <v>19</v>
      </c>
      <c r="C28" s="1170" t="s">
        <v>557</v>
      </c>
      <c r="D28" s="1171"/>
      <c r="E28" s="71" t="s">
        <v>577</v>
      </c>
      <c r="F28" s="370" t="s">
        <v>636</v>
      </c>
      <c r="G28" s="398">
        <v>2.2999999999999998</v>
      </c>
      <c r="H28" s="441">
        <v>2.6</v>
      </c>
      <c r="I28" s="684">
        <v>2.6</v>
      </c>
      <c r="J28" s="392">
        <f t="shared" si="0"/>
        <v>2.6</v>
      </c>
      <c r="K28" s="398" t="str">
        <f t="shared" si="1"/>
        <v>&lt;2</v>
      </c>
      <c r="L28" s="398" t="str">
        <f t="shared" si="2"/>
        <v>&lt;2</v>
      </c>
      <c r="M28" s="1118"/>
      <c r="N28" s="2"/>
      <c r="O28" s="53">
        <v>2</v>
      </c>
    </row>
    <row r="29" spans="1:21" ht="14.1" customHeight="1" x14ac:dyDescent="0.15">
      <c r="B29" s="70">
        <v>20</v>
      </c>
      <c r="C29" s="1170" t="s">
        <v>558</v>
      </c>
      <c r="D29" s="1171"/>
      <c r="E29" s="71" t="s">
        <v>522</v>
      </c>
      <c r="F29" s="368"/>
      <c r="G29" s="389" t="s">
        <v>267</v>
      </c>
      <c r="H29" s="389"/>
      <c r="I29" s="684"/>
      <c r="J29" s="705" t="str">
        <f t="shared" si="0"/>
        <v>&lt;0.001</v>
      </c>
      <c r="K29" s="404" t="str">
        <f t="shared" si="1"/>
        <v>&lt;0.001</v>
      </c>
      <c r="L29" s="404" t="str">
        <f t="shared" si="2"/>
        <v>&lt;0.001</v>
      </c>
      <c r="M29" s="1118" t="s">
        <v>49</v>
      </c>
      <c r="N29" s="2"/>
      <c r="O29" s="49">
        <v>1E-3</v>
      </c>
    </row>
    <row r="30" spans="1:21" ht="14.1" customHeight="1" x14ac:dyDescent="0.15">
      <c r="B30" s="70">
        <v>21</v>
      </c>
      <c r="C30" s="1170" t="s">
        <v>559</v>
      </c>
      <c r="D30" s="1171"/>
      <c r="E30" s="24" t="s">
        <v>519</v>
      </c>
      <c r="F30" s="368"/>
      <c r="G30" s="389" t="s">
        <v>267</v>
      </c>
      <c r="H30" s="389"/>
      <c r="I30" s="684"/>
      <c r="J30" s="705" t="str">
        <f t="shared" si="0"/>
        <v>&lt;0.001</v>
      </c>
      <c r="K30" s="404" t="str">
        <f t="shared" si="1"/>
        <v>&lt;0.001</v>
      </c>
      <c r="L30" s="404" t="str">
        <f t="shared" si="2"/>
        <v>&lt;0.001</v>
      </c>
      <c r="M30" s="1118"/>
      <c r="N30" s="2"/>
      <c r="O30" s="49">
        <v>1E-3</v>
      </c>
    </row>
    <row r="31" spans="1:21" ht="14.1" customHeight="1" x14ac:dyDescent="0.15">
      <c r="B31" s="70">
        <v>22</v>
      </c>
      <c r="C31" s="1170" t="s">
        <v>560</v>
      </c>
      <c r="D31" s="1171"/>
      <c r="E31" s="71" t="s">
        <v>523</v>
      </c>
      <c r="F31" s="368"/>
      <c r="G31" s="389"/>
      <c r="H31" s="389"/>
      <c r="I31" s="684"/>
      <c r="J31" s="705"/>
      <c r="K31" s="404"/>
      <c r="L31" s="404"/>
      <c r="M31" s="337" t="s">
        <v>43</v>
      </c>
      <c r="N31" s="2"/>
      <c r="O31" s="52">
        <v>0.5</v>
      </c>
    </row>
    <row r="32" spans="1:21" ht="14.1" customHeight="1" x14ac:dyDescent="0.15">
      <c r="B32" s="70">
        <v>23</v>
      </c>
      <c r="C32" s="1170" t="s">
        <v>587</v>
      </c>
      <c r="D32" s="1171"/>
      <c r="E32" s="71" t="s">
        <v>523</v>
      </c>
      <c r="F32" s="368" t="s">
        <v>289</v>
      </c>
      <c r="G32" s="389" t="s">
        <v>269</v>
      </c>
      <c r="H32" s="389" t="s">
        <v>207</v>
      </c>
      <c r="I32" s="684" t="s">
        <v>269</v>
      </c>
      <c r="J32" s="705" t="str">
        <f t="shared" si="0"/>
        <v>&lt;1</v>
      </c>
      <c r="K32" s="404" t="str">
        <f t="shared" si="1"/>
        <v>&lt;1</v>
      </c>
      <c r="L32" s="404" t="str">
        <f t="shared" si="2"/>
        <v>&lt;1</v>
      </c>
      <c r="M32" s="337" t="s">
        <v>44</v>
      </c>
      <c r="N32" s="2"/>
      <c r="O32" s="53">
        <v>1</v>
      </c>
    </row>
    <row r="33" spans="1:17" ht="14.1" customHeight="1" x14ac:dyDescent="0.15">
      <c r="A33" s="56"/>
      <c r="B33" s="70">
        <v>24</v>
      </c>
      <c r="C33" s="1170" t="s">
        <v>562</v>
      </c>
      <c r="D33" s="1171"/>
      <c r="E33" s="71" t="s">
        <v>578</v>
      </c>
      <c r="F33" s="369">
        <f>鶴岡!F53</f>
        <v>44</v>
      </c>
      <c r="G33" s="389">
        <f>鶴岡!I53</f>
        <v>56</v>
      </c>
      <c r="H33" s="389">
        <f>鶴岡!L53</f>
        <v>100</v>
      </c>
      <c r="I33" s="684">
        <f>鶴岡!O53</f>
        <v>60</v>
      </c>
      <c r="J33" s="706">
        <f t="shared" si="0"/>
        <v>100</v>
      </c>
      <c r="K33" s="406">
        <f t="shared" si="1"/>
        <v>44</v>
      </c>
      <c r="L33" s="406">
        <f t="shared" si="2"/>
        <v>65</v>
      </c>
      <c r="M33" s="337" t="s">
        <v>43</v>
      </c>
      <c r="N33" s="2"/>
      <c r="O33" s="113">
        <v>10</v>
      </c>
    </row>
    <row r="34" spans="1:17" ht="14.1" customHeight="1" x14ac:dyDescent="0.15">
      <c r="A34" s="56"/>
      <c r="B34" s="70">
        <v>25</v>
      </c>
      <c r="C34" s="1170" t="s">
        <v>563</v>
      </c>
      <c r="D34" s="1171"/>
      <c r="E34" s="71" t="s">
        <v>575</v>
      </c>
      <c r="F34" s="371" t="str">
        <f>鶴岡!F64</f>
        <v>&lt;0.1</v>
      </c>
      <c r="G34" s="389" t="str">
        <f>鶴岡!I64</f>
        <v>&lt;0.1</v>
      </c>
      <c r="H34" s="389" t="str">
        <f>鶴岡!L64</f>
        <v>&lt;0.1</v>
      </c>
      <c r="I34" s="684" t="str">
        <f>鶴岡!O64</f>
        <v>&lt;0.1</v>
      </c>
      <c r="J34" s="705" t="str">
        <f t="shared" si="0"/>
        <v>&lt;0.1</v>
      </c>
      <c r="K34" s="404" t="str">
        <f t="shared" si="1"/>
        <v>&lt;0.1</v>
      </c>
      <c r="L34" s="404" t="str">
        <f t="shared" si="2"/>
        <v>&lt;0.1</v>
      </c>
      <c r="M34" s="337" t="s">
        <v>59</v>
      </c>
      <c r="N34" s="2"/>
      <c r="O34" s="115">
        <v>0.1</v>
      </c>
    </row>
    <row r="35" spans="1:17" ht="14.1" customHeight="1" x14ac:dyDescent="0.15">
      <c r="A35" s="56"/>
      <c r="B35" s="70">
        <v>26</v>
      </c>
      <c r="C35" s="1170" t="s">
        <v>564</v>
      </c>
      <c r="D35" s="1171"/>
      <c r="E35" s="71" t="s">
        <v>579</v>
      </c>
      <c r="F35" s="372">
        <f>鶴岡!F60</f>
        <v>7.2</v>
      </c>
      <c r="G35" s="389">
        <f>鶴岡!I60</f>
        <v>7.3</v>
      </c>
      <c r="H35" s="389">
        <f>鶴岡!L60</f>
        <v>7.3</v>
      </c>
      <c r="I35" s="685">
        <f>鶴岡!O60</f>
        <v>7.1</v>
      </c>
      <c r="J35" s="392">
        <f>MAXA(F35:I35)</f>
        <v>7.3</v>
      </c>
      <c r="K35" s="398">
        <f>MINA(F35:I35)</f>
        <v>7.1</v>
      </c>
      <c r="L35" s="398">
        <f>AVERAGEA(F35:I35)</f>
        <v>7.2249999999999996</v>
      </c>
      <c r="M35" s="1112" t="s">
        <v>58</v>
      </c>
      <c r="N35" s="2"/>
      <c r="O35" s="115"/>
    </row>
    <row r="36" spans="1:17" ht="24" customHeight="1" x14ac:dyDescent="0.15">
      <c r="B36" s="70">
        <v>27</v>
      </c>
      <c r="C36" s="1286" t="s">
        <v>565</v>
      </c>
      <c r="D36" s="1287"/>
      <c r="E36" s="73" t="s">
        <v>584</v>
      </c>
      <c r="F36" s="373">
        <v>-2.9</v>
      </c>
      <c r="G36" s="415">
        <v>-2.4</v>
      </c>
      <c r="H36" s="532">
        <v>-2.1</v>
      </c>
      <c r="I36" s="686">
        <v>-2.7</v>
      </c>
      <c r="J36" s="392">
        <f>MAXA(F36:I36)</f>
        <v>-2.1</v>
      </c>
      <c r="K36" s="398">
        <f>MINA(F36:I36)</f>
        <v>-2.9</v>
      </c>
      <c r="L36" s="398">
        <f>AVERAGEA(F36:I36)</f>
        <v>-2.5250000000000004</v>
      </c>
      <c r="M36" s="1113"/>
      <c r="N36" s="2"/>
      <c r="O36" s="53"/>
    </row>
    <row r="37" spans="1:17" ht="15" customHeight="1" x14ac:dyDescent="0.15">
      <c r="B37" s="70">
        <v>28</v>
      </c>
      <c r="C37" s="1250" t="s">
        <v>566</v>
      </c>
      <c r="D37" s="1251"/>
      <c r="E37" s="102" t="s">
        <v>580</v>
      </c>
      <c r="F37" s="374">
        <v>0</v>
      </c>
      <c r="G37" s="416">
        <v>0</v>
      </c>
      <c r="H37" s="416">
        <v>0</v>
      </c>
      <c r="I37" s="687">
        <v>0</v>
      </c>
      <c r="J37" s="706">
        <f t="shared" si="0"/>
        <v>0</v>
      </c>
      <c r="K37" s="406">
        <f t="shared" si="1"/>
        <v>0</v>
      </c>
      <c r="L37" s="406">
        <f t="shared" si="2"/>
        <v>0</v>
      </c>
      <c r="M37" s="338" t="s">
        <v>173</v>
      </c>
      <c r="N37" s="148"/>
      <c r="O37" s="339">
        <v>0</v>
      </c>
      <c r="P37" s="227"/>
    </row>
    <row r="38" spans="1:17" ht="15" customHeight="1" x14ac:dyDescent="0.15">
      <c r="B38" s="95">
        <v>29</v>
      </c>
      <c r="C38" s="1290" t="s">
        <v>567</v>
      </c>
      <c r="D38" s="1291"/>
      <c r="E38" s="101" t="s">
        <v>581</v>
      </c>
      <c r="F38" s="365"/>
      <c r="G38" s="408" t="s">
        <v>267</v>
      </c>
      <c r="H38" s="408"/>
      <c r="I38" s="684"/>
      <c r="J38" s="705" t="str">
        <f t="shared" si="0"/>
        <v>&lt;0.001</v>
      </c>
      <c r="K38" s="404" t="str">
        <f t="shared" si="1"/>
        <v>&lt;0.001</v>
      </c>
      <c r="L38" s="404" t="str">
        <f t="shared" si="2"/>
        <v>&lt;0.001</v>
      </c>
      <c r="M38" s="344"/>
      <c r="N38" s="345"/>
      <c r="O38" s="341">
        <v>1E-3</v>
      </c>
      <c r="P38" s="346"/>
      <c r="Q38" s="82"/>
    </row>
    <row r="39" spans="1:17" ht="15" customHeight="1" x14ac:dyDescent="0.15">
      <c r="A39" s="56"/>
      <c r="B39" s="95">
        <v>30</v>
      </c>
      <c r="C39" s="1260" t="s">
        <v>568</v>
      </c>
      <c r="D39" s="1171"/>
      <c r="E39" s="203" t="s">
        <v>581</v>
      </c>
      <c r="F39" s="370" t="str">
        <f>鶴岡!F46</f>
        <v>&lt;0.01</v>
      </c>
      <c r="G39" s="389">
        <f>鶴岡!I46</f>
        <v>0.02</v>
      </c>
      <c r="H39" s="389">
        <f>鶴岡!L46</f>
        <v>0.01</v>
      </c>
      <c r="I39" s="684" t="str">
        <f>鶴岡!O46</f>
        <v>&lt;0.01</v>
      </c>
      <c r="J39" s="704">
        <f t="shared" si="0"/>
        <v>0.02</v>
      </c>
      <c r="K39" s="405" t="str">
        <f t="shared" si="1"/>
        <v>&lt;0.01</v>
      </c>
      <c r="L39" s="405" t="str">
        <f t="shared" si="2"/>
        <v>&lt;0.01</v>
      </c>
      <c r="M39" s="342"/>
      <c r="N39" s="345"/>
      <c r="O39" s="343">
        <v>0.01</v>
      </c>
      <c r="P39" s="346"/>
      <c r="Q39" s="82"/>
    </row>
    <row r="40" spans="1:17" ht="27" customHeight="1" thickBot="1" x14ac:dyDescent="0.2">
      <c r="A40" s="116"/>
      <c r="B40" s="213">
        <v>31</v>
      </c>
      <c r="C40" s="1288" t="s">
        <v>582</v>
      </c>
      <c r="D40" s="1289"/>
      <c r="E40" s="214" t="s">
        <v>583</v>
      </c>
      <c r="F40" s="367"/>
      <c r="G40" s="408" t="s">
        <v>609</v>
      </c>
      <c r="H40" s="408"/>
      <c r="I40" s="421"/>
      <c r="J40" s="704" t="str">
        <f t="shared" ref="J40" si="3">IF(MAXA(F40:I40)&lt;O40,"&lt;"&amp;O40&amp;"",MAXA(F40:I40))</f>
        <v>&lt;0.000005</v>
      </c>
      <c r="K40" s="405" t="str">
        <f t="shared" ref="K40" si="4">IF(MINA(F40:I40)&lt;O40,"&lt;"&amp;O40&amp;"",MINA(F40:I40))</f>
        <v>&lt;0.000005</v>
      </c>
      <c r="L40" s="405" t="str">
        <f t="shared" ref="L40" si="5">IF(AVERAGEA(F40:I40)&lt;O40,"&lt;"&amp;ASC(O40),AVERAGEA(F40:I40))</f>
        <v>&lt;0.000005</v>
      </c>
      <c r="M40" s="204"/>
      <c r="N40" s="206"/>
      <c r="O40" s="348">
        <v>5.0000000000000004E-6</v>
      </c>
      <c r="P40" s="202"/>
      <c r="Q40" s="205"/>
    </row>
    <row r="41" spans="1:17" s="8" customFormat="1" ht="15" customHeight="1" thickBot="1" x14ac:dyDescent="0.2">
      <c r="B41" s="1167" t="s">
        <v>89</v>
      </c>
      <c r="C41" s="1168"/>
      <c r="D41" s="1168"/>
      <c r="E41" s="66" t="s">
        <v>62</v>
      </c>
      <c r="F41" s="1145" t="s">
        <v>6</v>
      </c>
      <c r="G41" s="1125"/>
      <c r="H41" s="1125"/>
      <c r="I41" s="1125"/>
      <c r="J41" s="1125"/>
      <c r="K41" s="1125"/>
      <c r="L41" s="1294"/>
      <c r="M41" s="112" t="s">
        <v>7</v>
      </c>
      <c r="N41" s="121"/>
    </row>
    <row r="42" spans="1:17" ht="14.1" customHeight="1" x14ac:dyDescent="0.15">
      <c r="B42" s="74">
        <v>1</v>
      </c>
      <c r="C42" s="1244" t="s">
        <v>167</v>
      </c>
      <c r="D42" s="1245"/>
      <c r="E42" s="75"/>
      <c r="F42" s="270"/>
      <c r="G42" s="309"/>
      <c r="H42" s="309"/>
      <c r="I42" s="309"/>
      <c r="J42" s="122"/>
      <c r="K42" s="123"/>
      <c r="L42" s="124"/>
      <c r="M42" s="1292" t="s">
        <v>24</v>
      </c>
      <c r="N42" s="2"/>
    </row>
    <row r="43" spans="1:17" ht="14.1" customHeight="1" thickBot="1" x14ac:dyDescent="0.2">
      <c r="B43" s="76">
        <v>2</v>
      </c>
      <c r="C43" s="1183" t="s">
        <v>168</v>
      </c>
      <c r="D43" s="1246"/>
      <c r="E43" s="77"/>
      <c r="F43" s="271"/>
      <c r="G43" s="310"/>
      <c r="H43" s="310"/>
      <c r="I43" s="310"/>
      <c r="J43" s="125"/>
      <c r="K43" s="126"/>
      <c r="L43" s="127"/>
      <c r="M43" s="1293"/>
      <c r="N43" s="2"/>
    </row>
    <row r="44" spans="1:17" ht="15" customHeight="1" thickBot="1" x14ac:dyDescent="0.2">
      <c r="B44" s="1167" t="s">
        <v>590</v>
      </c>
      <c r="C44" s="1168"/>
      <c r="D44" s="1168"/>
      <c r="E44" s="1169"/>
      <c r="F44" s="278">
        <v>2</v>
      </c>
      <c r="G44" s="563">
        <v>2</v>
      </c>
      <c r="H44" s="562">
        <v>2</v>
      </c>
      <c r="I44" s="695" t="s">
        <v>261</v>
      </c>
      <c r="J44" s="5"/>
      <c r="K44" s="5"/>
      <c r="L44" s="5"/>
      <c r="M44" s="2"/>
      <c r="N44" s="2"/>
    </row>
    <row r="45" spans="1:17" ht="10.5" customHeight="1" x14ac:dyDescent="0.15">
      <c r="B45" s="1227" t="s">
        <v>586</v>
      </c>
      <c r="C45" s="1228"/>
      <c r="D45" s="1228"/>
      <c r="E45" s="1228"/>
      <c r="F45" s="1228"/>
      <c r="G45" s="1228"/>
      <c r="H45" s="1228"/>
      <c r="I45" s="1228"/>
      <c r="J45" s="1228"/>
      <c r="K45" s="1228"/>
      <c r="L45" s="1228"/>
      <c r="M45" s="1228"/>
      <c r="N45" s="1228"/>
      <c r="O45" s="1228"/>
      <c r="P45" s="1228"/>
      <c r="Q45" s="1228"/>
    </row>
    <row r="46" spans="1:17" ht="10.5" customHeight="1" x14ac:dyDescent="0.15">
      <c r="B46" s="1229" t="s">
        <v>599</v>
      </c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</row>
    <row r="47" spans="1:17" ht="10.5" customHeight="1" x14ac:dyDescent="0.15">
      <c r="B47" s="1225" t="s">
        <v>585</v>
      </c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</row>
    <row r="48" spans="1:17" ht="10.15" customHeight="1" x14ac:dyDescent="0.15">
      <c r="B48" s="37"/>
      <c r="C48" s="37"/>
      <c r="D48" s="37"/>
      <c r="E48" s="37"/>
      <c r="F48" s="2"/>
      <c r="G48" s="549"/>
      <c r="H48" s="2"/>
      <c r="I48" s="2"/>
      <c r="J48" s="678"/>
      <c r="K48" s="678"/>
      <c r="L48" s="678"/>
    </row>
    <row r="60" spans="18:18" ht="10.15" customHeight="1" x14ac:dyDescent="0.15">
      <c r="R60" s="319"/>
    </row>
    <row r="78" spans="7:7" ht="10.15" customHeight="1" x14ac:dyDescent="0.15">
      <c r="G78" s="5"/>
    </row>
  </sheetData>
  <mergeCells count="60">
    <mergeCell ref="B47:Q47"/>
    <mergeCell ref="B45:Q45"/>
    <mergeCell ref="B46:Q46"/>
    <mergeCell ref="B1:M1"/>
    <mergeCell ref="M17:M19"/>
    <mergeCell ref="C17:D17"/>
    <mergeCell ref="F13:L13"/>
    <mergeCell ref="B4:C4"/>
    <mergeCell ref="M14:M16"/>
    <mergeCell ref="M6:M12"/>
    <mergeCell ref="J6:J9"/>
    <mergeCell ref="D11:E11"/>
    <mergeCell ref="G3:J3"/>
    <mergeCell ref="K6:K9"/>
    <mergeCell ref="L6:L9"/>
    <mergeCell ref="B13:D13"/>
    <mergeCell ref="D6:E6"/>
    <mergeCell ref="G4:J4"/>
    <mergeCell ref="B6:C12"/>
    <mergeCell ref="C24:D24"/>
    <mergeCell ref="C25:D25"/>
    <mergeCell ref="C23:D23"/>
    <mergeCell ref="C19:D19"/>
    <mergeCell ref="D9:E9"/>
    <mergeCell ref="C14:D14"/>
    <mergeCell ref="D12:E12"/>
    <mergeCell ref="C18:D18"/>
    <mergeCell ref="D7:E7"/>
    <mergeCell ref="D8:E8"/>
    <mergeCell ref="D10:E10"/>
    <mergeCell ref="C15:D15"/>
    <mergeCell ref="C16:D16"/>
    <mergeCell ref="M42:M43"/>
    <mergeCell ref="M26:M28"/>
    <mergeCell ref="M29:M30"/>
    <mergeCell ref="F41:L41"/>
    <mergeCell ref="M35:M36"/>
    <mergeCell ref="M20:M23"/>
    <mergeCell ref="C22:D22"/>
    <mergeCell ref="C21:D21"/>
    <mergeCell ref="C20:D20"/>
    <mergeCell ref="C40:D40"/>
    <mergeCell ref="C38:D38"/>
    <mergeCell ref="C39:D39"/>
    <mergeCell ref="B44:E44"/>
    <mergeCell ref="C42:D42"/>
    <mergeCell ref="C43:D43"/>
    <mergeCell ref="C26:D26"/>
    <mergeCell ref="C27:D27"/>
    <mergeCell ref="C37:D37"/>
    <mergeCell ref="B41:D41"/>
    <mergeCell ref="C34:D34"/>
    <mergeCell ref="C30:D30"/>
    <mergeCell ref="C31:D31"/>
    <mergeCell ref="C32:D32"/>
    <mergeCell ref="C33:D33"/>
    <mergeCell ref="C28:D28"/>
    <mergeCell ref="C29:D29"/>
    <mergeCell ref="C35:D35"/>
    <mergeCell ref="C36:D36"/>
  </mergeCells>
  <phoneticPr fontId="3"/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>
    <pageSetUpPr fitToPage="1"/>
  </sheetPr>
  <dimension ref="A1:V78"/>
  <sheetViews>
    <sheetView zoomScaleNormal="100" zoomScaleSheetLayoutView="145" workbookViewId="0">
      <pane xSplit="4" ySplit="1" topLeftCell="E2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8.875" defaultRowHeight="10.15" customHeight="1" x14ac:dyDescent="0.15"/>
  <cols>
    <col min="1" max="1" width="2.625" style="79" customWidth="1"/>
    <col min="2" max="2" width="2.375" style="79" customWidth="1"/>
    <col min="3" max="3" width="7" style="79" customWidth="1"/>
    <col min="4" max="4" width="33.625" style="79" customWidth="1"/>
    <col min="5" max="5" width="21.5" style="79" customWidth="1"/>
    <col min="6" max="6" width="7.625" style="4" customWidth="1"/>
    <col min="7" max="7" width="7.625" style="3" customWidth="1"/>
    <col min="8" max="9" width="7.625" style="4" customWidth="1"/>
    <col min="10" max="12" width="7.625" style="3" customWidth="1"/>
    <col min="13" max="13" width="11.625" style="3" customWidth="1"/>
    <col min="14" max="14" width="3.5" style="79" customWidth="1"/>
    <col min="15" max="15" width="0" style="79" hidden="1" customWidth="1"/>
    <col min="16" max="16384" width="8.875" style="79"/>
  </cols>
  <sheetData>
    <row r="1" spans="2:2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22" ht="15" customHeight="1" thickBot="1" x14ac:dyDescent="0.2">
      <c r="B2" s="83"/>
      <c r="C2" s="83"/>
      <c r="D2" s="83"/>
      <c r="E2" s="83"/>
      <c r="F2" s="36"/>
      <c r="G2" s="548"/>
      <c r="H2" s="643"/>
      <c r="I2" s="677"/>
      <c r="J2" s="677"/>
      <c r="K2" s="677"/>
      <c r="L2" s="677"/>
      <c r="M2" s="36"/>
    </row>
    <row r="3" spans="2:22" ht="19.149999999999999" customHeight="1" thickBot="1" x14ac:dyDescent="0.2">
      <c r="B3" s="34" t="s">
        <v>88</v>
      </c>
      <c r="D3" s="84"/>
      <c r="F3" s="64" t="s">
        <v>8</v>
      </c>
      <c r="G3" s="1304" t="s">
        <v>9</v>
      </c>
      <c r="H3" s="1305"/>
      <c r="I3" s="1305"/>
      <c r="J3" s="1194"/>
      <c r="K3" s="196"/>
      <c r="L3" s="196"/>
      <c r="M3" s="65"/>
    </row>
    <row r="4" spans="2:22" ht="19.149999999999999" customHeight="1" thickBot="1" x14ac:dyDescent="0.2">
      <c r="B4" s="1193" t="s">
        <v>42</v>
      </c>
      <c r="C4" s="1303"/>
      <c r="D4" s="85" t="s">
        <v>96</v>
      </c>
      <c r="F4" s="10">
        <v>10</v>
      </c>
      <c r="G4" s="1306" t="s">
        <v>99</v>
      </c>
      <c r="H4" s="1307"/>
      <c r="I4" s="1307"/>
      <c r="J4" s="1308"/>
      <c r="K4" s="35"/>
      <c r="L4" s="35"/>
      <c r="M4" s="35"/>
    </row>
    <row r="5" spans="2:22" ht="10.15" customHeight="1" thickBot="1" x14ac:dyDescent="0.2">
      <c r="B5" s="82"/>
      <c r="C5" s="82"/>
      <c r="D5" s="82"/>
      <c r="E5" s="82"/>
      <c r="G5" s="4"/>
      <c r="J5" s="4"/>
      <c r="K5" s="4"/>
      <c r="L5" s="4"/>
      <c r="M5" s="4"/>
      <c r="N5" s="82"/>
    </row>
    <row r="6" spans="2:22" ht="14.1" customHeight="1" x14ac:dyDescent="0.15">
      <c r="B6" s="1232" t="s">
        <v>5</v>
      </c>
      <c r="C6" s="1233"/>
      <c r="D6" s="1240" t="s">
        <v>25</v>
      </c>
      <c r="E6" s="1241"/>
      <c r="F6" s="243">
        <v>45028</v>
      </c>
      <c r="G6" s="393">
        <f>立川!I6</f>
        <v>45112</v>
      </c>
      <c r="H6" s="393">
        <f>立川!L6</f>
        <v>45203</v>
      </c>
      <c r="I6" s="393">
        <f>立川!O6</f>
        <v>45301</v>
      </c>
      <c r="J6" s="1275" t="s">
        <v>0</v>
      </c>
      <c r="K6" s="1281" t="s">
        <v>1</v>
      </c>
      <c r="L6" s="1150" t="s">
        <v>2</v>
      </c>
      <c r="M6" s="1302" t="s">
        <v>55</v>
      </c>
      <c r="N6" s="82"/>
    </row>
    <row r="7" spans="2:22" ht="14.1" customHeight="1" x14ac:dyDescent="0.15">
      <c r="B7" s="1234"/>
      <c r="C7" s="1235"/>
      <c r="D7" s="1238" t="s">
        <v>26</v>
      </c>
      <c r="E7" s="1242"/>
      <c r="F7" s="244">
        <f>立川!F7</f>
        <v>0.47569444444444442</v>
      </c>
      <c r="G7" s="273">
        <f>立川!I7</f>
        <v>0.44444444444444442</v>
      </c>
      <c r="H7" s="273">
        <f>立川!L7</f>
        <v>0.37847222222222227</v>
      </c>
      <c r="I7" s="273">
        <f>立川!O7</f>
        <v>0.50277777777777777</v>
      </c>
      <c r="J7" s="1276"/>
      <c r="K7" s="1282"/>
      <c r="L7" s="1151"/>
      <c r="M7" s="1272"/>
      <c r="N7" s="82"/>
    </row>
    <row r="8" spans="2:22" ht="14.1" customHeight="1" x14ac:dyDescent="0.15">
      <c r="B8" s="1234"/>
      <c r="C8" s="1235"/>
      <c r="D8" s="1238" t="s">
        <v>27</v>
      </c>
      <c r="E8" s="1243"/>
      <c r="F8" s="244" t="str">
        <f>立川!F8</f>
        <v>晴</v>
      </c>
      <c r="G8" s="273" t="str">
        <f>立川!I8</f>
        <v>晴</v>
      </c>
      <c r="H8" s="274" t="str">
        <f>立川!L8</f>
        <v>晴</v>
      </c>
      <c r="I8" s="273" t="str">
        <f>立川!O8</f>
        <v>晴</v>
      </c>
      <c r="J8" s="1276"/>
      <c r="K8" s="1282"/>
      <c r="L8" s="1151"/>
      <c r="M8" s="1272"/>
      <c r="N8" s="82"/>
    </row>
    <row r="9" spans="2:22" ht="14.1" customHeight="1" x14ac:dyDescent="0.15">
      <c r="B9" s="1234"/>
      <c r="C9" s="1235"/>
      <c r="D9" s="1238" t="s">
        <v>28</v>
      </c>
      <c r="E9" s="1243"/>
      <c r="F9" s="277" t="str">
        <f>立川!F9</f>
        <v>雨</v>
      </c>
      <c r="G9" s="273" t="str">
        <f>立川!I9</f>
        <v>晴</v>
      </c>
      <c r="H9" s="274" t="str">
        <f>立川!L9</f>
        <v>晴</v>
      </c>
      <c r="I9" s="274" t="str">
        <f>立川!O9</f>
        <v>雪</v>
      </c>
      <c r="J9" s="1277"/>
      <c r="K9" s="1283"/>
      <c r="L9" s="1152"/>
      <c r="M9" s="1272"/>
      <c r="N9" s="82"/>
    </row>
    <row r="10" spans="2:22" ht="14.1" customHeight="1" x14ac:dyDescent="0.15">
      <c r="B10" s="1234"/>
      <c r="C10" s="1235"/>
      <c r="D10" s="1238" t="s">
        <v>30</v>
      </c>
      <c r="E10" s="1299"/>
      <c r="F10" s="246">
        <f>立川!F10</f>
        <v>7</v>
      </c>
      <c r="G10" s="208">
        <f>立川!I10</f>
        <v>27</v>
      </c>
      <c r="H10" s="208">
        <f>立川!L10</f>
        <v>21.5</v>
      </c>
      <c r="I10" s="208">
        <f>立川!O10</f>
        <v>1</v>
      </c>
      <c r="J10" s="135"/>
      <c r="K10" s="136"/>
      <c r="L10" s="137"/>
      <c r="M10" s="1272"/>
      <c r="N10" s="4"/>
      <c r="O10" s="3"/>
      <c r="P10" s="3"/>
      <c r="Q10" s="3"/>
      <c r="R10" s="3"/>
      <c r="S10" s="3"/>
      <c r="T10" s="3"/>
      <c r="U10" s="3"/>
      <c r="V10" s="3"/>
    </row>
    <row r="11" spans="2:22" ht="14.1" customHeight="1" x14ac:dyDescent="0.15">
      <c r="B11" s="1234"/>
      <c r="C11" s="1235"/>
      <c r="D11" s="1238" t="s">
        <v>29</v>
      </c>
      <c r="E11" s="1239"/>
      <c r="F11" s="279">
        <v>6.1</v>
      </c>
      <c r="G11" s="208">
        <f>立川!I11</f>
        <v>16.399999999999999</v>
      </c>
      <c r="H11" s="413">
        <f>立川!L11</f>
        <v>19</v>
      </c>
      <c r="I11" s="208">
        <f>立川!O11</f>
        <v>6</v>
      </c>
      <c r="J11" s="138"/>
      <c r="K11" s="139"/>
      <c r="L11" s="140"/>
      <c r="M11" s="1272"/>
      <c r="N11" s="4"/>
      <c r="O11" s="3"/>
      <c r="P11" s="3"/>
      <c r="Q11" s="3"/>
      <c r="R11" s="3"/>
      <c r="S11" s="3"/>
      <c r="T11" s="3"/>
      <c r="U11" s="3"/>
      <c r="V11" s="3"/>
    </row>
    <row r="12" spans="2:22" ht="14.1" customHeight="1" thickBot="1" x14ac:dyDescent="0.2">
      <c r="B12" s="1236"/>
      <c r="C12" s="1237"/>
      <c r="D12" s="1230" t="s">
        <v>4</v>
      </c>
      <c r="E12" s="1231"/>
      <c r="F12" s="275">
        <v>0.4</v>
      </c>
      <c r="G12" s="399">
        <f>立川!I12</f>
        <v>0.5</v>
      </c>
      <c r="H12" s="399">
        <f>立川!L12</f>
        <v>0.7</v>
      </c>
      <c r="I12" s="399">
        <f>立川!O12</f>
        <v>0.5</v>
      </c>
      <c r="J12" s="141"/>
      <c r="K12" s="142"/>
      <c r="L12" s="143"/>
      <c r="M12" s="1273"/>
      <c r="N12" s="4"/>
      <c r="O12" s="4" t="s">
        <v>153</v>
      </c>
      <c r="P12" s="3"/>
      <c r="Q12" s="3"/>
      <c r="R12" s="3"/>
      <c r="S12" s="3"/>
      <c r="T12" s="3"/>
      <c r="U12" s="3"/>
      <c r="V12" s="3"/>
    </row>
    <row r="13" spans="2:22" s="87" customFormat="1" ht="14.1" customHeight="1" thickBot="1" x14ac:dyDescent="0.2">
      <c r="B13" s="1167" t="s">
        <v>54</v>
      </c>
      <c r="C13" s="1274"/>
      <c r="D13" s="1274"/>
      <c r="E13" s="66" t="s">
        <v>122</v>
      </c>
      <c r="F13" s="1181" t="s">
        <v>3</v>
      </c>
      <c r="G13" s="1168"/>
      <c r="H13" s="1168"/>
      <c r="I13" s="1168"/>
      <c r="J13" s="1168"/>
      <c r="K13" s="1168"/>
      <c r="L13" s="1169"/>
      <c r="M13" s="26" t="s">
        <v>56</v>
      </c>
      <c r="N13" s="9"/>
      <c r="O13" s="9"/>
    </row>
    <row r="14" spans="2:22" ht="14.1" customHeight="1" x14ac:dyDescent="0.15">
      <c r="B14" s="68">
        <v>1</v>
      </c>
      <c r="C14" s="1284" t="s">
        <v>543</v>
      </c>
      <c r="D14" s="1285"/>
      <c r="E14" s="69" t="s">
        <v>519</v>
      </c>
      <c r="F14" s="367"/>
      <c r="G14" s="411" t="s">
        <v>113</v>
      </c>
      <c r="H14" s="395"/>
      <c r="I14" s="696"/>
      <c r="J14" s="701" t="str">
        <f>IF(MAXA(F14:I14)&lt;O14,"&lt;"&amp;O14&amp;"",MAXA(F14:I14))</f>
        <v>&lt;0.001</v>
      </c>
      <c r="K14" s="397" t="str">
        <f>IF(MINA(F14:I14)&lt;O14,"&lt;"&amp;O14&amp;"",MINA(F14:I14))</f>
        <v>&lt;0.001</v>
      </c>
      <c r="L14" s="397" t="str">
        <f>IF(AVERAGEA(F14:I14)&lt;O14,"&lt;"&amp;ASC(O14),AVERAGEA(F14:I14))</f>
        <v>&lt;0.001</v>
      </c>
      <c r="M14" s="1300" t="s">
        <v>57</v>
      </c>
      <c r="N14" s="2"/>
      <c r="O14" s="221">
        <v>1E-3</v>
      </c>
      <c r="P14" s="3"/>
    </row>
    <row r="15" spans="2:22" ht="14.1" customHeight="1" x14ac:dyDescent="0.15">
      <c r="B15" s="70">
        <v>2</v>
      </c>
      <c r="C15" s="1165" t="s">
        <v>544</v>
      </c>
      <c r="D15" s="1166"/>
      <c r="E15" s="71" t="s">
        <v>569</v>
      </c>
      <c r="F15" s="368"/>
      <c r="G15" s="389" t="s">
        <v>270</v>
      </c>
      <c r="H15" s="274"/>
      <c r="I15" s="697"/>
      <c r="J15" s="701" t="str">
        <f t="shared" ref="J15:J37" si="0">IF(MAXA(F15:I15)&lt;O15,"&lt;"&amp;O15&amp;"",MAXA(F15:I15))</f>
        <v>&lt;0.0002</v>
      </c>
      <c r="K15" s="397" t="str">
        <f t="shared" ref="K15:K37" si="1">IF(MINA(F15:I15)&lt;O15,"&lt;"&amp;O15&amp;"",MINA(F15:I15))</f>
        <v>&lt;0.0002</v>
      </c>
      <c r="L15" s="397" t="str">
        <f t="shared" ref="L15:L37" si="2">IF(AVERAGEA(F15:I15)&lt;O15,"&lt;"&amp;ASC(O15),AVERAGEA(F15:I15))</f>
        <v>&lt;0.0002</v>
      </c>
      <c r="M15" s="1301"/>
      <c r="N15" s="2"/>
      <c r="O15" s="50">
        <v>2.0000000000000001E-4</v>
      </c>
      <c r="P15" s="3"/>
    </row>
    <row r="16" spans="2:22" ht="14.1" customHeight="1" x14ac:dyDescent="0.15">
      <c r="B16" s="70">
        <v>3</v>
      </c>
      <c r="C16" s="1165" t="s">
        <v>545</v>
      </c>
      <c r="D16" s="1166"/>
      <c r="E16" s="71" t="s">
        <v>519</v>
      </c>
      <c r="F16" s="368" t="s">
        <v>287</v>
      </c>
      <c r="G16" s="389" t="s">
        <v>271</v>
      </c>
      <c r="H16" s="274" t="s">
        <v>271</v>
      </c>
      <c r="I16" s="697" t="s">
        <v>271</v>
      </c>
      <c r="J16" s="701" t="str">
        <f t="shared" si="0"/>
        <v>&lt;0.001</v>
      </c>
      <c r="K16" s="397" t="str">
        <f t="shared" si="1"/>
        <v>&lt;0.001</v>
      </c>
      <c r="L16" s="397" t="str">
        <f t="shared" si="2"/>
        <v>&lt;0.001</v>
      </c>
      <c r="M16" s="1301"/>
      <c r="N16" s="2"/>
      <c r="O16" s="49">
        <v>1E-3</v>
      </c>
      <c r="P16" s="3"/>
    </row>
    <row r="17" spans="1:21" ht="14.1" customHeight="1" x14ac:dyDescent="0.15">
      <c r="B17" s="70">
        <v>5</v>
      </c>
      <c r="C17" s="1165" t="s">
        <v>546</v>
      </c>
      <c r="D17" s="1166"/>
      <c r="E17" s="71" t="s">
        <v>570</v>
      </c>
      <c r="F17" s="368"/>
      <c r="G17" s="389" t="s">
        <v>272</v>
      </c>
      <c r="H17" s="274"/>
      <c r="I17" s="697"/>
      <c r="J17" s="701" t="str">
        <f t="shared" si="0"/>
        <v>&lt;0.0004</v>
      </c>
      <c r="K17" s="397" t="str">
        <f t="shared" si="1"/>
        <v>&lt;0.0004</v>
      </c>
      <c r="L17" s="397" t="str">
        <f t="shared" si="2"/>
        <v>&lt;0.0004</v>
      </c>
      <c r="M17" s="1118" t="s">
        <v>49</v>
      </c>
      <c r="N17" s="2"/>
      <c r="O17" s="50">
        <v>4.0000000000000002E-4</v>
      </c>
      <c r="P17" s="3"/>
    </row>
    <row r="18" spans="1:21" ht="14.1" customHeight="1" x14ac:dyDescent="0.15">
      <c r="B18" s="70">
        <v>8</v>
      </c>
      <c r="C18" s="1165" t="s">
        <v>547</v>
      </c>
      <c r="D18" s="1166"/>
      <c r="E18" s="71" t="s">
        <v>571</v>
      </c>
      <c r="F18" s="368"/>
      <c r="G18" s="389" t="s">
        <v>271</v>
      </c>
      <c r="H18" s="274"/>
      <c r="I18" s="697"/>
      <c r="J18" s="701" t="str">
        <f t="shared" si="0"/>
        <v>&lt;0.001</v>
      </c>
      <c r="K18" s="397" t="str">
        <f t="shared" si="1"/>
        <v>&lt;0.001</v>
      </c>
      <c r="L18" s="397" t="str">
        <f t="shared" si="2"/>
        <v>&lt;0.001</v>
      </c>
      <c r="M18" s="1118"/>
      <c r="N18" s="2"/>
      <c r="O18" s="51">
        <v>1E-3</v>
      </c>
      <c r="P18" s="3"/>
    </row>
    <row r="19" spans="1:21" ht="14.1" customHeight="1" x14ac:dyDescent="0.15">
      <c r="B19" s="70">
        <v>9</v>
      </c>
      <c r="C19" s="1165" t="s">
        <v>548</v>
      </c>
      <c r="D19" s="1166"/>
      <c r="E19" s="71" t="s">
        <v>521</v>
      </c>
      <c r="F19" s="368"/>
      <c r="G19" s="389" t="s">
        <v>111</v>
      </c>
      <c r="H19" s="274"/>
      <c r="I19" s="697"/>
      <c r="J19" s="701" t="str">
        <f t="shared" si="0"/>
        <v>&lt;0.005</v>
      </c>
      <c r="K19" s="397" t="str">
        <f t="shared" si="1"/>
        <v>&lt;0.005</v>
      </c>
      <c r="L19" s="397" t="str">
        <f t="shared" si="2"/>
        <v>&lt;0.005</v>
      </c>
      <c r="M19" s="1118"/>
      <c r="N19" s="2"/>
      <c r="O19" s="51">
        <v>5.0000000000000001E-3</v>
      </c>
      <c r="P19" s="3"/>
    </row>
    <row r="20" spans="1:21" ht="14.1" customHeight="1" x14ac:dyDescent="0.15">
      <c r="B20" s="70">
        <v>10</v>
      </c>
      <c r="C20" s="1165" t="s">
        <v>549</v>
      </c>
      <c r="D20" s="1166"/>
      <c r="E20" s="71" t="s">
        <v>520</v>
      </c>
      <c r="F20" s="368"/>
      <c r="G20" s="412"/>
      <c r="H20" s="274"/>
      <c r="I20" s="697"/>
      <c r="J20" s="701"/>
      <c r="K20" s="397"/>
      <c r="L20" s="397"/>
      <c r="M20" s="1118" t="s">
        <v>85</v>
      </c>
      <c r="N20" s="2"/>
      <c r="O20" s="223"/>
      <c r="P20" s="3"/>
    </row>
    <row r="21" spans="1:21" ht="14.1" customHeight="1" x14ac:dyDescent="0.15">
      <c r="B21" s="70">
        <v>12</v>
      </c>
      <c r="C21" s="1165" t="s">
        <v>550</v>
      </c>
      <c r="D21" s="1166"/>
      <c r="E21" s="71" t="s">
        <v>520</v>
      </c>
      <c r="F21" s="368"/>
      <c r="G21" s="412"/>
      <c r="H21" s="274"/>
      <c r="I21" s="697"/>
      <c r="J21" s="701"/>
      <c r="K21" s="397"/>
      <c r="L21" s="397"/>
      <c r="M21" s="1118"/>
      <c r="N21" s="2"/>
      <c r="O21" s="223"/>
      <c r="P21" s="3"/>
    </row>
    <row r="22" spans="1:21" ht="14.1" customHeight="1" x14ac:dyDescent="0.15">
      <c r="B22" s="70">
        <v>13</v>
      </c>
      <c r="C22" s="1165" t="s">
        <v>551</v>
      </c>
      <c r="D22" s="1166"/>
      <c r="E22" s="71" t="s">
        <v>572</v>
      </c>
      <c r="F22" s="368" t="s">
        <v>287</v>
      </c>
      <c r="G22" s="412" t="s">
        <v>271</v>
      </c>
      <c r="H22" s="274">
        <v>1E-3</v>
      </c>
      <c r="I22" s="697" t="s">
        <v>271</v>
      </c>
      <c r="J22" s="701">
        <f t="shared" si="0"/>
        <v>1E-3</v>
      </c>
      <c r="K22" s="397" t="str">
        <f t="shared" si="1"/>
        <v>&lt;0.001</v>
      </c>
      <c r="L22" s="397" t="str">
        <f t="shared" si="2"/>
        <v>&lt;0.001</v>
      </c>
      <c r="M22" s="1118"/>
      <c r="N22" s="2"/>
      <c r="O22" s="49">
        <v>1E-3</v>
      </c>
      <c r="P22" s="3"/>
    </row>
    <row r="23" spans="1:21" ht="14.1" customHeight="1" x14ac:dyDescent="0.15">
      <c r="B23" s="70">
        <v>14</v>
      </c>
      <c r="C23" s="1165" t="s">
        <v>552</v>
      </c>
      <c r="D23" s="1166"/>
      <c r="E23" s="71" t="s">
        <v>573</v>
      </c>
      <c r="F23" s="368" t="s">
        <v>288</v>
      </c>
      <c r="G23" s="412" t="s">
        <v>663</v>
      </c>
      <c r="H23" s="412">
        <v>4.0000000000000001E-3</v>
      </c>
      <c r="I23" s="697" t="s">
        <v>273</v>
      </c>
      <c r="J23" s="701">
        <f t="shared" si="0"/>
        <v>4.0000000000000001E-3</v>
      </c>
      <c r="K23" s="397" t="str">
        <f t="shared" si="1"/>
        <v>&lt;0.002</v>
      </c>
      <c r="L23" s="397" t="str">
        <f t="shared" si="2"/>
        <v>&lt;0.002</v>
      </c>
      <c r="M23" s="1118"/>
      <c r="N23" s="2"/>
      <c r="O23" s="49">
        <v>2E-3</v>
      </c>
      <c r="P23" s="3"/>
    </row>
    <row r="24" spans="1:21" ht="14.1" customHeight="1" x14ac:dyDescent="0.15">
      <c r="B24" s="70">
        <v>15</v>
      </c>
      <c r="C24" s="1165" t="s">
        <v>553</v>
      </c>
      <c r="D24" s="1166"/>
      <c r="E24" s="630" t="s">
        <v>574</v>
      </c>
      <c r="F24" s="368"/>
      <c r="G24" s="634"/>
      <c r="H24" s="274"/>
      <c r="I24" s="698"/>
      <c r="J24" s="701"/>
      <c r="K24" s="456"/>
      <c r="L24" s="397"/>
      <c r="M24" s="636" t="s">
        <v>61</v>
      </c>
      <c r="N24" s="2"/>
      <c r="O24" s="47">
        <v>0</v>
      </c>
      <c r="P24" s="3"/>
      <c r="Q24" s="639"/>
      <c r="S24" s="639"/>
      <c r="U24" s="639"/>
    </row>
    <row r="25" spans="1:21" ht="14.1" customHeight="1" x14ac:dyDescent="0.15">
      <c r="B25" s="70">
        <v>16</v>
      </c>
      <c r="C25" s="1170" t="s">
        <v>554</v>
      </c>
      <c r="D25" s="1171"/>
      <c r="E25" s="71" t="s">
        <v>575</v>
      </c>
      <c r="F25" s="368">
        <f>F12</f>
        <v>0.4</v>
      </c>
      <c r="G25" s="412">
        <f>G12</f>
        <v>0.5</v>
      </c>
      <c r="H25" s="274">
        <f>H12</f>
        <v>0.7</v>
      </c>
      <c r="I25" s="697">
        <f>I12</f>
        <v>0.5</v>
      </c>
      <c r="J25" s="246">
        <f t="shared" si="0"/>
        <v>0.7</v>
      </c>
      <c r="K25" s="208">
        <f t="shared" si="1"/>
        <v>0.4</v>
      </c>
      <c r="L25" s="208">
        <f t="shared" si="2"/>
        <v>0.52500000000000002</v>
      </c>
      <c r="M25" s="337" t="s">
        <v>60</v>
      </c>
      <c r="N25" s="2"/>
      <c r="O25" s="130">
        <v>0.05</v>
      </c>
      <c r="P25" s="3"/>
    </row>
    <row r="26" spans="1:21" ht="14.1" customHeight="1" x14ac:dyDescent="0.15">
      <c r="A26" s="116"/>
      <c r="B26" s="70">
        <v>17</v>
      </c>
      <c r="C26" s="1170" t="s">
        <v>555</v>
      </c>
      <c r="D26" s="1171"/>
      <c r="E26" s="71" t="s">
        <v>576</v>
      </c>
      <c r="F26" s="369">
        <f>立川!F52</f>
        <v>16</v>
      </c>
      <c r="G26" s="412">
        <f>立川!I52</f>
        <v>19</v>
      </c>
      <c r="H26" s="274">
        <f>立川!L52</f>
        <v>34</v>
      </c>
      <c r="I26" s="697">
        <f>立川!O52</f>
        <v>20</v>
      </c>
      <c r="J26" s="702">
        <f t="shared" si="0"/>
        <v>34</v>
      </c>
      <c r="K26" s="426">
        <f t="shared" si="1"/>
        <v>16</v>
      </c>
      <c r="L26" s="426">
        <f t="shared" si="2"/>
        <v>22.25</v>
      </c>
      <c r="M26" s="1118" t="s">
        <v>43</v>
      </c>
      <c r="N26" s="2"/>
      <c r="O26" s="113">
        <v>10</v>
      </c>
      <c r="P26" s="3"/>
    </row>
    <row r="27" spans="1:21" ht="14.1" customHeight="1" x14ac:dyDescent="0.15">
      <c r="A27" s="116"/>
      <c r="B27" s="70">
        <v>18</v>
      </c>
      <c r="C27" s="1170" t="s">
        <v>556</v>
      </c>
      <c r="D27" s="1171"/>
      <c r="E27" s="71" t="s">
        <v>518</v>
      </c>
      <c r="F27" s="369" t="str">
        <f>立川!F50</f>
        <v>&lt;0.001</v>
      </c>
      <c r="G27" s="412" t="str">
        <f>立川!I50</f>
        <v>&lt;0.001</v>
      </c>
      <c r="H27" s="412" t="str">
        <f>立川!L50</f>
        <v>&lt;0.001</v>
      </c>
      <c r="I27" s="697" t="str">
        <f>立川!O50</f>
        <v>&lt;0.001</v>
      </c>
      <c r="J27" s="701" t="str">
        <f t="shared" si="0"/>
        <v>&lt;0.001</v>
      </c>
      <c r="K27" s="397" t="str">
        <f t="shared" si="1"/>
        <v>&lt;0.001</v>
      </c>
      <c r="L27" s="397" t="str">
        <f t="shared" si="2"/>
        <v>&lt;0.001</v>
      </c>
      <c r="M27" s="1118"/>
      <c r="N27" s="2"/>
      <c r="O27" s="114">
        <v>1E-3</v>
      </c>
      <c r="P27" s="3"/>
    </row>
    <row r="28" spans="1:21" ht="14.1" customHeight="1" x14ac:dyDescent="0.15">
      <c r="A28" s="116"/>
      <c r="B28" s="70">
        <v>19</v>
      </c>
      <c r="C28" s="1170" t="s">
        <v>557</v>
      </c>
      <c r="D28" s="1171"/>
      <c r="E28" s="71" t="s">
        <v>577</v>
      </c>
      <c r="F28" s="357" t="s">
        <v>636</v>
      </c>
      <c r="G28" s="398">
        <v>2.4</v>
      </c>
      <c r="H28" s="398">
        <v>2.4</v>
      </c>
      <c r="I28" s="691">
        <v>2.5</v>
      </c>
      <c r="J28" s="246">
        <f t="shared" si="0"/>
        <v>2.5</v>
      </c>
      <c r="K28" s="208" t="str">
        <f t="shared" si="1"/>
        <v>&lt;2</v>
      </c>
      <c r="L28" s="208" t="str">
        <f t="shared" si="2"/>
        <v>&lt;2</v>
      </c>
      <c r="M28" s="1118"/>
      <c r="N28" s="2"/>
      <c r="O28" s="53">
        <v>2</v>
      </c>
      <c r="P28" s="3"/>
    </row>
    <row r="29" spans="1:21" ht="14.1" customHeight="1" x14ac:dyDescent="0.15">
      <c r="A29" s="116"/>
      <c r="B29" s="70">
        <v>20</v>
      </c>
      <c r="C29" s="1170" t="s">
        <v>558</v>
      </c>
      <c r="D29" s="1171"/>
      <c r="E29" s="71" t="s">
        <v>522</v>
      </c>
      <c r="F29" s="368"/>
      <c r="G29" s="389" t="s">
        <v>113</v>
      </c>
      <c r="H29" s="274"/>
      <c r="I29" s="697"/>
      <c r="J29" s="701" t="str">
        <f t="shared" si="0"/>
        <v>&lt;0.001</v>
      </c>
      <c r="K29" s="397" t="str">
        <f t="shared" si="1"/>
        <v>&lt;0.001</v>
      </c>
      <c r="L29" s="397" t="str">
        <f t="shared" si="2"/>
        <v>&lt;0.001</v>
      </c>
      <c r="M29" s="1118" t="s">
        <v>49</v>
      </c>
      <c r="N29" s="2"/>
      <c r="O29" s="49">
        <v>1E-3</v>
      </c>
      <c r="P29" s="3"/>
    </row>
    <row r="30" spans="1:21" ht="14.1" customHeight="1" x14ac:dyDescent="0.15">
      <c r="A30" s="116"/>
      <c r="B30" s="70">
        <v>21</v>
      </c>
      <c r="C30" s="1170" t="s">
        <v>559</v>
      </c>
      <c r="D30" s="1171"/>
      <c r="E30" s="24" t="s">
        <v>519</v>
      </c>
      <c r="F30" s="368"/>
      <c r="G30" s="389" t="s">
        <v>271</v>
      </c>
      <c r="H30" s="274"/>
      <c r="I30" s="697"/>
      <c r="J30" s="701" t="str">
        <f t="shared" si="0"/>
        <v>&lt;0.001</v>
      </c>
      <c r="K30" s="397" t="str">
        <f t="shared" si="1"/>
        <v>&lt;0.001</v>
      </c>
      <c r="L30" s="397" t="str">
        <f t="shared" si="2"/>
        <v>&lt;0.001</v>
      </c>
      <c r="M30" s="1118"/>
      <c r="N30" s="2"/>
      <c r="O30" s="49">
        <v>1E-3</v>
      </c>
      <c r="P30" s="3"/>
    </row>
    <row r="31" spans="1:21" ht="14.1" customHeight="1" x14ac:dyDescent="0.15">
      <c r="A31" s="116"/>
      <c r="B31" s="70">
        <v>22</v>
      </c>
      <c r="C31" s="1170" t="s">
        <v>560</v>
      </c>
      <c r="D31" s="1171"/>
      <c r="E31" s="71" t="s">
        <v>523</v>
      </c>
      <c r="F31" s="368"/>
      <c r="G31" s="274"/>
      <c r="H31" s="274"/>
      <c r="I31" s="697"/>
      <c r="J31" s="701"/>
      <c r="K31" s="397"/>
      <c r="L31" s="397"/>
      <c r="M31" s="337" t="s">
        <v>43</v>
      </c>
      <c r="N31" s="2"/>
      <c r="O31" s="52">
        <v>0.5</v>
      </c>
      <c r="P31" s="3"/>
    </row>
    <row r="32" spans="1:21" ht="14.1" customHeight="1" x14ac:dyDescent="0.15">
      <c r="A32" s="116"/>
      <c r="B32" s="70">
        <v>23</v>
      </c>
      <c r="C32" s="1170" t="s">
        <v>587</v>
      </c>
      <c r="D32" s="1171"/>
      <c r="E32" s="71" t="s">
        <v>523</v>
      </c>
      <c r="F32" s="368" t="s">
        <v>289</v>
      </c>
      <c r="G32" s="389" t="s">
        <v>274</v>
      </c>
      <c r="H32" s="274" t="s">
        <v>274</v>
      </c>
      <c r="I32" s="697" t="s">
        <v>274</v>
      </c>
      <c r="J32" s="701" t="str">
        <f t="shared" si="0"/>
        <v>&lt;1</v>
      </c>
      <c r="K32" s="397" t="str">
        <f t="shared" si="1"/>
        <v>&lt;1</v>
      </c>
      <c r="L32" s="397" t="str">
        <f t="shared" si="2"/>
        <v>&lt;1</v>
      </c>
      <c r="M32" s="337" t="s">
        <v>44</v>
      </c>
      <c r="N32" s="2"/>
      <c r="O32" s="53">
        <v>1</v>
      </c>
      <c r="P32" s="3"/>
    </row>
    <row r="33" spans="1:17" ht="14.1" customHeight="1" x14ac:dyDescent="0.15">
      <c r="A33" s="116"/>
      <c r="B33" s="70">
        <v>24</v>
      </c>
      <c r="C33" s="1170" t="s">
        <v>562</v>
      </c>
      <c r="D33" s="1171"/>
      <c r="E33" s="71" t="s">
        <v>578</v>
      </c>
      <c r="F33" s="369">
        <f>立川!F53</f>
        <v>46</v>
      </c>
      <c r="G33" s="274">
        <f>立川!I53</f>
        <v>58</v>
      </c>
      <c r="H33" s="274">
        <f>立川!L53</f>
        <v>100</v>
      </c>
      <c r="I33" s="697">
        <f>立川!O53</f>
        <v>69</v>
      </c>
      <c r="J33" s="702">
        <f t="shared" si="0"/>
        <v>100</v>
      </c>
      <c r="K33" s="426">
        <f t="shared" si="1"/>
        <v>46</v>
      </c>
      <c r="L33" s="426">
        <f t="shared" si="2"/>
        <v>68.25</v>
      </c>
      <c r="M33" s="337" t="s">
        <v>43</v>
      </c>
      <c r="N33" s="2"/>
      <c r="O33" s="113">
        <v>10</v>
      </c>
      <c r="P33" s="3"/>
    </row>
    <row r="34" spans="1:17" ht="14.1" customHeight="1" x14ac:dyDescent="0.15">
      <c r="A34" s="116"/>
      <c r="B34" s="70">
        <v>25</v>
      </c>
      <c r="C34" s="1170" t="s">
        <v>563</v>
      </c>
      <c r="D34" s="1171"/>
      <c r="E34" s="71" t="s">
        <v>575</v>
      </c>
      <c r="F34" s="371" t="str">
        <f>立川!F64</f>
        <v>&lt;0.1</v>
      </c>
      <c r="G34" s="274" t="str">
        <f>立川!I64</f>
        <v>&lt;0.1</v>
      </c>
      <c r="H34" s="274" t="str">
        <f>立川!L64</f>
        <v>&lt;0.1</v>
      </c>
      <c r="I34" s="697" t="str">
        <f>立川!O64</f>
        <v>&lt;0.1</v>
      </c>
      <c r="J34" s="701" t="str">
        <f t="shared" si="0"/>
        <v>&lt;0.1</v>
      </c>
      <c r="K34" s="397" t="str">
        <f t="shared" si="1"/>
        <v>&lt;0.1</v>
      </c>
      <c r="L34" s="397" t="str">
        <f t="shared" si="2"/>
        <v>&lt;0.1</v>
      </c>
      <c r="M34" s="337" t="s">
        <v>59</v>
      </c>
      <c r="N34" s="2"/>
      <c r="O34" s="115">
        <v>0.1</v>
      </c>
      <c r="P34" s="3"/>
    </row>
    <row r="35" spans="1:17" ht="14.1" customHeight="1" x14ac:dyDescent="0.15">
      <c r="A35" s="116"/>
      <c r="B35" s="70">
        <v>26</v>
      </c>
      <c r="C35" s="1170" t="s">
        <v>564</v>
      </c>
      <c r="D35" s="1171"/>
      <c r="E35" s="71" t="s">
        <v>579</v>
      </c>
      <c r="F35" s="372">
        <f>立川!F60</f>
        <v>7.2</v>
      </c>
      <c r="G35" s="274">
        <f>立川!I60</f>
        <v>7.4</v>
      </c>
      <c r="H35" s="274">
        <f>立川!L60</f>
        <v>7.3</v>
      </c>
      <c r="I35" s="699">
        <f>立川!O60</f>
        <v>7.2</v>
      </c>
      <c r="J35" s="246">
        <f>MAXA(F35:I35)</f>
        <v>7.4</v>
      </c>
      <c r="K35" s="208">
        <f>MINA(F35:I35)</f>
        <v>7.2</v>
      </c>
      <c r="L35" s="208">
        <f>AVERAGEA(F35:I35)</f>
        <v>7.2750000000000004</v>
      </c>
      <c r="M35" s="1112" t="s">
        <v>58</v>
      </c>
      <c r="N35" s="2"/>
      <c r="O35" s="115"/>
      <c r="P35" s="3"/>
    </row>
    <row r="36" spans="1:17" ht="21" customHeight="1" x14ac:dyDescent="0.15">
      <c r="A36" s="116"/>
      <c r="B36" s="70">
        <v>27</v>
      </c>
      <c r="C36" s="1286" t="s">
        <v>565</v>
      </c>
      <c r="D36" s="1287"/>
      <c r="E36" s="73" t="s">
        <v>584</v>
      </c>
      <c r="F36" s="373">
        <v>-2.9</v>
      </c>
      <c r="G36" s="560">
        <v>-2.2999999999999998</v>
      </c>
      <c r="H36" s="655">
        <v>-2</v>
      </c>
      <c r="I36" s="560">
        <v>-2.7</v>
      </c>
      <c r="J36" s="246">
        <f>MAXA(F36:I36)</f>
        <v>-2</v>
      </c>
      <c r="K36" s="208">
        <f>MINA(F36:I36)</f>
        <v>-2.9</v>
      </c>
      <c r="L36" s="208">
        <f>AVERAGEA(F36:I36)</f>
        <v>-2.4749999999999996</v>
      </c>
      <c r="M36" s="1113"/>
      <c r="N36" s="2"/>
      <c r="O36" s="53"/>
      <c r="P36" s="3"/>
    </row>
    <row r="37" spans="1:17" ht="15" customHeight="1" x14ac:dyDescent="0.15">
      <c r="A37" s="116"/>
      <c r="B37" s="70">
        <v>28</v>
      </c>
      <c r="C37" s="1250" t="s">
        <v>566</v>
      </c>
      <c r="D37" s="1251"/>
      <c r="E37" s="102" t="s">
        <v>580</v>
      </c>
      <c r="F37" s="374">
        <v>0</v>
      </c>
      <c r="G37" s="561">
        <v>0</v>
      </c>
      <c r="H37" s="561">
        <v>0</v>
      </c>
      <c r="I37" s="561">
        <v>0</v>
      </c>
      <c r="J37" s="702">
        <f t="shared" si="0"/>
        <v>0</v>
      </c>
      <c r="K37" s="426">
        <f t="shared" si="1"/>
        <v>0</v>
      </c>
      <c r="L37" s="426">
        <f t="shared" si="2"/>
        <v>0</v>
      </c>
      <c r="M37" s="338" t="s">
        <v>173</v>
      </c>
      <c r="N37" s="148"/>
      <c r="O37" s="339">
        <v>0</v>
      </c>
      <c r="P37" s="227"/>
    </row>
    <row r="38" spans="1:17" ht="15" customHeight="1" x14ac:dyDescent="0.15">
      <c r="A38" s="116"/>
      <c r="B38" s="95">
        <v>29</v>
      </c>
      <c r="C38" s="1290" t="s">
        <v>567</v>
      </c>
      <c r="D38" s="1291"/>
      <c r="E38" s="101" t="s">
        <v>581</v>
      </c>
      <c r="F38" s="365"/>
      <c r="G38" s="408" t="s">
        <v>271</v>
      </c>
      <c r="H38" s="395"/>
      <c r="I38" s="700"/>
      <c r="J38" s="702" t="str">
        <f>IF(MAXA(F38:I38)&lt;O38,"&lt;"&amp;O38&amp;"",MAXA(F38:I38))</f>
        <v>&lt;0.001</v>
      </c>
      <c r="K38" s="426" t="str">
        <f>IF(MINA(F38:I38)&lt;O38,"&lt;"&amp;O38&amp;"",MINA(F38:I38))</f>
        <v>&lt;0.001</v>
      </c>
      <c r="L38" s="426" t="str">
        <f>IF(AVERAGEA(F38:I38)&lt;O38,"&lt;"&amp;ASC(O38),AVERAGEA(F38:I38))</f>
        <v>&lt;0.001</v>
      </c>
      <c r="M38" s="340"/>
      <c r="N38" s="148"/>
      <c r="O38" s="341">
        <v>1E-3</v>
      </c>
      <c r="P38" s="227"/>
    </row>
    <row r="39" spans="1:17" ht="15" customHeight="1" x14ac:dyDescent="0.15">
      <c r="A39" s="116"/>
      <c r="B39" s="95">
        <v>30</v>
      </c>
      <c r="C39" s="1260" t="s">
        <v>568</v>
      </c>
      <c r="D39" s="1171"/>
      <c r="E39" s="203" t="s">
        <v>581</v>
      </c>
      <c r="F39" s="370" t="str">
        <f>立川!F46</f>
        <v>&lt;0.01</v>
      </c>
      <c r="G39" s="274">
        <f>立川!I46</f>
        <v>0.02</v>
      </c>
      <c r="H39" s="274" t="str">
        <f>立川!L46</f>
        <v>&lt;0.01</v>
      </c>
      <c r="I39" s="684" t="str">
        <f>立川!O46</f>
        <v>&lt;0.01</v>
      </c>
      <c r="J39" s="703">
        <f>IF(MAXA(F39:I39)&lt;O39,"&lt;"&amp;O39&amp;"",MAXA(F39:I39))</f>
        <v>0.02</v>
      </c>
      <c r="K39" s="452" t="str">
        <f>IF(MINA(F39:I39)&lt;O39,"&lt;"&amp;O39&amp;"",MINA(F39:I39))</f>
        <v>&lt;0.01</v>
      </c>
      <c r="L39" s="452" t="str">
        <f>IF(AVERAGEA(F39:I39)&lt;O39,"&lt;"&amp;ASC(O39),AVERAGEA(F39:I39))</f>
        <v>&lt;0.01</v>
      </c>
      <c r="M39" s="342"/>
      <c r="N39" s="148"/>
      <c r="O39" s="343">
        <v>0.01</v>
      </c>
      <c r="P39" s="227"/>
    </row>
    <row r="40" spans="1:17" ht="27" customHeight="1" thickBot="1" x14ac:dyDescent="0.2">
      <c r="A40" s="116"/>
      <c r="B40" s="213">
        <v>31</v>
      </c>
      <c r="C40" s="1288" t="s">
        <v>582</v>
      </c>
      <c r="D40" s="1289"/>
      <c r="E40" s="214" t="s">
        <v>583</v>
      </c>
      <c r="F40" s="367"/>
      <c r="G40" s="408" t="s">
        <v>465</v>
      </c>
      <c r="H40" s="408"/>
      <c r="I40" s="421"/>
      <c r="J40" s="703" t="str">
        <f>IF(MAXA(F40:I40)&lt;O40,"&lt;"&amp;O40&amp;"",MAXA(F40:I40))</f>
        <v>&lt;0.000005</v>
      </c>
      <c r="K40" s="452" t="str">
        <f>IF(MINA(F40:I40)&lt;O40,"&lt;"&amp;O40&amp;"",MINA(F40:I40))</f>
        <v>&lt;0.000005</v>
      </c>
      <c r="L40" s="452" t="str">
        <f>IF(AVERAGEA(F40:I40)&lt;O40,"&lt;"&amp;ASC(O40),AVERAGEA(F40:I40))</f>
        <v>&lt;0.000005</v>
      </c>
      <c r="M40" s="204"/>
      <c r="N40" s="206"/>
      <c r="O40" s="348">
        <v>5.0000000000000004E-6</v>
      </c>
      <c r="P40" s="202"/>
      <c r="Q40" s="205"/>
    </row>
    <row r="41" spans="1:17" s="87" customFormat="1" ht="15" customHeight="1" thickBot="1" x14ac:dyDescent="0.2">
      <c r="A41" s="116"/>
      <c r="B41" s="1167" t="s">
        <v>89</v>
      </c>
      <c r="C41" s="1168"/>
      <c r="D41" s="1168"/>
      <c r="E41" s="66" t="s">
        <v>62</v>
      </c>
      <c r="F41" s="1145" t="s">
        <v>6</v>
      </c>
      <c r="G41" s="1125"/>
      <c r="H41" s="1125"/>
      <c r="I41" s="1125"/>
      <c r="J41" s="1125"/>
      <c r="K41" s="1125"/>
      <c r="L41" s="1294"/>
      <c r="M41" s="32" t="s">
        <v>7</v>
      </c>
      <c r="N41" s="88"/>
      <c r="O41" s="8"/>
    </row>
    <row r="42" spans="1:17" ht="14.1" customHeight="1" x14ac:dyDescent="0.15">
      <c r="A42" s="116"/>
      <c r="B42" s="74">
        <v>1</v>
      </c>
      <c r="C42" s="1244" t="s">
        <v>167</v>
      </c>
      <c r="D42" s="1245"/>
      <c r="E42" s="75"/>
      <c r="F42" s="270"/>
      <c r="G42" s="309"/>
      <c r="H42" s="309"/>
      <c r="I42" s="309"/>
      <c r="J42" s="122"/>
      <c r="K42" s="123"/>
      <c r="L42" s="124"/>
      <c r="M42" s="1292" t="s">
        <v>24</v>
      </c>
      <c r="N42" s="78"/>
      <c r="O42" s="3"/>
    </row>
    <row r="43" spans="1:17" ht="14.1" customHeight="1" thickBot="1" x14ac:dyDescent="0.2">
      <c r="A43" s="116"/>
      <c r="B43" s="76">
        <v>2</v>
      </c>
      <c r="C43" s="1183" t="s">
        <v>168</v>
      </c>
      <c r="D43" s="1246"/>
      <c r="E43" s="77"/>
      <c r="F43" s="271"/>
      <c r="G43" s="310"/>
      <c r="H43" s="310"/>
      <c r="I43" s="310"/>
      <c r="J43" s="125"/>
      <c r="K43" s="126"/>
      <c r="L43" s="127"/>
      <c r="M43" s="1293"/>
      <c r="N43" s="78"/>
      <c r="O43" s="3"/>
    </row>
    <row r="44" spans="1:17" ht="15" customHeight="1" thickBot="1" x14ac:dyDescent="0.2">
      <c r="A44" s="116"/>
      <c r="B44" s="1167" t="s">
        <v>590</v>
      </c>
      <c r="C44" s="1168"/>
      <c r="D44" s="1168"/>
      <c r="E44" s="1169"/>
      <c r="F44" s="278">
        <v>2</v>
      </c>
      <c r="G44" s="562">
        <v>2</v>
      </c>
      <c r="H44" s="562">
        <v>2</v>
      </c>
      <c r="I44" s="435" t="s">
        <v>261</v>
      </c>
      <c r="J44" s="5"/>
      <c r="K44" s="5"/>
      <c r="L44" s="5"/>
      <c r="M44" s="2"/>
      <c r="N44" s="78"/>
    </row>
    <row r="45" spans="1:17" ht="10.5" customHeight="1" x14ac:dyDescent="0.15">
      <c r="B45" s="1227" t="s">
        <v>586</v>
      </c>
      <c r="C45" s="1228"/>
      <c r="D45" s="1228"/>
      <c r="E45" s="1228"/>
      <c r="F45" s="1228"/>
      <c r="G45" s="1228"/>
      <c r="H45" s="1228"/>
      <c r="I45" s="1228"/>
      <c r="J45" s="1228"/>
      <c r="K45" s="1228"/>
      <c r="L45" s="1228"/>
      <c r="M45" s="1228"/>
      <c r="N45" s="1228"/>
      <c r="O45" s="1228"/>
      <c r="P45" s="1228"/>
      <c r="Q45" s="1228"/>
    </row>
    <row r="46" spans="1:17" ht="10.5" customHeight="1" x14ac:dyDescent="0.15">
      <c r="B46" s="1229" t="s">
        <v>599</v>
      </c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</row>
    <row r="47" spans="1:17" ht="10.5" customHeight="1" x14ac:dyDescent="0.15">
      <c r="B47" s="1225" t="s">
        <v>585</v>
      </c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</row>
    <row r="48" spans="1:17" ht="10.15" customHeight="1" x14ac:dyDescent="0.15">
      <c r="B48" s="89"/>
      <c r="C48" s="89"/>
      <c r="D48" s="89"/>
      <c r="E48" s="89"/>
      <c r="F48" s="2"/>
      <c r="G48" s="549"/>
      <c r="H48" s="2"/>
      <c r="I48" s="2"/>
      <c r="J48" s="678"/>
      <c r="K48" s="678"/>
      <c r="L48" s="678"/>
    </row>
    <row r="60" spans="18:18" ht="10.15" customHeight="1" x14ac:dyDescent="0.15">
      <c r="R60" s="319"/>
    </row>
    <row r="78" spans="7:7" ht="10.15" customHeight="1" x14ac:dyDescent="0.15">
      <c r="G78" s="5"/>
    </row>
  </sheetData>
  <mergeCells count="60">
    <mergeCell ref="B47:Q47"/>
    <mergeCell ref="B45:Q45"/>
    <mergeCell ref="B46:Q46"/>
    <mergeCell ref="M20:M23"/>
    <mergeCell ref="C29:D29"/>
    <mergeCell ref="B44:E44"/>
    <mergeCell ref="B41:D41"/>
    <mergeCell ref="C34:D34"/>
    <mergeCell ref="C30:D30"/>
    <mergeCell ref="C40:D40"/>
    <mergeCell ref="C39:D39"/>
    <mergeCell ref="C31:D31"/>
    <mergeCell ref="C32:D32"/>
    <mergeCell ref="C33:D33"/>
    <mergeCell ref="C36:D36"/>
    <mergeCell ref="C38:D38"/>
    <mergeCell ref="C24:D24"/>
    <mergeCell ref="C25:D25"/>
    <mergeCell ref="C20:D20"/>
    <mergeCell ref="M42:M43"/>
    <mergeCell ref="M26:M28"/>
    <mergeCell ref="M29:M30"/>
    <mergeCell ref="C42:D42"/>
    <mergeCell ref="C43:D43"/>
    <mergeCell ref="C26:D26"/>
    <mergeCell ref="C27:D27"/>
    <mergeCell ref="F41:L41"/>
    <mergeCell ref="C37:D37"/>
    <mergeCell ref="M35:M36"/>
    <mergeCell ref="C28:D28"/>
    <mergeCell ref="C35:D35"/>
    <mergeCell ref="B1:M1"/>
    <mergeCell ref="M17:M19"/>
    <mergeCell ref="C17:D17"/>
    <mergeCell ref="F13:L13"/>
    <mergeCell ref="B4:C4"/>
    <mergeCell ref="M14:M16"/>
    <mergeCell ref="M6:M12"/>
    <mergeCell ref="J6:J9"/>
    <mergeCell ref="D11:E11"/>
    <mergeCell ref="K6:K9"/>
    <mergeCell ref="G3:J3"/>
    <mergeCell ref="G4:J4"/>
    <mergeCell ref="B6:C12"/>
    <mergeCell ref="D10:E10"/>
    <mergeCell ref="C15:D15"/>
    <mergeCell ref="C16:D16"/>
    <mergeCell ref="L6:L9"/>
    <mergeCell ref="C23:D23"/>
    <mergeCell ref="B13:D13"/>
    <mergeCell ref="D6:E6"/>
    <mergeCell ref="D7:E7"/>
    <mergeCell ref="D8:E8"/>
    <mergeCell ref="D9:E9"/>
    <mergeCell ref="C14:D14"/>
    <mergeCell ref="C22:D22"/>
    <mergeCell ref="C21:D21"/>
    <mergeCell ref="C19:D19"/>
    <mergeCell ref="D12:E12"/>
    <mergeCell ref="C18:D18"/>
  </mergeCells>
  <phoneticPr fontId="3"/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DH78"/>
  <sheetViews>
    <sheetView zoomScaleNormal="100" zoomScaleSheetLayoutView="100" workbookViewId="0"/>
  </sheetViews>
  <sheetFormatPr defaultColWidth="8.875" defaultRowHeight="10.15" customHeight="1" x14ac:dyDescent="0.15"/>
  <cols>
    <col min="1" max="1" width="2.625" style="3" customWidth="1"/>
    <col min="2" max="2" width="2.375" style="3" customWidth="1"/>
    <col min="3" max="3" width="7" style="3" customWidth="1"/>
    <col min="4" max="4" width="33.625" style="3" customWidth="1"/>
    <col min="5" max="5" width="7.625" style="4" customWidth="1"/>
    <col min="6" max="8" width="7.625" style="3" customWidth="1"/>
    <col min="9" max="9" width="7.625" style="116" customWidth="1"/>
    <col min="10" max="10" width="7.625" style="3" customWidth="1"/>
    <col min="11" max="12" width="7.625" style="4" customWidth="1"/>
    <col min="13" max="15" width="7.625" style="3" customWidth="1"/>
    <col min="16" max="16" width="11.625" style="3" customWidth="1"/>
    <col min="17" max="17" width="3.5" style="3" customWidth="1"/>
    <col min="18" max="18" width="0" style="3" hidden="1" customWidth="1"/>
    <col min="19" max="16384" width="8.875" style="3"/>
  </cols>
  <sheetData>
    <row r="1" spans="2:112" ht="20.100000000000001" customHeight="1" x14ac:dyDescent="0.15">
      <c r="B1" s="1153" t="s">
        <v>886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</row>
    <row r="2" spans="2:112" ht="15" customHeight="1" thickBot="1" x14ac:dyDescent="0.2">
      <c r="B2" s="36"/>
      <c r="C2" s="36"/>
      <c r="D2" s="36"/>
      <c r="E2" s="36"/>
      <c r="F2" s="481"/>
      <c r="G2" s="539"/>
      <c r="H2" s="548"/>
      <c r="I2" s="582"/>
      <c r="J2" s="591"/>
      <c r="K2" s="643"/>
      <c r="L2" s="677"/>
      <c r="M2" s="677"/>
      <c r="N2" s="677"/>
      <c r="O2" s="677"/>
      <c r="P2" s="36"/>
    </row>
    <row r="3" spans="2:112" ht="19.149999999999999" customHeight="1" thickBot="1" x14ac:dyDescent="0.2">
      <c r="B3" s="63" t="s">
        <v>88</v>
      </c>
      <c r="D3" s="48"/>
      <c r="E3" s="64" t="s">
        <v>8</v>
      </c>
      <c r="F3" s="1313" t="s">
        <v>9</v>
      </c>
      <c r="G3" s="1312"/>
      <c r="H3" s="1312"/>
      <c r="I3" s="1312"/>
      <c r="J3" s="1312"/>
      <c r="K3" s="1312"/>
      <c r="L3" s="1208"/>
      <c r="M3" s="196"/>
    </row>
    <row r="4" spans="2:112" ht="19.149999999999999" customHeight="1" thickBot="1" x14ac:dyDescent="0.2">
      <c r="B4" s="1207" t="s">
        <v>42</v>
      </c>
      <c r="C4" s="1309"/>
      <c r="D4" s="42" t="s">
        <v>97</v>
      </c>
      <c r="E4" s="10">
        <v>11</v>
      </c>
      <c r="F4" s="1278" t="s">
        <v>171</v>
      </c>
      <c r="G4" s="1312"/>
      <c r="H4" s="1312"/>
      <c r="I4" s="1312"/>
      <c r="J4" s="1312"/>
      <c r="K4" s="1312"/>
      <c r="L4" s="1208"/>
      <c r="M4" s="35"/>
    </row>
    <row r="5" spans="2:112" ht="10.15" customHeight="1" thickBot="1" x14ac:dyDescent="0.2">
      <c r="B5" s="4"/>
      <c r="C5" s="4"/>
      <c r="D5" s="4"/>
      <c r="F5" s="4"/>
      <c r="G5" s="4"/>
      <c r="H5" s="4"/>
      <c r="I5" s="578"/>
      <c r="J5" s="4"/>
      <c r="M5" s="4"/>
      <c r="N5" s="4"/>
      <c r="O5" s="4"/>
      <c r="P5" s="4"/>
      <c r="Q5" s="4"/>
    </row>
    <row r="6" spans="2:112" ht="14.1" customHeight="1" x14ac:dyDescent="0.15">
      <c r="B6" s="1314" t="s">
        <v>5</v>
      </c>
      <c r="C6" s="1315"/>
      <c r="D6" s="218" t="s">
        <v>25</v>
      </c>
      <c r="E6" s="243">
        <f>取水!E6</f>
        <v>45028</v>
      </c>
      <c r="F6" s="401">
        <f>取水!F6</f>
        <v>45056</v>
      </c>
      <c r="G6" s="401">
        <f>取水!G6</f>
        <v>45084</v>
      </c>
      <c r="H6" s="393">
        <f>取水!H6</f>
        <v>45112</v>
      </c>
      <c r="I6" s="393">
        <f>取水!I6</f>
        <v>45140</v>
      </c>
      <c r="J6" s="393">
        <f>取水!J6</f>
        <v>45175</v>
      </c>
      <c r="K6" s="393">
        <f>取水!K6</f>
        <v>45203</v>
      </c>
      <c r="L6" s="393">
        <f>取水!N6</f>
        <v>45301</v>
      </c>
      <c r="M6" s="1275" t="s">
        <v>0</v>
      </c>
      <c r="N6" s="1281" t="s">
        <v>1</v>
      </c>
      <c r="O6" s="1150" t="s">
        <v>2</v>
      </c>
      <c r="P6" s="1302" t="s">
        <v>55</v>
      </c>
      <c r="Q6" s="4"/>
    </row>
    <row r="7" spans="2:112" ht="14.1" customHeight="1" x14ac:dyDescent="0.15">
      <c r="B7" s="1316"/>
      <c r="C7" s="1317"/>
      <c r="D7" s="217" t="s">
        <v>26</v>
      </c>
      <c r="E7" s="244">
        <f>取水!E7</f>
        <v>0.40833333333333338</v>
      </c>
      <c r="F7" s="236">
        <f>取水!F7</f>
        <v>0.42569444444444443</v>
      </c>
      <c r="G7" s="402">
        <f>取水!G7</f>
        <v>0.3923611111111111</v>
      </c>
      <c r="H7" s="273">
        <f>取水!H7</f>
        <v>0.39583333333333331</v>
      </c>
      <c r="I7" s="273">
        <f>取水!I7</f>
        <v>0.4152777777777778</v>
      </c>
      <c r="J7" s="273">
        <f>取水!J7</f>
        <v>0.40069444444444446</v>
      </c>
      <c r="K7" s="273">
        <f>取水!K7</f>
        <v>0.40972222222222227</v>
      </c>
      <c r="L7" s="273">
        <f>取水!N7</f>
        <v>0.42222222222222222</v>
      </c>
      <c r="M7" s="1276"/>
      <c r="N7" s="1282"/>
      <c r="O7" s="1151"/>
      <c r="P7" s="1272"/>
      <c r="Q7" s="4"/>
      <c r="DH7" s="3">
        <v>0.54</v>
      </c>
    </row>
    <row r="8" spans="2:112" ht="14.1" customHeight="1" x14ac:dyDescent="0.15">
      <c r="B8" s="1316"/>
      <c r="C8" s="1317"/>
      <c r="D8" s="217" t="s">
        <v>27</v>
      </c>
      <c r="E8" s="244" t="str">
        <f>取水!E8</f>
        <v>晴</v>
      </c>
      <c r="F8" s="236" t="str">
        <f>取水!F8</f>
        <v>晴</v>
      </c>
      <c r="G8" s="543" t="s">
        <v>163</v>
      </c>
      <c r="H8" s="217" t="str">
        <f>取水!H8</f>
        <v>晴</v>
      </c>
      <c r="I8" s="217" t="str">
        <f>取水!I8</f>
        <v>晴</v>
      </c>
      <c r="J8" s="217" t="str">
        <f>取水!J8</f>
        <v>晴</v>
      </c>
      <c r="K8" s="217" t="str">
        <f>取水!K8</f>
        <v>晴</v>
      </c>
      <c r="L8" s="217" t="str">
        <f>取水!N8</f>
        <v>晴</v>
      </c>
      <c r="M8" s="1276"/>
      <c r="N8" s="1282"/>
      <c r="O8" s="1151"/>
      <c r="P8" s="1272"/>
      <c r="Q8" s="4"/>
      <c r="DH8" s="3">
        <v>0.52</v>
      </c>
    </row>
    <row r="9" spans="2:112" ht="14.1" customHeight="1" x14ac:dyDescent="0.15">
      <c r="B9" s="1316"/>
      <c r="C9" s="1317"/>
      <c r="D9" s="217" t="s">
        <v>28</v>
      </c>
      <c r="E9" s="244" t="str">
        <f>取水!E9</f>
        <v>雨</v>
      </c>
      <c r="F9" s="236" t="str">
        <f>取水!F9</f>
        <v>晴</v>
      </c>
      <c r="G9" s="544" t="str">
        <f>取水!G9</f>
        <v>曇</v>
      </c>
      <c r="H9" s="217" t="str">
        <f>取水!H9</f>
        <v>晴</v>
      </c>
      <c r="I9" s="217" t="str">
        <f>取水!I9</f>
        <v>晴</v>
      </c>
      <c r="J9" s="217" t="str">
        <f>取水!J9</f>
        <v>雨</v>
      </c>
      <c r="K9" s="217" t="str">
        <f>取水!K9</f>
        <v>晴</v>
      </c>
      <c r="L9" s="217" t="str">
        <f>取水!N9</f>
        <v>雪</v>
      </c>
      <c r="M9" s="1277"/>
      <c r="N9" s="1283"/>
      <c r="O9" s="1152"/>
      <c r="P9" s="1272"/>
      <c r="Q9" s="4"/>
      <c r="DH9" s="3">
        <v>0.54</v>
      </c>
    </row>
    <row r="10" spans="2:112" ht="14.1" customHeight="1" x14ac:dyDescent="0.15">
      <c r="B10" s="1316"/>
      <c r="C10" s="1317"/>
      <c r="D10" s="217" t="s">
        <v>30</v>
      </c>
      <c r="E10" s="268">
        <f>取水!E10</f>
        <v>8</v>
      </c>
      <c r="F10" s="450">
        <f>取水!F10</f>
        <v>18.5</v>
      </c>
      <c r="G10" s="398">
        <f>取水!G10</f>
        <v>21</v>
      </c>
      <c r="H10" s="208">
        <f>取水!H10</f>
        <v>29</v>
      </c>
      <c r="I10" s="208">
        <f>取水!I10</f>
        <v>32</v>
      </c>
      <c r="J10" s="208">
        <f>取水!J10</f>
        <v>24</v>
      </c>
      <c r="K10" s="208">
        <f>取水!K10</f>
        <v>20</v>
      </c>
      <c r="L10" s="208">
        <f>取水!N10</f>
        <v>0</v>
      </c>
      <c r="M10" s="135"/>
      <c r="N10" s="136"/>
      <c r="O10" s="137"/>
      <c r="P10" s="1272"/>
      <c r="Q10" s="4"/>
      <c r="DH10" s="3">
        <v>0.56000000000000005</v>
      </c>
    </row>
    <row r="11" spans="2:112" ht="14.1" customHeight="1" thickBot="1" x14ac:dyDescent="0.2">
      <c r="B11" s="1316"/>
      <c r="C11" s="1317"/>
      <c r="D11" s="217" t="s">
        <v>29</v>
      </c>
      <c r="E11" s="268">
        <f>取水!E11</f>
        <v>5.3</v>
      </c>
      <c r="F11" s="450">
        <f>取水!F11</f>
        <v>6</v>
      </c>
      <c r="G11" s="398">
        <f>取水!G11</f>
        <v>11.6</v>
      </c>
      <c r="H11" s="208">
        <f>取水!H11</f>
        <v>15.8</v>
      </c>
      <c r="I11" s="208">
        <f>取水!I11</f>
        <v>20</v>
      </c>
      <c r="J11" s="208">
        <f>取水!J11</f>
        <v>14.1</v>
      </c>
      <c r="K11" s="208">
        <f>取水!K11</f>
        <v>17.5</v>
      </c>
      <c r="L11" s="208">
        <f>取水!N11</f>
        <v>4</v>
      </c>
      <c r="M11" s="138"/>
      <c r="N11" s="139"/>
      <c r="O11" s="140"/>
      <c r="P11" s="1272"/>
      <c r="Q11" s="4"/>
      <c r="DH11" s="3">
        <v>0.52</v>
      </c>
    </row>
    <row r="12" spans="2:112" s="8" customFormat="1" ht="14.1" customHeight="1" thickBot="1" x14ac:dyDescent="0.2">
      <c r="B12" s="1124" t="s">
        <v>54</v>
      </c>
      <c r="C12" s="1318"/>
      <c r="D12" s="1318"/>
      <c r="E12" s="1145" t="s">
        <v>3</v>
      </c>
      <c r="F12" s="1125"/>
      <c r="G12" s="1125"/>
      <c r="H12" s="1125"/>
      <c r="I12" s="1125"/>
      <c r="J12" s="1125"/>
      <c r="K12" s="1125"/>
      <c r="L12" s="1125"/>
      <c r="M12" s="1125"/>
      <c r="N12" s="1125"/>
      <c r="O12" s="1126"/>
      <c r="P12" s="26" t="s">
        <v>56</v>
      </c>
      <c r="Q12" s="9"/>
      <c r="R12" s="9"/>
      <c r="DH12" s="8">
        <v>0.54</v>
      </c>
    </row>
    <row r="13" spans="2:112" ht="14.1" customHeight="1" x14ac:dyDescent="0.15">
      <c r="B13" s="27">
        <v>1</v>
      </c>
      <c r="C13" s="1310" t="s">
        <v>543</v>
      </c>
      <c r="D13" s="1311"/>
      <c r="E13" s="375" t="s">
        <v>290</v>
      </c>
      <c r="F13" s="487"/>
      <c r="G13" s="531"/>
      <c r="H13" s="411" t="s">
        <v>113</v>
      </c>
      <c r="I13" s="408"/>
      <c r="J13" s="625"/>
      <c r="K13" s="411" t="s">
        <v>113</v>
      </c>
      <c r="L13" s="683" t="s">
        <v>113</v>
      </c>
      <c r="M13" s="705" t="str">
        <f t="shared" ref="M13:M18" si="0">IF(MAXA(E13:L13)&lt;R13,"&lt;"&amp;R13&amp;"",MAXA(E13:L13))</f>
        <v>&lt;0.001</v>
      </c>
      <c r="N13" s="404" t="str">
        <f t="shared" ref="N13:N18" si="1">IF(MINA(E13:L13)&lt;R13,"&lt;"&amp;R13&amp;"",MINA(E13:L13))</f>
        <v>&lt;0.001</v>
      </c>
      <c r="O13" s="404" t="str">
        <f>IF(AVERAGEA(E13:L13)&lt;R13,"&lt;"&amp;ASC(R13),AVERAGEA(E13:L13))</f>
        <v>&lt;0.001</v>
      </c>
      <c r="P13" s="1300" t="s">
        <v>57</v>
      </c>
      <c r="Q13" s="2"/>
      <c r="R13" s="221">
        <v>1E-3</v>
      </c>
      <c r="DH13" s="3">
        <v>0.52</v>
      </c>
    </row>
    <row r="14" spans="2:112" ht="14.1" customHeight="1" x14ac:dyDescent="0.15">
      <c r="B14" s="28">
        <v>2</v>
      </c>
      <c r="C14" s="1119" t="s">
        <v>544</v>
      </c>
      <c r="D14" s="1120"/>
      <c r="E14" s="376" t="s">
        <v>164</v>
      </c>
      <c r="F14" s="485"/>
      <c r="G14" s="403"/>
      <c r="H14" s="389" t="s">
        <v>108</v>
      </c>
      <c r="I14" s="389"/>
      <c r="J14" s="403"/>
      <c r="K14" s="389" t="s">
        <v>395</v>
      </c>
      <c r="L14" s="684" t="s">
        <v>275</v>
      </c>
      <c r="M14" s="705" t="str">
        <f t="shared" si="0"/>
        <v>&lt;0.0002</v>
      </c>
      <c r="N14" s="404" t="str">
        <f t="shared" si="1"/>
        <v>&lt;0.0002</v>
      </c>
      <c r="O14" s="404" t="str">
        <f t="shared" ref="O14:O18" si="2">IF(AVERAGEA(E14:L14)&lt;R14,"&lt;"&amp;ASC(R14),AVERAGEA(E14:L14))</f>
        <v>&lt;0.0002</v>
      </c>
      <c r="P14" s="1301"/>
      <c r="Q14" s="2"/>
      <c r="R14" s="50">
        <v>2.0000000000000001E-4</v>
      </c>
      <c r="DH14" s="3">
        <v>0.6</v>
      </c>
    </row>
    <row r="15" spans="2:112" ht="14.1" customHeight="1" x14ac:dyDescent="0.15">
      <c r="B15" s="28">
        <v>3</v>
      </c>
      <c r="C15" s="1119" t="s">
        <v>545</v>
      </c>
      <c r="D15" s="1120"/>
      <c r="E15" s="358" t="s">
        <v>113</v>
      </c>
      <c r="F15" s="390"/>
      <c r="G15" s="404"/>
      <c r="H15" s="389" t="s">
        <v>104</v>
      </c>
      <c r="I15" s="389"/>
      <c r="J15" s="404"/>
      <c r="K15" s="389" t="s">
        <v>113</v>
      </c>
      <c r="L15" s="684" t="s">
        <v>276</v>
      </c>
      <c r="M15" s="705" t="str">
        <f t="shared" si="0"/>
        <v>&lt;0.001</v>
      </c>
      <c r="N15" s="404" t="str">
        <f t="shared" si="1"/>
        <v>&lt;0.001</v>
      </c>
      <c r="O15" s="404" t="str">
        <f t="shared" si="2"/>
        <v>&lt;0.001</v>
      </c>
      <c r="P15" s="1301"/>
      <c r="Q15" s="2"/>
      <c r="R15" s="49">
        <v>1E-3</v>
      </c>
      <c r="DH15" s="3">
        <v>0.6</v>
      </c>
    </row>
    <row r="16" spans="2:112" ht="14.1" customHeight="1" x14ac:dyDescent="0.15">
      <c r="B16" s="28">
        <v>5</v>
      </c>
      <c r="C16" s="1119" t="s">
        <v>546</v>
      </c>
      <c r="D16" s="1120"/>
      <c r="E16" s="376" t="s">
        <v>165</v>
      </c>
      <c r="F16" s="485"/>
      <c r="G16" s="403"/>
      <c r="H16" s="389" t="s">
        <v>192</v>
      </c>
      <c r="I16" s="389"/>
      <c r="J16" s="403"/>
      <c r="K16" s="389" t="s">
        <v>397</v>
      </c>
      <c r="L16" s="684" t="s">
        <v>277</v>
      </c>
      <c r="M16" s="705" t="str">
        <f t="shared" si="0"/>
        <v>&lt;0.0004</v>
      </c>
      <c r="N16" s="404" t="str">
        <f t="shared" si="1"/>
        <v>&lt;0.0004</v>
      </c>
      <c r="O16" s="404" t="str">
        <f t="shared" si="2"/>
        <v>&lt;0.0004</v>
      </c>
      <c r="P16" s="1118" t="s">
        <v>49</v>
      </c>
      <c r="Q16" s="2"/>
      <c r="R16" s="50">
        <v>4.0000000000000002E-4</v>
      </c>
      <c r="DH16" s="3">
        <v>0.57999999999999996</v>
      </c>
    </row>
    <row r="17" spans="1:112" ht="14.1" customHeight="1" x14ac:dyDescent="0.15">
      <c r="B17" s="28">
        <v>8</v>
      </c>
      <c r="C17" s="1119" t="s">
        <v>547</v>
      </c>
      <c r="D17" s="1120"/>
      <c r="E17" s="376" t="s">
        <v>113</v>
      </c>
      <c r="F17" s="390"/>
      <c r="G17" s="403"/>
      <c r="H17" s="389" t="s">
        <v>104</v>
      </c>
      <c r="I17" s="389"/>
      <c r="J17" s="404"/>
      <c r="K17" s="389" t="s">
        <v>396</v>
      </c>
      <c r="L17" s="684" t="s">
        <v>276</v>
      </c>
      <c r="M17" s="705" t="str">
        <f t="shared" si="0"/>
        <v>&lt;0.001</v>
      </c>
      <c r="N17" s="404" t="str">
        <f t="shared" si="1"/>
        <v>&lt;0.001</v>
      </c>
      <c r="O17" s="404" t="str">
        <f t="shared" si="2"/>
        <v>&lt;0.001</v>
      </c>
      <c r="P17" s="1118"/>
      <c r="Q17" s="2"/>
      <c r="R17" s="51">
        <v>1E-3</v>
      </c>
      <c r="DH17" s="3">
        <v>0.57999999999999996</v>
      </c>
    </row>
    <row r="18" spans="1:112" ht="14.1" customHeight="1" x14ac:dyDescent="0.15">
      <c r="B18" s="28">
        <v>9</v>
      </c>
      <c r="C18" s="1119" t="s">
        <v>548</v>
      </c>
      <c r="D18" s="1120"/>
      <c r="E18" s="376" t="s">
        <v>291</v>
      </c>
      <c r="F18" s="390"/>
      <c r="G18" s="403"/>
      <c r="H18" s="389" t="s">
        <v>111</v>
      </c>
      <c r="I18" s="389"/>
      <c r="J18" s="404"/>
      <c r="K18" s="389" t="s">
        <v>398</v>
      </c>
      <c r="L18" s="684" t="s">
        <v>111</v>
      </c>
      <c r="M18" s="705" t="str">
        <f t="shared" si="0"/>
        <v>&lt;0.005</v>
      </c>
      <c r="N18" s="404" t="str">
        <f t="shared" si="1"/>
        <v>&lt;0.005</v>
      </c>
      <c r="O18" s="404" t="str">
        <f t="shared" si="2"/>
        <v>&lt;0.005</v>
      </c>
      <c r="P18" s="1118"/>
      <c r="Q18" s="2"/>
      <c r="R18" s="51">
        <v>5.0000000000000001E-3</v>
      </c>
      <c r="DH18" s="3">
        <v>0.62</v>
      </c>
    </row>
    <row r="19" spans="1:112" ht="14.1" customHeight="1" x14ac:dyDescent="0.15">
      <c r="B19" s="28">
        <v>10</v>
      </c>
      <c r="C19" s="1119" t="s">
        <v>549</v>
      </c>
      <c r="D19" s="1120"/>
      <c r="E19" s="358"/>
      <c r="F19" s="483"/>
      <c r="G19" s="398"/>
      <c r="H19" s="389"/>
      <c r="I19" s="389"/>
      <c r="J19" s="398"/>
      <c r="K19" s="389"/>
      <c r="L19" s="684"/>
      <c r="M19" s="392"/>
      <c r="N19" s="398"/>
      <c r="O19" s="691"/>
      <c r="P19" s="1118" t="s">
        <v>85</v>
      </c>
      <c r="Q19" s="2"/>
      <c r="R19" s="223"/>
      <c r="DH19" s="3">
        <v>0.57999999999999996</v>
      </c>
    </row>
    <row r="20" spans="1:112" ht="14.1" customHeight="1" x14ac:dyDescent="0.15">
      <c r="B20" s="28">
        <v>12</v>
      </c>
      <c r="C20" s="1119" t="s">
        <v>550</v>
      </c>
      <c r="D20" s="1120"/>
      <c r="E20" s="358"/>
      <c r="F20" s="483"/>
      <c r="G20" s="398"/>
      <c r="H20" s="389"/>
      <c r="I20" s="389"/>
      <c r="J20" s="398"/>
      <c r="K20" s="389"/>
      <c r="L20" s="684"/>
      <c r="M20" s="392"/>
      <c r="N20" s="398"/>
      <c r="O20" s="691"/>
      <c r="P20" s="1118"/>
      <c r="Q20" s="2"/>
      <c r="R20" s="223"/>
      <c r="DH20" s="3">
        <v>0.6</v>
      </c>
    </row>
    <row r="21" spans="1:112" ht="14.1" customHeight="1" x14ac:dyDescent="0.15">
      <c r="B21" s="28">
        <v>13</v>
      </c>
      <c r="C21" s="1119" t="s">
        <v>551</v>
      </c>
      <c r="D21" s="1120"/>
      <c r="E21" s="376"/>
      <c r="F21" s="390"/>
      <c r="G21" s="404"/>
      <c r="H21" s="389"/>
      <c r="I21" s="389"/>
      <c r="J21" s="404"/>
      <c r="K21" s="389"/>
      <c r="L21" s="684"/>
      <c r="M21" s="705"/>
      <c r="N21" s="404"/>
      <c r="O21" s="404"/>
      <c r="P21" s="1118"/>
      <c r="Q21" s="2"/>
      <c r="R21" s="49">
        <v>1E-3</v>
      </c>
      <c r="DH21" s="3">
        <v>0.59</v>
      </c>
    </row>
    <row r="22" spans="1:112" ht="14.1" customHeight="1" x14ac:dyDescent="0.15">
      <c r="B22" s="28">
        <v>14</v>
      </c>
      <c r="C22" s="1119" t="s">
        <v>552</v>
      </c>
      <c r="D22" s="1120"/>
      <c r="E22" s="376"/>
      <c r="F22" s="390"/>
      <c r="G22" s="404"/>
      <c r="H22" s="389"/>
      <c r="I22" s="389"/>
      <c r="J22" s="404"/>
      <c r="K22" s="389"/>
      <c r="L22" s="684"/>
      <c r="M22" s="705"/>
      <c r="N22" s="404"/>
      <c r="O22" s="404"/>
      <c r="P22" s="1118"/>
      <c r="Q22" s="2"/>
      <c r="R22" s="49">
        <v>2E-3</v>
      </c>
      <c r="DH22" s="3">
        <v>0.62</v>
      </c>
    </row>
    <row r="23" spans="1:112" ht="14.1" customHeight="1" x14ac:dyDescent="0.15">
      <c r="A23" s="116"/>
      <c r="B23" s="28">
        <v>15</v>
      </c>
      <c r="C23" s="1324" t="s">
        <v>553</v>
      </c>
      <c r="D23" s="1325"/>
      <c r="E23" s="377"/>
      <c r="F23" s="422">
        <v>0</v>
      </c>
      <c r="G23" s="405"/>
      <c r="H23" s="555">
        <v>0</v>
      </c>
      <c r="I23" s="389"/>
      <c r="J23" s="555">
        <v>0</v>
      </c>
      <c r="K23" s="389"/>
      <c r="L23" s="684"/>
      <c r="M23" s="709">
        <f>IF(MAXA(E23:L23)&lt;R23,"&lt;"&amp;R23&amp;"",MAXA(E23:L23))</f>
        <v>0</v>
      </c>
      <c r="N23" s="555">
        <f t="shared" ref="N23:N38" si="3">IF(MINA(E23:L23)&lt;R23,"&lt;"&amp;R23&amp;"",MINA(E23:L23))</f>
        <v>0</v>
      </c>
      <c r="O23" s="555">
        <f t="shared" ref="O23:O29" si="4">IF(AVERAGEA(E23:L23)&lt;R23,"&lt;"&amp;ASC(R23),AVERAGEA(E23:L23))</f>
        <v>0</v>
      </c>
      <c r="P23" s="337" t="s">
        <v>61</v>
      </c>
      <c r="Q23" s="2"/>
      <c r="R23" s="45">
        <v>0</v>
      </c>
      <c r="DH23" s="3">
        <v>0.62</v>
      </c>
    </row>
    <row r="24" spans="1:112" ht="14.1" customHeight="1" x14ac:dyDescent="0.15">
      <c r="A24" s="116"/>
      <c r="B24" s="28">
        <v>16</v>
      </c>
      <c r="C24" s="1324" t="s">
        <v>554</v>
      </c>
      <c r="D24" s="1325"/>
      <c r="E24" s="629"/>
      <c r="F24" s="484"/>
      <c r="G24" s="633"/>
      <c r="H24" s="389"/>
      <c r="I24" s="633"/>
      <c r="J24" s="405"/>
      <c r="K24" s="633"/>
      <c r="L24" s="684"/>
      <c r="M24" s="710"/>
      <c r="N24" s="404"/>
      <c r="O24" s="633"/>
      <c r="P24" s="337" t="s">
        <v>60</v>
      </c>
      <c r="Q24" s="638"/>
      <c r="R24" s="130">
        <v>0.05</v>
      </c>
      <c r="S24" s="640"/>
      <c r="U24" s="640"/>
      <c r="DH24" s="3">
        <v>0.6</v>
      </c>
    </row>
    <row r="25" spans="1:112" ht="14.1" customHeight="1" x14ac:dyDescent="0.15">
      <c r="A25" s="116"/>
      <c r="B25" s="28">
        <v>17</v>
      </c>
      <c r="C25" s="1324" t="s">
        <v>555</v>
      </c>
      <c r="D25" s="1325"/>
      <c r="E25" s="378">
        <f>取水!E51</f>
        <v>14</v>
      </c>
      <c r="F25" s="483"/>
      <c r="G25" s="406"/>
      <c r="H25" s="389">
        <f>取水!H51</f>
        <v>19</v>
      </c>
      <c r="I25" s="389"/>
      <c r="J25" s="398"/>
      <c r="K25" s="389">
        <f>取水!K51</f>
        <v>33</v>
      </c>
      <c r="L25" s="684">
        <f>取水!N51</f>
        <v>18</v>
      </c>
      <c r="M25" s="706">
        <f>IF(MAXA(E25:L25)&lt;R25,"&lt;"&amp;R25&amp;"",MAXA(E25:L25))</f>
        <v>33</v>
      </c>
      <c r="N25" s="406">
        <f t="shared" si="3"/>
        <v>14</v>
      </c>
      <c r="O25" s="406">
        <f t="shared" si="4"/>
        <v>21</v>
      </c>
      <c r="P25" s="1118" t="s">
        <v>43</v>
      </c>
      <c r="Q25" s="2"/>
      <c r="R25" s="113">
        <v>10</v>
      </c>
      <c r="DH25" s="3">
        <v>0.6</v>
      </c>
    </row>
    <row r="26" spans="1:112" ht="14.1" customHeight="1" x14ac:dyDescent="0.15">
      <c r="A26" s="116"/>
      <c r="B26" s="28">
        <v>18</v>
      </c>
      <c r="C26" s="1324" t="s">
        <v>556</v>
      </c>
      <c r="D26" s="1326"/>
      <c r="E26" s="379">
        <f>取水!E49</f>
        <v>3.7999999999999999E-2</v>
      </c>
      <c r="F26" s="390"/>
      <c r="G26" s="404"/>
      <c r="H26" s="404">
        <f>取水!H49</f>
        <v>4.7E-2</v>
      </c>
      <c r="I26" s="389"/>
      <c r="J26" s="404"/>
      <c r="K26" s="389">
        <f>取水!K49</f>
        <v>0.15</v>
      </c>
      <c r="L26" s="684">
        <f>取水!N49</f>
        <v>3.5999999999999997E-2</v>
      </c>
      <c r="M26" s="709">
        <f>IF(MAXA(E26:L26)&lt;R26,"&lt;"&amp;R26&amp;"",MAXA(E26:L26))</f>
        <v>0.15</v>
      </c>
      <c r="N26" s="404">
        <f t="shared" si="3"/>
        <v>3.5999999999999997E-2</v>
      </c>
      <c r="O26" s="404">
        <f t="shared" si="4"/>
        <v>6.7749999999999991E-2</v>
      </c>
      <c r="P26" s="1118"/>
      <c r="Q26" s="2"/>
      <c r="R26" s="114">
        <v>1E-3</v>
      </c>
      <c r="DH26" s="3">
        <v>0.57999999999999996</v>
      </c>
    </row>
    <row r="27" spans="1:112" ht="14.1" customHeight="1" x14ac:dyDescent="0.15">
      <c r="A27" s="116"/>
      <c r="B27" s="28">
        <v>19</v>
      </c>
      <c r="C27" s="1324" t="s">
        <v>557</v>
      </c>
      <c r="D27" s="1326"/>
      <c r="E27" s="380" t="s">
        <v>645</v>
      </c>
      <c r="F27" s="483"/>
      <c r="G27" s="398"/>
      <c r="H27" s="398">
        <v>2</v>
      </c>
      <c r="I27" s="389"/>
      <c r="J27" s="398"/>
      <c r="K27" s="398">
        <v>2.5</v>
      </c>
      <c r="L27" s="684">
        <v>3.4</v>
      </c>
      <c r="M27" s="392">
        <f>IF(MAXA(E27:L27)&lt;R27,"&lt;"&amp;R27&amp;"",MAXA(E27:L27))</f>
        <v>3.4</v>
      </c>
      <c r="N27" s="398" t="str">
        <f t="shared" si="3"/>
        <v>&lt;2</v>
      </c>
      <c r="O27" s="398" t="str">
        <f t="shared" si="4"/>
        <v>&lt;2</v>
      </c>
      <c r="P27" s="1118"/>
      <c r="Q27" s="2"/>
      <c r="R27" s="53">
        <v>2</v>
      </c>
      <c r="DH27" s="3">
        <v>0.62</v>
      </c>
    </row>
    <row r="28" spans="1:112" ht="14.1" customHeight="1" x14ac:dyDescent="0.15">
      <c r="A28" s="116"/>
      <c r="B28" s="28">
        <v>20</v>
      </c>
      <c r="C28" s="1324" t="s">
        <v>558</v>
      </c>
      <c r="D28" s="1326"/>
      <c r="E28" s="381" t="s">
        <v>113</v>
      </c>
      <c r="F28" s="390"/>
      <c r="G28" s="404"/>
      <c r="H28" s="389" t="s">
        <v>104</v>
      </c>
      <c r="I28" s="389"/>
      <c r="J28" s="404"/>
      <c r="K28" s="389" t="s">
        <v>396</v>
      </c>
      <c r="L28" s="684" t="s">
        <v>113</v>
      </c>
      <c r="M28" s="705" t="str">
        <f>IF(MAXA(E28:L28)&lt;R28,"&lt;"&amp;R28&amp;"",MAXA(E28:L28))</f>
        <v>&lt;0.001</v>
      </c>
      <c r="N28" s="404" t="str">
        <f t="shared" si="3"/>
        <v>&lt;0.001</v>
      </c>
      <c r="O28" s="404" t="str">
        <f t="shared" si="4"/>
        <v>&lt;0.001</v>
      </c>
      <c r="P28" s="1118" t="s">
        <v>49</v>
      </c>
      <c r="Q28" s="2"/>
      <c r="R28" s="49">
        <v>1E-3</v>
      </c>
      <c r="DH28" s="3">
        <v>0.66</v>
      </c>
    </row>
    <row r="29" spans="1:112" ht="14.1" customHeight="1" x14ac:dyDescent="0.15">
      <c r="A29" s="116"/>
      <c r="B29" s="28">
        <v>21</v>
      </c>
      <c r="C29" s="1324" t="s">
        <v>559</v>
      </c>
      <c r="D29" s="1325"/>
      <c r="E29" s="358" t="s">
        <v>113</v>
      </c>
      <c r="F29" s="390"/>
      <c r="G29" s="404"/>
      <c r="H29" s="389" t="s">
        <v>104</v>
      </c>
      <c r="I29" s="389"/>
      <c r="J29" s="404"/>
      <c r="K29" s="389" t="s">
        <v>396</v>
      </c>
      <c r="L29" s="684" t="s">
        <v>104</v>
      </c>
      <c r="M29" s="705" t="str">
        <f>IF(MAXA(E29:L29)&lt;R29,"&lt;"&amp;R29&amp;"",MAXA(E29:L29))</f>
        <v>&lt;0.001</v>
      </c>
      <c r="N29" s="404" t="str">
        <f t="shared" si="3"/>
        <v>&lt;0.001</v>
      </c>
      <c r="O29" s="404" t="str">
        <f t="shared" si="4"/>
        <v>&lt;0.001</v>
      </c>
      <c r="P29" s="1118"/>
      <c r="Q29" s="2"/>
      <c r="R29" s="49">
        <v>1E-3</v>
      </c>
      <c r="DH29" s="3">
        <v>0.66</v>
      </c>
    </row>
    <row r="30" spans="1:112" ht="14.1" customHeight="1" x14ac:dyDescent="0.15">
      <c r="A30" s="116"/>
      <c r="B30" s="28">
        <v>22</v>
      </c>
      <c r="C30" s="1324" t="s">
        <v>560</v>
      </c>
      <c r="D30" s="1325"/>
      <c r="E30" s="392"/>
      <c r="F30" s="483"/>
      <c r="G30" s="398"/>
      <c r="H30" s="389"/>
      <c r="I30" s="389"/>
      <c r="J30" s="398"/>
      <c r="K30" s="389"/>
      <c r="L30" s="684"/>
      <c r="M30" s="392"/>
      <c r="N30" s="404"/>
      <c r="O30" s="711"/>
      <c r="P30" s="337" t="s">
        <v>43</v>
      </c>
      <c r="Q30" s="2"/>
      <c r="R30" s="52">
        <v>0.5</v>
      </c>
      <c r="DH30" s="3">
        <v>0.67</v>
      </c>
    </row>
    <row r="31" spans="1:112" ht="14.1" customHeight="1" x14ac:dyDescent="0.15">
      <c r="A31" s="116"/>
      <c r="B31" s="28">
        <v>23</v>
      </c>
      <c r="C31" s="1324" t="s">
        <v>561</v>
      </c>
      <c r="D31" s="1325"/>
      <c r="E31" s="360">
        <v>5</v>
      </c>
      <c r="F31" s="486"/>
      <c r="G31" s="406"/>
      <c r="H31" s="389">
        <v>4</v>
      </c>
      <c r="I31" s="389"/>
      <c r="J31" s="406"/>
      <c r="K31" s="389">
        <v>3</v>
      </c>
      <c r="L31" s="684">
        <v>1</v>
      </c>
      <c r="M31" s="706">
        <f t="shared" ref="M31:M38" si="5">IF(MAXA(E31:L31)&lt;R31,"&lt;"&amp;R31&amp;"",MAXA(E31:L31))</f>
        <v>5</v>
      </c>
      <c r="N31" s="406">
        <f t="shared" si="3"/>
        <v>1</v>
      </c>
      <c r="O31" s="406">
        <f t="shared" ref="O31:O38" si="6">IF(AVERAGEA(E31:L31)&lt;R31,"&lt;"&amp;ASC(R31),AVERAGEA(E31:L31))</f>
        <v>3.25</v>
      </c>
      <c r="P31" s="337" t="s">
        <v>44</v>
      </c>
      <c r="Q31" s="2"/>
      <c r="R31" s="53">
        <v>1</v>
      </c>
      <c r="DH31" s="3">
        <v>0.66</v>
      </c>
    </row>
    <row r="32" spans="1:112" ht="14.1" customHeight="1" x14ac:dyDescent="0.15">
      <c r="A32" s="116"/>
      <c r="B32" s="28">
        <v>24</v>
      </c>
      <c r="C32" s="1324" t="s">
        <v>562</v>
      </c>
      <c r="D32" s="1325"/>
      <c r="E32" s="378">
        <f>取水!E52</f>
        <v>52</v>
      </c>
      <c r="F32" s="486"/>
      <c r="G32" s="406"/>
      <c r="H32" s="389">
        <f>取水!H52</f>
        <v>60</v>
      </c>
      <c r="I32" s="389"/>
      <c r="J32" s="406"/>
      <c r="K32" s="389">
        <f>取水!K52</f>
        <v>99</v>
      </c>
      <c r="L32" s="684">
        <f>取水!N52</f>
        <v>69</v>
      </c>
      <c r="M32" s="706">
        <f t="shared" si="5"/>
        <v>99</v>
      </c>
      <c r="N32" s="406">
        <f t="shared" si="3"/>
        <v>52</v>
      </c>
      <c r="O32" s="406">
        <f t="shared" si="6"/>
        <v>70</v>
      </c>
      <c r="P32" s="337" t="s">
        <v>43</v>
      </c>
      <c r="Q32" s="2"/>
      <c r="R32" s="113">
        <v>10</v>
      </c>
      <c r="DH32" s="3">
        <v>0.64</v>
      </c>
    </row>
    <row r="33" spans="1:112" ht="14.1" customHeight="1" x14ac:dyDescent="0.15">
      <c r="A33" s="116"/>
      <c r="B33" s="28">
        <v>25</v>
      </c>
      <c r="C33" s="1324" t="s">
        <v>563</v>
      </c>
      <c r="D33" s="1325"/>
      <c r="E33" s="382">
        <f>取水!E63</f>
        <v>5.8</v>
      </c>
      <c r="F33" s="486">
        <f>取水!F63</f>
        <v>15</v>
      </c>
      <c r="G33" s="398">
        <f>取水!G63</f>
        <v>4.5</v>
      </c>
      <c r="H33" s="389">
        <f>取水!H63</f>
        <v>4.0999999999999996</v>
      </c>
      <c r="I33" s="398">
        <f>取水!I63</f>
        <v>3.1</v>
      </c>
      <c r="J33" s="389">
        <f>取水!J63</f>
        <v>5.6</v>
      </c>
      <c r="K33" s="398">
        <f>取水!K63</f>
        <v>4.0999999999999996</v>
      </c>
      <c r="L33" s="685">
        <f>取水!N63</f>
        <v>3.5</v>
      </c>
      <c r="M33" s="706">
        <f t="shared" si="5"/>
        <v>15</v>
      </c>
      <c r="N33" s="398">
        <f t="shared" si="3"/>
        <v>3.1</v>
      </c>
      <c r="O33" s="398">
        <f t="shared" si="6"/>
        <v>5.7125000000000004</v>
      </c>
      <c r="P33" s="337" t="s">
        <v>59</v>
      </c>
      <c r="Q33" s="2"/>
      <c r="R33" s="115">
        <v>0.1</v>
      </c>
      <c r="DH33" s="3">
        <v>0.66</v>
      </c>
    </row>
    <row r="34" spans="1:112" ht="14.1" customHeight="1" x14ac:dyDescent="0.15">
      <c r="A34" s="116"/>
      <c r="B34" s="28">
        <v>26</v>
      </c>
      <c r="C34" s="1324" t="s">
        <v>564</v>
      </c>
      <c r="D34" s="1325"/>
      <c r="E34" s="383">
        <f>取水!E59</f>
        <v>7.2</v>
      </c>
      <c r="F34" s="483">
        <f>取水!F59</f>
        <v>7.1</v>
      </c>
      <c r="G34" s="542">
        <f>取水!G59</f>
        <v>7.4</v>
      </c>
      <c r="H34" s="441">
        <f>取水!H59</f>
        <v>7.2</v>
      </c>
      <c r="I34" s="398">
        <f>取水!I59</f>
        <v>7.5</v>
      </c>
      <c r="J34" s="389">
        <f>取水!J59</f>
        <v>6.9</v>
      </c>
      <c r="K34" s="441">
        <f>取水!K59</f>
        <v>7.4</v>
      </c>
      <c r="L34" s="685">
        <f>取水!N59</f>
        <v>7.1</v>
      </c>
      <c r="M34" s="392">
        <f>MAXA(E34:L34)</f>
        <v>7.5</v>
      </c>
      <c r="N34" s="398">
        <f>MINA(E34:L34)</f>
        <v>6.9</v>
      </c>
      <c r="O34" s="398">
        <f>AVERAGEA(E34:L34)</f>
        <v>7.2250000000000005</v>
      </c>
      <c r="P34" s="1113" t="s">
        <v>58</v>
      </c>
      <c r="Q34" s="2"/>
      <c r="R34" s="115"/>
      <c r="DH34" s="3">
        <v>0.68</v>
      </c>
    </row>
    <row r="35" spans="1:112" ht="24" customHeight="1" x14ac:dyDescent="0.15">
      <c r="A35" s="116"/>
      <c r="B35" s="28">
        <v>27</v>
      </c>
      <c r="C35" s="1329" t="s">
        <v>565</v>
      </c>
      <c r="D35" s="1330"/>
      <c r="E35" s="363">
        <v>-2.9</v>
      </c>
      <c r="F35" s="488"/>
      <c r="G35" s="532"/>
      <c r="H35" s="415">
        <v>-2.5</v>
      </c>
      <c r="I35" s="415"/>
      <c r="J35" s="532"/>
      <c r="K35" s="532">
        <v>-1.9</v>
      </c>
      <c r="L35" s="686">
        <v>-2.8</v>
      </c>
      <c r="M35" s="392">
        <f>MAXA(E35:L35)</f>
        <v>-1.9</v>
      </c>
      <c r="N35" s="398">
        <f>MINA(E35:L35)</f>
        <v>-2.9</v>
      </c>
      <c r="O35" s="398">
        <f>AVERAGEA(E35:L35)</f>
        <v>-2.5250000000000004</v>
      </c>
      <c r="P35" s="1113"/>
      <c r="Q35" s="2"/>
      <c r="R35" s="53"/>
      <c r="DH35" s="3">
        <v>0.64</v>
      </c>
    </row>
    <row r="36" spans="1:112" ht="15" customHeight="1" x14ac:dyDescent="0.15">
      <c r="A36" s="116"/>
      <c r="B36" s="28">
        <v>28</v>
      </c>
      <c r="C36" s="1327" t="s">
        <v>566</v>
      </c>
      <c r="D36" s="1328"/>
      <c r="E36" s="364">
        <v>810</v>
      </c>
      <c r="F36" s="489"/>
      <c r="G36" s="533"/>
      <c r="H36" s="416">
        <v>940</v>
      </c>
      <c r="I36" s="416"/>
      <c r="J36" s="626"/>
      <c r="K36" s="416">
        <v>4200</v>
      </c>
      <c r="L36" s="687">
        <v>1600</v>
      </c>
      <c r="M36" s="706">
        <f>MAXA(E36:L36)</f>
        <v>4200</v>
      </c>
      <c r="N36" s="406">
        <f>MINA(E36:L36)</f>
        <v>810</v>
      </c>
      <c r="O36" s="406">
        <f>ROUND(AVERAGEA(E36:L36),-2)</f>
        <v>1900</v>
      </c>
      <c r="P36" s="1114"/>
      <c r="Q36" s="2"/>
      <c r="R36" s="131">
        <v>0</v>
      </c>
      <c r="DH36" s="3">
        <v>0.66</v>
      </c>
    </row>
    <row r="37" spans="1:112" ht="15" customHeight="1" x14ac:dyDescent="0.15">
      <c r="A37" s="116"/>
      <c r="B37" s="95">
        <v>29</v>
      </c>
      <c r="C37" s="1290" t="s">
        <v>567</v>
      </c>
      <c r="D37" s="1291"/>
      <c r="E37" s="384" t="s">
        <v>113</v>
      </c>
      <c r="F37" s="490"/>
      <c r="G37" s="534"/>
      <c r="H37" s="389" t="s">
        <v>113</v>
      </c>
      <c r="I37" s="427"/>
      <c r="J37" s="627"/>
      <c r="K37" s="389" t="s">
        <v>396</v>
      </c>
      <c r="L37" s="684" t="s">
        <v>276</v>
      </c>
      <c r="M37" s="705" t="str">
        <f t="shared" si="5"/>
        <v>&lt;0.001</v>
      </c>
      <c r="N37" s="404" t="str">
        <f t="shared" si="3"/>
        <v>&lt;0.001</v>
      </c>
      <c r="O37" s="711" t="str">
        <f>IF(AVERAGEA(E37:L37)&lt;R37,"&lt;"&amp;ASC(R37),AVERAGEA(E37:L37))</f>
        <v>&lt;0.001</v>
      </c>
      <c r="P37" s="350"/>
      <c r="Q37" s="2"/>
      <c r="R37" s="49">
        <v>1E-3</v>
      </c>
      <c r="DH37" s="3">
        <v>0.65</v>
      </c>
    </row>
    <row r="38" spans="1:112" ht="15" customHeight="1" x14ac:dyDescent="0.15">
      <c r="A38" s="116"/>
      <c r="B38" s="95">
        <v>30</v>
      </c>
      <c r="C38" s="1260" t="s">
        <v>568</v>
      </c>
      <c r="D38" s="1171"/>
      <c r="E38" s="370">
        <f>取水!E45</f>
        <v>0.18</v>
      </c>
      <c r="F38" s="407"/>
      <c r="G38" s="407"/>
      <c r="H38" s="389">
        <f>取水!H45</f>
        <v>0.12</v>
      </c>
      <c r="I38" s="269"/>
      <c r="J38" s="407"/>
      <c r="K38" s="405">
        <f>取水!K45</f>
        <v>0.1</v>
      </c>
      <c r="L38" s="688">
        <f>取水!N45</f>
        <v>0.12</v>
      </c>
      <c r="M38" s="709">
        <f t="shared" si="5"/>
        <v>0.18</v>
      </c>
      <c r="N38" s="405">
        <f t="shared" si="3"/>
        <v>0.1</v>
      </c>
      <c r="O38" s="712">
        <f t="shared" si="6"/>
        <v>0.13</v>
      </c>
      <c r="P38" s="349"/>
      <c r="Q38" s="2"/>
      <c r="R38" s="222">
        <v>0.01</v>
      </c>
    </row>
    <row r="39" spans="1:112" ht="27" customHeight="1" thickBot="1" x14ac:dyDescent="0.2">
      <c r="A39" s="116"/>
      <c r="B39" s="188">
        <v>31</v>
      </c>
      <c r="C39" s="1288" t="s">
        <v>461</v>
      </c>
      <c r="D39" s="1289"/>
      <c r="E39" s="356" t="s">
        <v>465</v>
      </c>
      <c r="F39" s="408"/>
      <c r="G39" s="408"/>
      <c r="H39" s="408" t="s">
        <v>201</v>
      </c>
      <c r="I39" s="408"/>
      <c r="J39" s="408"/>
      <c r="K39" s="408" t="s">
        <v>596</v>
      </c>
      <c r="L39" s="421" t="s">
        <v>201</v>
      </c>
      <c r="M39" s="709" t="str">
        <f t="shared" ref="M39" si="7">IF(MAXA(E39:L39)&lt;R39,"&lt;"&amp;R39&amp;"",MAXA(E39:L39))</f>
        <v>&lt;0.000005</v>
      </c>
      <c r="N39" s="405" t="str">
        <f t="shared" ref="N39" si="8">IF(MINA(E39:L39)&lt;R39,"&lt;"&amp;R39&amp;"",MINA(E39:L39))</f>
        <v>&lt;0.000005</v>
      </c>
      <c r="O39" s="712" t="str">
        <f t="shared" ref="O39" si="9">IF(AVERAGEA(E39:L39)&lt;R39,"&lt;"&amp;ASC(R39),AVERAGEA(E39:L39))</f>
        <v>&lt;0.000005</v>
      </c>
      <c r="P39" s="351"/>
      <c r="Q39" s="2"/>
      <c r="R39" s="212">
        <v>5.0000000000000004E-6</v>
      </c>
    </row>
    <row r="40" spans="1:112" s="8" customFormat="1" ht="15" customHeight="1" thickBot="1" x14ac:dyDescent="0.2">
      <c r="A40" s="116"/>
      <c r="B40" s="1124" t="s">
        <v>89</v>
      </c>
      <c r="C40" s="1125"/>
      <c r="D40" s="1125"/>
      <c r="E40" s="1145" t="s">
        <v>6</v>
      </c>
      <c r="F40" s="1125"/>
      <c r="G40" s="1125"/>
      <c r="H40" s="1125"/>
      <c r="I40" s="1125"/>
      <c r="J40" s="1125"/>
      <c r="K40" s="1319"/>
      <c r="L40" s="1319"/>
      <c r="M40" s="1319"/>
      <c r="N40" s="1319"/>
      <c r="O40" s="1320"/>
      <c r="P40" s="347" t="s">
        <v>7</v>
      </c>
      <c r="Q40" s="7"/>
    </row>
    <row r="41" spans="1:112" ht="14.1" customHeight="1" x14ac:dyDescent="0.15">
      <c r="A41" s="116"/>
      <c r="B41" s="31">
        <v>1</v>
      </c>
      <c r="C41" s="1321" t="s">
        <v>169</v>
      </c>
      <c r="D41" s="1322"/>
      <c r="E41" s="270"/>
      <c r="F41" s="309"/>
      <c r="G41" s="409" t="s">
        <v>152</v>
      </c>
      <c r="H41" s="309"/>
      <c r="I41" s="409" t="s">
        <v>152</v>
      </c>
      <c r="J41" s="309"/>
      <c r="K41" s="309"/>
      <c r="L41" s="309"/>
      <c r="M41" s="122"/>
      <c r="N41" s="123"/>
      <c r="O41" s="124"/>
      <c r="P41" s="1292" t="s">
        <v>24</v>
      </c>
      <c r="Q41" s="2"/>
    </row>
    <row r="42" spans="1:112" ht="14.1" customHeight="1" thickBot="1" x14ac:dyDescent="0.2">
      <c r="B42" s="29">
        <v>2</v>
      </c>
      <c r="C42" s="1218" t="s">
        <v>170</v>
      </c>
      <c r="D42" s="1323"/>
      <c r="E42" s="271"/>
      <c r="F42" s="310"/>
      <c r="G42" s="409" t="s">
        <v>152</v>
      </c>
      <c r="H42" s="310"/>
      <c r="I42" s="409" t="s">
        <v>152</v>
      </c>
      <c r="J42" s="310"/>
      <c r="K42" s="310"/>
      <c r="L42" s="679"/>
      <c r="M42" s="197"/>
      <c r="N42" s="126"/>
      <c r="O42" s="127"/>
      <c r="P42" s="1293"/>
      <c r="Q42" s="2"/>
    </row>
    <row r="43" spans="1:112" ht="15" customHeight="1" thickBot="1" x14ac:dyDescent="0.2">
      <c r="B43" s="1124" t="s">
        <v>590</v>
      </c>
      <c r="C43" s="1125"/>
      <c r="D43" s="1125"/>
      <c r="E43" s="272">
        <v>2</v>
      </c>
      <c r="F43" s="491">
        <v>2</v>
      </c>
      <c r="G43" s="410">
        <v>2</v>
      </c>
      <c r="H43" s="491">
        <v>2</v>
      </c>
      <c r="I43" s="410">
        <v>2</v>
      </c>
      <c r="J43" s="491">
        <v>2</v>
      </c>
      <c r="K43" s="562">
        <v>2</v>
      </c>
      <c r="L43" s="689">
        <v>2</v>
      </c>
      <c r="M43" s="128"/>
      <c r="N43" s="5"/>
      <c r="O43" s="5"/>
      <c r="P43" s="2"/>
      <c r="Q43" s="2"/>
    </row>
    <row r="44" spans="1:112" ht="10.5" customHeight="1" x14ac:dyDescent="0.15">
      <c r="B44" s="1227" t="s">
        <v>586</v>
      </c>
      <c r="C44" s="1228"/>
      <c r="D44" s="1228"/>
      <c r="E44" s="1228"/>
      <c r="F44" s="1228"/>
      <c r="G44" s="1228"/>
      <c r="H44" s="1226"/>
      <c r="I44" s="1228"/>
      <c r="J44" s="1228"/>
      <c r="K44" s="1228"/>
      <c r="L44" s="1228"/>
      <c r="M44" s="1228"/>
      <c r="N44" s="1228"/>
      <c r="O44" s="1228"/>
      <c r="P44" s="1228"/>
      <c r="Q44" s="1228"/>
    </row>
    <row r="45" spans="1:112" ht="10.5" customHeight="1" x14ac:dyDescent="0.15">
      <c r="B45" s="1229" t="s">
        <v>599</v>
      </c>
      <c r="C45" s="1229"/>
      <c r="D45" s="1229"/>
      <c r="E45" s="1229"/>
      <c r="F45" s="1229"/>
      <c r="G45" s="1229"/>
      <c r="H45" s="1229"/>
      <c r="I45" s="1229"/>
      <c r="J45" s="1229"/>
      <c r="K45" s="1229"/>
      <c r="L45" s="1229"/>
      <c r="M45" s="1229"/>
      <c r="N45" s="1229"/>
      <c r="O45" s="1229"/>
      <c r="P45" s="1229"/>
      <c r="Q45" s="1229"/>
    </row>
    <row r="46" spans="1:112" ht="10.5" customHeight="1" x14ac:dyDescent="0.15">
      <c r="B46" s="1225" t="s">
        <v>585</v>
      </c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</row>
    <row r="47" spans="1:112" ht="10.15" customHeight="1" x14ac:dyDescent="0.15">
      <c r="B47" s="37"/>
      <c r="C47" s="37"/>
      <c r="D47" s="37"/>
      <c r="E47" s="2"/>
      <c r="F47" s="482"/>
      <c r="G47" s="540"/>
      <c r="H47" s="549"/>
      <c r="I47" s="120"/>
      <c r="J47" s="594"/>
      <c r="K47" s="2"/>
      <c r="L47" s="2"/>
      <c r="M47" s="678"/>
      <c r="N47" s="678"/>
      <c r="O47" s="678"/>
    </row>
    <row r="60" spans="18:18" ht="10.15" customHeight="1" x14ac:dyDescent="0.15">
      <c r="R60" s="319"/>
    </row>
    <row r="78" spans="7:7" ht="10.15" customHeight="1" x14ac:dyDescent="0.15">
      <c r="G78" s="5"/>
    </row>
  </sheetData>
  <mergeCells count="53">
    <mergeCell ref="B46:Q46"/>
    <mergeCell ref="B44:Q44"/>
    <mergeCell ref="B45:Q45"/>
    <mergeCell ref="P19:P22"/>
    <mergeCell ref="C21:D21"/>
    <mergeCell ref="C20:D20"/>
    <mergeCell ref="P41:P42"/>
    <mergeCell ref="P25:P27"/>
    <mergeCell ref="P28:P29"/>
    <mergeCell ref="P34:P36"/>
    <mergeCell ref="C28:D28"/>
    <mergeCell ref="C26:D26"/>
    <mergeCell ref="C38:D38"/>
    <mergeCell ref="B40:D40"/>
    <mergeCell ref="C35:D35"/>
    <mergeCell ref="C19:D19"/>
    <mergeCell ref="E40:O40"/>
    <mergeCell ref="B43:D43"/>
    <mergeCell ref="C41:D41"/>
    <mergeCell ref="C42:D42"/>
    <mergeCell ref="C23:D23"/>
    <mergeCell ref="C24:D24"/>
    <mergeCell ref="C33:D33"/>
    <mergeCell ref="C37:D37"/>
    <mergeCell ref="C25:D25"/>
    <mergeCell ref="C27:D27"/>
    <mergeCell ref="C36:D36"/>
    <mergeCell ref="C29:D29"/>
    <mergeCell ref="C30:D30"/>
    <mergeCell ref="C31:D31"/>
    <mergeCell ref="C32:D32"/>
    <mergeCell ref="C34:D34"/>
    <mergeCell ref="C39:D39"/>
    <mergeCell ref="B6:C11"/>
    <mergeCell ref="C18:D18"/>
    <mergeCell ref="B12:D12"/>
    <mergeCell ref="C17:D17"/>
    <mergeCell ref="C22:D22"/>
    <mergeCell ref="B1:P1"/>
    <mergeCell ref="P16:P18"/>
    <mergeCell ref="C16:D16"/>
    <mergeCell ref="E12:O12"/>
    <mergeCell ref="B4:C4"/>
    <mergeCell ref="P13:P15"/>
    <mergeCell ref="P6:P11"/>
    <mergeCell ref="M6:M9"/>
    <mergeCell ref="N6:N9"/>
    <mergeCell ref="C14:D14"/>
    <mergeCell ref="C15:D15"/>
    <mergeCell ref="O6:O9"/>
    <mergeCell ref="C13:D13"/>
    <mergeCell ref="F4:L4"/>
    <mergeCell ref="F3:L3"/>
  </mergeCells>
  <phoneticPr fontId="3"/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>
    <pageSetUpPr fitToPage="1"/>
  </sheetPr>
  <dimension ref="A1:AR141"/>
  <sheetViews>
    <sheetView zoomScaleNormal="100" zoomScaleSheetLayoutView="145" workbookViewId="0"/>
  </sheetViews>
  <sheetFormatPr defaultColWidth="8.875" defaultRowHeight="10.15" customHeight="1" x14ac:dyDescent="0.15"/>
  <cols>
    <col min="1" max="1" width="2.625" style="3" customWidth="1"/>
    <col min="2" max="2" width="3.125" style="3" customWidth="1"/>
    <col min="3" max="3" width="7.125" style="3" customWidth="1"/>
    <col min="4" max="4" width="18.625" style="3" customWidth="1"/>
    <col min="5" max="5" width="12.75" style="3" customWidth="1"/>
    <col min="6" max="6" width="15.125" style="3" customWidth="1"/>
    <col min="7" max="12" width="7.625" style="3" customWidth="1"/>
    <col min="13" max="13" width="1" style="3" customWidth="1"/>
    <col min="14" max="14" width="3.125" style="3" customWidth="1"/>
    <col min="15" max="15" width="7.125" style="3" customWidth="1"/>
    <col min="16" max="16" width="18.625" style="3" customWidth="1"/>
    <col min="17" max="17" width="12.75" style="3" customWidth="1"/>
    <col min="18" max="18" width="6.625" style="3" customWidth="1"/>
    <col min="19" max="24" width="7.625" style="3" customWidth="1"/>
    <col min="25" max="16384" width="8.875" style="3"/>
  </cols>
  <sheetData>
    <row r="1" spans="1:44" ht="20.100000000000001" customHeight="1" x14ac:dyDescent="0.15">
      <c r="A1" s="116"/>
      <c r="B1" s="1378" t="s">
        <v>886</v>
      </c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</row>
    <row r="2" spans="1:44" ht="15" customHeight="1" thickBot="1" x14ac:dyDescent="0.2">
      <c r="A2" s="116"/>
      <c r="B2" s="119"/>
      <c r="C2" s="119"/>
      <c r="D2" s="119"/>
      <c r="E2" s="119"/>
      <c r="F2" s="119"/>
      <c r="G2" s="545"/>
      <c r="H2" s="464"/>
      <c r="I2" s="565"/>
      <c r="J2" s="565"/>
      <c r="K2" s="597"/>
      <c r="L2" s="597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</row>
    <row r="3" spans="1:44" ht="19.149999999999999" customHeight="1" thickBot="1" x14ac:dyDescent="0.2">
      <c r="A3" s="116"/>
      <c r="B3" s="150" t="s">
        <v>120</v>
      </c>
      <c r="C3" s="116"/>
      <c r="D3" s="151"/>
      <c r="E3" s="151"/>
      <c r="F3" s="152" t="s">
        <v>8</v>
      </c>
      <c r="G3" s="1357" t="s">
        <v>9</v>
      </c>
      <c r="H3" s="1358"/>
      <c r="I3" s="1358"/>
      <c r="J3" s="1358"/>
      <c r="K3" s="1358"/>
      <c r="L3" s="1359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</row>
    <row r="4" spans="1:44" ht="19.149999999999999" customHeight="1" thickBot="1" x14ac:dyDescent="0.2">
      <c r="A4" s="116"/>
      <c r="B4" s="1379" t="s">
        <v>42</v>
      </c>
      <c r="C4" s="1380"/>
      <c r="D4" s="153" t="s">
        <v>94</v>
      </c>
      <c r="E4" s="154"/>
      <c r="F4" s="155">
        <v>1</v>
      </c>
      <c r="G4" s="1386" t="s">
        <v>95</v>
      </c>
      <c r="H4" s="1387"/>
      <c r="I4" s="1387"/>
      <c r="J4" s="1387"/>
      <c r="K4" s="1387"/>
      <c r="L4" s="1388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</row>
    <row r="5" spans="1:44" ht="10.15" customHeight="1" thickBot="1" x14ac:dyDescent="0.2">
      <c r="A5" s="116"/>
      <c r="B5" s="96"/>
      <c r="C5" s="96"/>
      <c r="D5" s="96"/>
      <c r="E5" s="96"/>
      <c r="F5" s="96"/>
      <c r="G5" s="541"/>
      <c r="H5" s="463"/>
      <c r="I5" s="566"/>
      <c r="J5" s="566"/>
      <c r="K5" s="600"/>
      <c r="L5" s="600"/>
      <c r="M5" s="9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</row>
    <row r="6" spans="1:44" ht="12.95" customHeight="1" x14ac:dyDescent="0.15">
      <c r="A6" s="116"/>
      <c r="B6" s="1368" t="s">
        <v>5</v>
      </c>
      <c r="C6" s="1369"/>
      <c r="D6" s="1381" t="s">
        <v>25</v>
      </c>
      <c r="E6" s="1382"/>
      <c r="F6" s="1383"/>
      <c r="G6" s="1384">
        <v>45056</v>
      </c>
      <c r="H6" s="1385"/>
      <c r="I6" s="1360">
        <v>45112</v>
      </c>
      <c r="J6" s="1392"/>
      <c r="K6" s="1360">
        <v>45175</v>
      </c>
      <c r="L6" s="1361"/>
      <c r="M6" s="96"/>
      <c r="N6" s="1368" t="s">
        <v>5</v>
      </c>
      <c r="O6" s="1369"/>
      <c r="P6" s="1381" t="s">
        <v>25</v>
      </c>
      <c r="Q6" s="1382"/>
      <c r="R6" s="1383"/>
      <c r="S6" s="1384">
        <f>G6</f>
        <v>45056</v>
      </c>
      <c r="T6" s="1385"/>
      <c r="U6" s="1360">
        <f>I6</f>
        <v>45112</v>
      </c>
      <c r="V6" s="1392"/>
      <c r="W6" s="1360">
        <f t="shared" ref="W6:W12" si="0">K6</f>
        <v>45175</v>
      </c>
      <c r="X6" s="1361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</row>
    <row r="7" spans="1:44" ht="12.95" customHeight="1" x14ac:dyDescent="0.15">
      <c r="A7" s="116"/>
      <c r="B7" s="1370"/>
      <c r="C7" s="1371"/>
      <c r="D7" s="1350" t="s">
        <v>26</v>
      </c>
      <c r="E7" s="1351"/>
      <c r="F7" s="1352"/>
      <c r="G7" s="1374">
        <v>0.37847222222222227</v>
      </c>
      <c r="H7" s="1375"/>
      <c r="I7" s="1376">
        <v>0.375</v>
      </c>
      <c r="J7" s="1377"/>
      <c r="K7" s="1376">
        <v>0.37847222222222227</v>
      </c>
      <c r="L7" s="1393"/>
      <c r="M7" s="96"/>
      <c r="N7" s="1370"/>
      <c r="O7" s="1371"/>
      <c r="P7" s="1350" t="s">
        <v>26</v>
      </c>
      <c r="Q7" s="1351"/>
      <c r="R7" s="1352"/>
      <c r="S7" s="1374">
        <f t="shared" ref="S7:S12" si="1">G7</f>
        <v>0.37847222222222227</v>
      </c>
      <c r="T7" s="1375"/>
      <c r="U7" s="1376">
        <f t="shared" ref="U7:U12" si="2">I7</f>
        <v>0.375</v>
      </c>
      <c r="V7" s="1377"/>
      <c r="W7" s="1376">
        <f t="shared" si="0"/>
        <v>0.37847222222222227</v>
      </c>
      <c r="X7" s="139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</row>
    <row r="8" spans="1:44" ht="12.95" customHeight="1" x14ac:dyDescent="0.15">
      <c r="A8" s="116"/>
      <c r="B8" s="1370"/>
      <c r="C8" s="1371"/>
      <c r="D8" s="1350" t="s">
        <v>27</v>
      </c>
      <c r="E8" s="1351"/>
      <c r="F8" s="1352"/>
      <c r="G8" s="1351" t="s">
        <v>589</v>
      </c>
      <c r="H8" s="1391"/>
      <c r="I8" s="1351" t="s">
        <v>184</v>
      </c>
      <c r="J8" s="1394"/>
      <c r="K8" s="1351" t="s">
        <v>184</v>
      </c>
      <c r="L8" s="1367"/>
      <c r="M8" s="96"/>
      <c r="N8" s="1370"/>
      <c r="O8" s="1371"/>
      <c r="P8" s="1350" t="s">
        <v>27</v>
      </c>
      <c r="Q8" s="1351"/>
      <c r="R8" s="1352"/>
      <c r="S8" s="1374" t="str">
        <f t="shared" si="1"/>
        <v>晴</v>
      </c>
      <c r="T8" s="1375"/>
      <c r="U8" s="1376" t="str">
        <f t="shared" si="2"/>
        <v>晴</v>
      </c>
      <c r="V8" s="1377"/>
      <c r="W8" s="1376" t="str">
        <f t="shared" si="0"/>
        <v>晴</v>
      </c>
      <c r="X8" s="1393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spans="1:44" ht="12.95" customHeight="1" x14ac:dyDescent="0.15">
      <c r="A9" s="116"/>
      <c r="B9" s="1370"/>
      <c r="C9" s="1371"/>
      <c r="D9" s="1350" t="s">
        <v>28</v>
      </c>
      <c r="E9" s="1351"/>
      <c r="F9" s="1352"/>
      <c r="G9" s="1374" t="s">
        <v>422</v>
      </c>
      <c r="H9" s="1375"/>
      <c r="I9" s="1351" t="s">
        <v>184</v>
      </c>
      <c r="J9" s="1391"/>
      <c r="K9" s="1351" t="s">
        <v>163</v>
      </c>
      <c r="L9" s="1367"/>
      <c r="M9" s="96"/>
      <c r="N9" s="1370"/>
      <c r="O9" s="1371"/>
      <c r="P9" s="1350" t="s">
        <v>28</v>
      </c>
      <c r="Q9" s="1351"/>
      <c r="R9" s="1352"/>
      <c r="S9" s="1374" t="str">
        <f t="shared" si="1"/>
        <v>晴</v>
      </c>
      <c r="T9" s="1375"/>
      <c r="U9" s="1376" t="str">
        <f t="shared" si="2"/>
        <v>晴</v>
      </c>
      <c r="V9" s="1377"/>
      <c r="W9" s="1376" t="str">
        <f t="shared" si="0"/>
        <v>雨</v>
      </c>
      <c r="X9" s="1393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</row>
    <row r="10" spans="1:44" ht="12.95" customHeight="1" x14ac:dyDescent="0.15">
      <c r="A10" s="116"/>
      <c r="B10" s="1370"/>
      <c r="C10" s="1371"/>
      <c r="D10" s="1350" t="s">
        <v>30</v>
      </c>
      <c r="E10" s="1351"/>
      <c r="F10" s="1352"/>
      <c r="G10" s="1346">
        <v>16</v>
      </c>
      <c r="H10" s="1347"/>
      <c r="I10" s="1346">
        <v>29</v>
      </c>
      <c r="J10" s="1348"/>
      <c r="K10" s="1346">
        <v>24.5</v>
      </c>
      <c r="L10" s="1353"/>
      <c r="M10" s="96"/>
      <c r="N10" s="1370"/>
      <c r="O10" s="1371"/>
      <c r="P10" s="1350" t="s">
        <v>30</v>
      </c>
      <c r="Q10" s="1351"/>
      <c r="R10" s="1352"/>
      <c r="S10" s="1365">
        <f t="shared" si="1"/>
        <v>16</v>
      </c>
      <c r="T10" s="1366"/>
      <c r="U10" s="1346">
        <f t="shared" si="2"/>
        <v>29</v>
      </c>
      <c r="V10" s="1348"/>
      <c r="W10" s="1346">
        <f t="shared" si="0"/>
        <v>24.5</v>
      </c>
      <c r="X10" s="1353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</row>
    <row r="11" spans="1:44" ht="12.95" customHeight="1" x14ac:dyDescent="0.15">
      <c r="A11" s="116"/>
      <c r="B11" s="1370"/>
      <c r="C11" s="1371"/>
      <c r="D11" s="1350" t="s">
        <v>29</v>
      </c>
      <c r="E11" s="1351"/>
      <c r="F11" s="1352"/>
      <c r="G11" s="1346">
        <v>6.9</v>
      </c>
      <c r="H11" s="1347"/>
      <c r="I11" s="1346">
        <v>16.100000000000001</v>
      </c>
      <c r="J11" s="1348"/>
      <c r="K11" s="1346">
        <v>16.2</v>
      </c>
      <c r="L11" s="1353"/>
      <c r="M11" s="96"/>
      <c r="N11" s="1370"/>
      <c r="O11" s="1371"/>
      <c r="P11" s="1350" t="s">
        <v>29</v>
      </c>
      <c r="Q11" s="1351"/>
      <c r="R11" s="1352"/>
      <c r="S11" s="1365">
        <f t="shared" si="1"/>
        <v>6.9</v>
      </c>
      <c r="T11" s="1366"/>
      <c r="U11" s="1346">
        <f t="shared" si="2"/>
        <v>16.100000000000001</v>
      </c>
      <c r="V11" s="1348"/>
      <c r="W11" s="1346">
        <f t="shared" si="0"/>
        <v>16.2</v>
      </c>
      <c r="X11" s="1353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1:44" ht="12.95" customHeight="1" thickBot="1" x14ac:dyDescent="0.2">
      <c r="A12" s="116"/>
      <c r="B12" s="1372"/>
      <c r="C12" s="1373"/>
      <c r="D12" s="1362" t="s">
        <v>4</v>
      </c>
      <c r="E12" s="1363"/>
      <c r="F12" s="1364"/>
      <c r="G12" s="1389">
        <v>0.5</v>
      </c>
      <c r="H12" s="1390"/>
      <c r="I12" s="1332">
        <v>0.6</v>
      </c>
      <c r="J12" s="1349"/>
      <c r="K12" s="1332">
        <v>0.7</v>
      </c>
      <c r="L12" s="1333"/>
      <c r="M12" s="96"/>
      <c r="N12" s="1372"/>
      <c r="O12" s="1373"/>
      <c r="P12" s="1362" t="s">
        <v>4</v>
      </c>
      <c r="Q12" s="1363"/>
      <c r="R12" s="1364"/>
      <c r="S12" s="1344">
        <f t="shared" si="1"/>
        <v>0.5</v>
      </c>
      <c r="T12" s="1345"/>
      <c r="U12" s="1332">
        <f t="shared" si="2"/>
        <v>0.6</v>
      </c>
      <c r="V12" s="1349"/>
      <c r="W12" s="1332">
        <f t="shared" si="0"/>
        <v>0.7</v>
      </c>
      <c r="X12" s="1333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1:44" ht="15" customHeight="1" x14ac:dyDescent="0.15">
      <c r="A13" s="116"/>
      <c r="B13" s="1354" t="s">
        <v>426</v>
      </c>
      <c r="C13" s="1355"/>
      <c r="D13" s="1356"/>
      <c r="E13" s="1342" t="s">
        <v>121</v>
      </c>
      <c r="F13" s="156" t="s">
        <v>122</v>
      </c>
      <c r="G13" s="1334"/>
      <c r="H13" s="1334"/>
      <c r="I13" s="1334"/>
      <c r="J13" s="1334"/>
      <c r="K13" s="1334"/>
      <c r="L13" s="1335"/>
      <c r="M13" s="96"/>
      <c r="N13" s="1354" t="s">
        <v>426</v>
      </c>
      <c r="O13" s="1355"/>
      <c r="P13" s="1356"/>
      <c r="Q13" s="1342" t="s">
        <v>121</v>
      </c>
      <c r="R13" s="156" t="s">
        <v>122</v>
      </c>
      <c r="S13" s="1334"/>
      <c r="T13" s="1334"/>
      <c r="U13" s="1334"/>
      <c r="V13" s="1334"/>
      <c r="W13" s="1334"/>
      <c r="X13" s="1335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spans="1:44" s="8" customFormat="1" ht="15" customHeight="1" thickBot="1" x14ac:dyDescent="0.2">
      <c r="A14" s="146"/>
      <c r="B14" s="157"/>
      <c r="C14" s="1340" t="s">
        <v>123</v>
      </c>
      <c r="D14" s="1341"/>
      <c r="E14" s="1343"/>
      <c r="F14" s="158" t="s">
        <v>93</v>
      </c>
      <c r="G14" s="159" t="s">
        <v>124</v>
      </c>
      <c r="H14" s="160" t="s">
        <v>125</v>
      </c>
      <c r="I14" s="159" t="s">
        <v>124</v>
      </c>
      <c r="J14" s="161" t="s">
        <v>125</v>
      </c>
      <c r="K14" s="159" t="s">
        <v>124</v>
      </c>
      <c r="L14" s="162" t="s">
        <v>125</v>
      </c>
      <c r="M14" s="163"/>
      <c r="N14" s="157"/>
      <c r="O14" s="1340" t="s">
        <v>123</v>
      </c>
      <c r="P14" s="1341"/>
      <c r="Q14" s="1343"/>
      <c r="R14" s="158" t="s">
        <v>93</v>
      </c>
      <c r="S14" s="159" t="s">
        <v>124</v>
      </c>
      <c r="T14" s="160" t="s">
        <v>125</v>
      </c>
      <c r="U14" s="159" t="s">
        <v>124</v>
      </c>
      <c r="V14" s="161" t="s">
        <v>125</v>
      </c>
      <c r="W14" s="159" t="s">
        <v>124</v>
      </c>
      <c r="X14" s="162" t="s">
        <v>125</v>
      </c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</row>
    <row r="15" spans="1:44" ht="22.5" customHeight="1" x14ac:dyDescent="0.15">
      <c r="A15" s="116"/>
      <c r="B15" s="164">
        <v>1</v>
      </c>
      <c r="C15" s="165" t="s">
        <v>135</v>
      </c>
      <c r="D15" s="166"/>
      <c r="E15" s="149" t="s">
        <v>128</v>
      </c>
      <c r="F15" s="167">
        <v>0.05</v>
      </c>
      <c r="G15" s="465" t="s">
        <v>108</v>
      </c>
      <c r="H15" s="466">
        <v>0</v>
      </c>
      <c r="I15" s="465" t="s">
        <v>108</v>
      </c>
      <c r="J15" s="567">
        <v>0</v>
      </c>
      <c r="K15" s="465" t="s">
        <v>108</v>
      </c>
      <c r="L15" s="602">
        <v>0</v>
      </c>
      <c r="M15" s="168"/>
      <c r="N15" s="169">
        <v>60</v>
      </c>
      <c r="O15" s="171" t="s">
        <v>228</v>
      </c>
      <c r="P15" s="189"/>
      <c r="Q15" s="195" t="s">
        <v>436</v>
      </c>
      <c r="R15" s="167">
        <v>0.3</v>
      </c>
      <c r="S15" s="467" t="s">
        <v>197</v>
      </c>
      <c r="T15" s="468">
        <v>0</v>
      </c>
      <c r="U15" s="467" t="s">
        <v>197</v>
      </c>
      <c r="V15" s="568">
        <v>0</v>
      </c>
      <c r="W15" s="467" t="s">
        <v>197</v>
      </c>
      <c r="X15" s="603">
        <v>0</v>
      </c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2.5" customHeight="1" x14ac:dyDescent="0.15">
      <c r="A16" s="116"/>
      <c r="B16" s="170">
        <v>2</v>
      </c>
      <c r="C16" s="171" t="s">
        <v>314</v>
      </c>
      <c r="D16" s="172"/>
      <c r="E16" s="134" t="s">
        <v>127</v>
      </c>
      <c r="F16" s="133">
        <v>0.08</v>
      </c>
      <c r="G16" s="467" t="s">
        <v>196</v>
      </c>
      <c r="H16" s="468">
        <v>0</v>
      </c>
      <c r="I16" s="467" t="s">
        <v>196</v>
      </c>
      <c r="J16" s="568">
        <v>0</v>
      </c>
      <c r="K16" s="467" t="s">
        <v>196</v>
      </c>
      <c r="L16" s="603">
        <v>0</v>
      </c>
      <c r="M16" s="168"/>
      <c r="N16" s="173">
        <v>61</v>
      </c>
      <c r="O16" s="171" t="s">
        <v>353</v>
      </c>
      <c r="P16" s="172"/>
      <c r="Q16" s="134" t="s">
        <v>127</v>
      </c>
      <c r="R16" s="191">
        <v>0.02</v>
      </c>
      <c r="S16" s="467" t="s">
        <v>108</v>
      </c>
      <c r="T16" s="468">
        <v>0</v>
      </c>
      <c r="U16" s="467" t="s">
        <v>108</v>
      </c>
      <c r="V16" s="568">
        <v>0</v>
      </c>
      <c r="W16" s="467" t="s">
        <v>108</v>
      </c>
      <c r="X16" s="603">
        <v>0</v>
      </c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:44" ht="22.5" customHeight="1" x14ac:dyDescent="0.15">
      <c r="A17" s="116"/>
      <c r="B17" s="170">
        <v>3</v>
      </c>
      <c r="C17" s="171" t="s">
        <v>313</v>
      </c>
      <c r="D17" s="172"/>
      <c r="E17" s="134" t="s">
        <v>127</v>
      </c>
      <c r="F17" s="133">
        <v>0.02</v>
      </c>
      <c r="G17" s="469" t="s">
        <v>108</v>
      </c>
      <c r="H17" s="468">
        <v>0</v>
      </c>
      <c r="I17" s="469" t="s">
        <v>108</v>
      </c>
      <c r="J17" s="568">
        <v>0</v>
      </c>
      <c r="K17" s="469" t="s">
        <v>108</v>
      </c>
      <c r="L17" s="603">
        <v>0</v>
      </c>
      <c r="M17" s="168"/>
      <c r="N17" s="174">
        <v>62</v>
      </c>
      <c r="O17" s="116" t="s">
        <v>425</v>
      </c>
      <c r="P17" s="116"/>
      <c r="Q17" s="134" t="s">
        <v>127</v>
      </c>
      <c r="R17" s="133">
        <v>2E-3</v>
      </c>
      <c r="S17" s="467" t="s">
        <v>431</v>
      </c>
      <c r="T17" s="468">
        <v>0</v>
      </c>
      <c r="U17" s="467" t="s">
        <v>431</v>
      </c>
      <c r="V17" s="568">
        <v>0</v>
      </c>
      <c r="W17" s="467" t="s">
        <v>431</v>
      </c>
      <c r="X17" s="603">
        <v>0</v>
      </c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spans="1:44" ht="22.5" customHeight="1" x14ac:dyDescent="0.15">
      <c r="A18" s="116"/>
      <c r="B18" s="170">
        <v>4</v>
      </c>
      <c r="C18" s="171" t="s">
        <v>139</v>
      </c>
      <c r="D18" s="172"/>
      <c r="E18" s="134" t="s">
        <v>128</v>
      </c>
      <c r="F18" s="133">
        <v>4.0000000000000001E-3</v>
      </c>
      <c r="G18" s="467" t="s">
        <v>198</v>
      </c>
      <c r="H18" s="468">
        <v>0</v>
      </c>
      <c r="I18" s="467" t="s">
        <v>198</v>
      </c>
      <c r="J18" s="568">
        <v>0</v>
      </c>
      <c r="K18" s="467" t="s">
        <v>198</v>
      </c>
      <c r="L18" s="603">
        <v>0</v>
      </c>
      <c r="M18" s="168"/>
      <c r="N18" s="173">
        <v>63</v>
      </c>
      <c r="O18" s="171" t="s">
        <v>354</v>
      </c>
      <c r="P18" s="172"/>
      <c r="Q18" s="134" t="s">
        <v>127</v>
      </c>
      <c r="R18" s="133">
        <v>0.02</v>
      </c>
      <c r="S18" s="467" t="s">
        <v>108</v>
      </c>
      <c r="T18" s="468">
        <v>0</v>
      </c>
      <c r="U18" s="467" t="s">
        <v>108</v>
      </c>
      <c r="V18" s="568">
        <v>0</v>
      </c>
      <c r="W18" s="467" t="s">
        <v>108</v>
      </c>
      <c r="X18" s="603">
        <v>0</v>
      </c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</row>
    <row r="19" spans="1:44" ht="22.5" customHeight="1" x14ac:dyDescent="0.15">
      <c r="A19" s="116"/>
      <c r="B19" s="170">
        <v>5</v>
      </c>
      <c r="C19" s="171" t="s">
        <v>315</v>
      </c>
      <c r="D19" s="172"/>
      <c r="E19" s="134" t="s">
        <v>127</v>
      </c>
      <c r="F19" s="133">
        <v>5.0000000000000001E-3</v>
      </c>
      <c r="G19" s="467" t="s">
        <v>105</v>
      </c>
      <c r="H19" s="468">
        <v>0</v>
      </c>
      <c r="I19" s="467" t="s">
        <v>105</v>
      </c>
      <c r="J19" s="568">
        <v>0</v>
      </c>
      <c r="K19" s="467" t="s">
        <v>105</v>
      </c>
      <c r="L19" s="603">
        <v>0</v>
      </c>
      <c r="M19" s="168"/>
      <c r="N19" s="173">
        <v>64</v>
      </c>
      <c r="O19" s="171" t="s">
        <v>355</v>
      </c>
      <c r="P19" s="172"/>
      <c r="Q19" s="134" t="s">
        <v>127</v>
      </c>
      <c r="R19" s="133">
        <v>6.0000000000000001E-3</v>
      </c>
      <c r="S19" s="467" t="s">
        <v>195</v>
      </c>
      <c r="T19" s="468">
        <v>0</v>
      </c>
      <c r="U19" s="467" t="s">
        <v>195</v>
      </c>
      <c r="V19" s="568">
        <v>0</v>
      </c>
      <c r="W19" s="467" t="s">
        <v>195</v>
      </c>
      <c r="X19" s="603">
        <v>0</v>
      </c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:44" ht="22.5" customHeight="1" x14ac:dyDescent="0.15">
      <c r="A20" s="116"/>
      <c r="B20" s="170">
        <v>6</v>
      </c>
      <c r="C20" s="171" t="s">
        <v>316</v>
      </c>
      <c r="D20" s="172"/>
      <c r="E20" s="134" t="s">
        <v>127</v>
      </c>
      <c r="F20" s="133">
        <v>0.9</v>
      </c>
      <c r="G20" s="467" t="s">
        <v>429</v>
      </c>
      <c r="H20" s="468">
        <v>0</v>
      </c>
      <c r="I20" s="467" t="s">
        <v>429</v>
      </c>
      <c r="J20" s="568">
        <v>0</v>
      </c>
      <c r="K20" s="467" t="s">
        <v>429</v>
      </c>
      <c r="L20" s="603">
        <v>0</v>
      </c>
      <c r="M20" s="168"/>
      <c r="N20" s="174">
        <v>65</v>
      </c>
      <c r="O20" s="171" t="s">
        <v>356</v>
      </c>
      <c r="P20" s="172"/>
      <c r="Q20" s="134" t="s">
        <v>128</v>
      </c>
      <c r="R20" s="133">
        <v>5.0000000000000001E-3</v>
      </c>
      <c r="S20" s="467" t="s">
        <v>105</v>
      </c>
      <c r="T20" s="468">
        <v>0</v>
      </c>
      <c r="U20" s="467" t="s">
        <v>105</v>
      </c>
      <c r="V20" s="568">
        <v>0</v>
      </c>
      <c r="W20" s="467" t="s">
        <v>105</v>
      </c>
      <c r="X20" s="603">
        <v>0</v>
      </c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22.5" customHeight="1" x14ac:dyDescent="0.15">
      <c r="A21" s="116"/>
      <c r="B21" s="170">
        <v>7</v>
      </c>
      <c r="C21" s="171" t="s">
        <v>317</v>
      </c>
      <c r="D21" s="172"/>
      <c r="E21" s="134" t="s">
        <v>435</v>
      </c>
      <c r="F21" s="133">
        <v>6.0000000000000001E-3</v>
      </c>
      <c r="G21" s="467" t="s">
        <v>195</v>
      </c>
      <c r="H21" s="468">
        <v>0</v>
      </c>
      <c r="I21" s="467" t="s">
        <v>195</v>
      </c>
      <c r="J21" s="568">
        <v>0</v>
      </c>
      <c r="K21" s="467" t="s">
        <v>195</v>
      </c>
      <c r="L21" s="603">
        <v>0</v>
      </c>
      <c r="M21" s="168"/>
      <c r="N21" s="173">
        <v>66</v>
      </c>
      <c r="O21" s="171" t="s">
        <v>242</v>
      </c>
      <c r="P21" s="172"/>
      <c r="Q21" s="192" t="s">
        <v>448</v>
      </c>
      <c r="R21" s="133">
        <v>0.1</v>
      </c>
      <c r="S21" s="467" t="s">
        <v>104</v>
      </c>
      <c r="T21" s="468">
        <v>0</v>
      </c>
      <c r="U21" s="467" t="s">
        <v>104</v>
      </c>
      <c r="V21" s="568">
        <v>0</v>
      </c>
      <c r="W21" s="467" t="s">
        <v>104</v>
      </c>
      <c r="X21" s="603">
        <v>0</v>
      </c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spans="1:44" ht="22.5" customHeight="1" x14ac:dyDescent="0.15">
      <c r="A22" s="116"/>
      <c r="B22" s="170">
        <v>8</v>
      </c>
      <c r="C22" s="171" t="s">
        <v>318</v>
      </c>
      <c r="D22" s="172"/>
      <c r="E22" s="134" t="s">
        <v>127</v>
      </c>
      <c r="F22" s="133">
        <v>0.01</v>
      </c>
      <c r="G22" s="467" t="s">
        <v>190</v>
      </c>
      <c r="H22" s="468">
        <v>0</v>
      </c>
      <c r="I22" s="467" t="s">
        <v>190</v>
      </c>
      <c r="J22" s="568">
        <v>0</v>
      </c>
      <c r="K22" s="467" t="s">
        <v>190</v>
      </c>
      <c r="L22" s="603">
        <v>0</v>
      </c>
      <c r="M22" s="168"/>
      <c r="N22" s="173">
        <v>67</v>
      </c>
      <c r="O22" s="171" t="s">
        <v>247</v>
      </c>
      <c r="P22" s="172"/>
      <c r="Q22" s="134" t="s">
        <v>127</v>
      </c>
      <c r="R22" s="133">
        <v>0.06</v>
      </c>
      <c r="S22" s="467" t="s">
        <v>200</v>
      </c>
      <c r="T22" s="468">
        <v>0</v>
      </c>
      <c r="U22" s="467" t="s">
        <v>200</v>
      </c>
      <c r="V22" s="568">
        <v>0</v>
      </c>
      <c r="W22" s="467" t="s">
        <v>200</v>
      </c>
      <c r="X22" s="603">
        <v>0</v>
      </c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</row>
    <row r="23" spans="1:44" ht="22.5" customHeight="1" x14ac:dyDescent="0.15">
      <c r="A23" s="116"/>
      <c r="B23" s="170">
        <v>9</v>
      </c>
      <c r="C23" s="171" t="s">
        <v>232</v>
      </c>
      <c r="D23" s="172"/>
      <c r="E23" s="134" t="s">
        <v>127</v>
      </c>
      <c r="F23" s="133">
        <v>3.0000000000000001E-3</v>
      </c>
      <c r="G23" s="467" t="s">
        <v>189</v>
      </c>
      <c r="H23" s="468">
        <v>0</v>
      </c>
      <c r="I23" s="467" t="s">
        <v>189</v>
      </c>
      <c r="J23" s="568">
        <v>0</v>
      </c>
      <c r="K23" s="467" t="s">
        <v>189</v>
      </c>
      <c r="L23" s="603">
        <v>0</v>
      </c>
      <c r="M23" s="168"/>
      <c r="N23" s="174">
        <v>68</v>
      </c>
      <c r="O23" s="171" t="s">
        <v>146</v>
      </c>
      <c r="P23" s="172"/>
      <c r="Q23" s="134" t="s">
        <v>127</v>
      </c>
      <c r="R23" s="133">
        <v>0.03</v>
      </c>
      <c r="S23" s="467" t="s">
        <v>193</v>
      </c>
      <c r="T23" s="468">
        <v>0</v>
      </c>
      <c r="U23" s="467" t="s">
        <v>193</v>
      </c>
      <c r="V23" s="568">
        <v>0</v>
      </c>
      <c r="W23" s="467" t="s">
        <v>193</v>
      </c>
      <c r="X23" s="603">
        <v>0</v>
      </c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</row>
    <row r="24" spans="1:44" ht="22.5" customHeight="1" x14ac:dyDescent="0.15">
      <c r="A24" s="116"/>
      <c r="B24" s="170">
        <v>10</v>
      </c>
      <c r="C24" s="171" t="s">
        <v>319</v>
      </c>
      <c r="D24" s="172"/>
      <c r="E24" s="628" t="s">
        <v>128</v>
      </c>
      <c r="F24" s="133">
        <v>6.0000000000000001E-3</v>
      </c>
      <c r="G24" s="632" t="s">
        <v>195</v>
      </c>
      <c r="H24" s="468">
        <v>0</v>
      </c>
      <c r="I24" s="632" t="s">
        <v>195</v>
      </c>
      <c r="J24" s="568">
        <v>0</v>
      </c>
      <c r="K24" s="632" t="s">
        <v>195</v>
      </c>
      <c r="L24" s="603">
        <v>0</v>
      </c>
      <c r="M24" s="635"/>
      <c r="N24" s="173">
        <v>69</v>
      </c>
      <c r="O24" s="637" t="s">
        <v>357</v>
      </c>
      <c r="P24" s="172"/>
      <c r="Q24" s="628" t="s">
        <v>127</v>
      </c>
      <c r="R24" s="133">
        <v>5.0000000000000001E-3</v>
      </c>
      <c r="S24" s="632" t="s">
        <v>105</v>
      </c>
      <c r="T24" s="468">
        <v>0</v>
      </c>
      <c r="U24" s="632" t="s">
        <v>105</v>
      </c>
      <c r="V24" s="568">
        <v>0</v>
      </c>
      <c r="W24" s="467" t="s">
        <v>105</v>
      </c>
      <c r="X24" s="603">
        <v>0</v>
      </c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4" ht="22.5" customHeight="1" x14ac:dyDescent="0.15">
      <c r="A25" s="116"/>
      <c r="B25" s="170">
        <v>11</v>
      </c>
      <c r="C25" s="171" t="s">
        <v>320</v>
      </c>
      <c r="D25" s="172"/>
      <c r="E25" s="134" t="s">
        <v>127</v>
      </c>
      <c r="F25" s="133">
        <v>0.03</v>
      </c>
      <c r="G25" s="467" t="s">
        <v>193</v>
      </c>
      <c r="H25" s="468">
        <v>0</v>
      </c>
      <c r="I25" s="467" t="s">
        <v>193</v>
      </c>
      <c r="J25" s="568">
        <v>0</v>
      </c>
      <c r="K25" s="467" t="s">
        <v>193</v>
      </c>
      <c r="L25" s="603">
        <v>0</v>
      </c>
      <c r="M25" s="168"/>
      <c r="N25" s="173">
        <v>70</v>
      </c>
      <c r="O25" s="171" t="s">
        <v>243</v>
      </c>
      <c r="P25" s="172"/>
      <c r="Q25" s="134" t="s">
        <v>127</v>
      </c>
      <c r="R25" s="133">
        <v>8.9999999999999998E-4</v>
      </c>
      <c r="S25" s="467" t="s">
        <v>432</v>
      </c>
      <c r="T25" s="468">
        <v>0</v>
      </c>
      <c r="U25" s="467" t="s">
        <v>432</v>
      </c>
      <c r="V25" s="568">
        <v>0</v>
      </c>
      <c r="W25" s="467" t="s">
        <v>432</v>
      </c>
      <c r="X25" s="603">
        <v>0</v>
      </c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4" ht="22.5" customHeight="1" x14ac:dyDescent="0.15">
      <c r="A26" s="116"/>
      <c r="B26" s="170">
        <v>12</v>
      </c>
      <c r="C26" s="171" t="s">
        <v>321</v>
      </c>
      <c r="D26" s="172"/>
      <c r="E26" s="134" t="s">
        <v>128</v>
      </c>
      <c r="F26" s="133">
        <v>5.0000000000000001E-3</v>
      </c>
      <c r="G26" s="467" t="s">
        <v>105</v>
      </c>
      <c r="H26" s="468">
        <v>0</v>
      </c>
      <c r="I26" s="467" t="s">
        <v>105</v>
      </c>
      <c r="J26" s="568">
        <v>0</v>
      </c>
      <c r="K26" s="467" t="s">
        <v>105</v>
      </c>
      <c r="L26" s="603">
        <v>0</v>
      </c>
      <c r="M26" s="168"/>
      <c r="N26" s="173">
        <v>71</v>
      </c>
      <c r="O26" s="171" t="s">
        <v>358</v>
      </c>
      <c r="P26" s="172"/>
      <c r="Q26" s="134" t="s">
        <v>127</v>
      </c>
      <c r="R26" s="133">
        <v>0.01</v>
      </c>
      <c r="S26" s="467" t="s">
        <v>190</v>
      </c>
      <c r="T26" s="468">
        <v>0</v>
      </c>
      <c r="U26" s="467" t="s">
        <v>190</v>
      </c>
      <c r="V26" s="568">
        <v>0</v>
      </c>
      <c r="W26" s="467" t="s">
        <v>190</v>
      </c>
      <c r="X26" s="603">
        <v>0</v>
      </c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</row>
    <row r="27" spans="1:44" ht="22.5" customHeight="1" x14ac:dyDescent="0.15">
      <c r="A27" s="116"/>
      <c r="B27" s="170">
        <v>13</v>
      </c>
      <c r="C27" s="171" t="s">
        <v>322</v>
      </c>
      <c r="D27" s="172"/>
      <c r="E27" s="134" t="s">
        <v>126</v>
      </c>
      <c r="F27" s="133">
        <v>1E-3</v>
      </c>
      <c r="G27" s="467" t="s">
        <v>430</v>
      </c>
      <c r="H27" s="468">
        <v>0</v>
      </c>
      <c r="I27" s="467" t="s">
        <v>430</v>
      </c>
      <c r="J27" s="568">
        <v>0</v>
      </c>
      <c r="K27" s="467" t="s">
        <v>430</v>
      </c>
      <c r="L27" s="603">
        <v>0</v>
      </c>
      <c r="M27" s="168"/>
      <c r="N27" s="188">
        <v>72</v>
      </c>
      <c r="O27" s="171" t="s">
        <v>359</v>
      </c>
      <c r="P27" s="172"/>
      <c r="Q27" s="134" t="s">
        <v>127</v>
      </c>
      <c r="R27" s="133">
        <v>4.0000000000000001E-3</v>
      </c>
      <c r="S27" s="467" t="s">
        <v>198</v>
      </c>
      <c r="T27" s="468">
        <v>0</v>
      </c>
      <c r="U27" s="467" t="s">
        <v>198</v>
      </c>
      <c r="V27" s="568">
        <v>0</v>
      </c>
      <c r="W27" s="467" t="s">
        <v>198</v>
      </c>
      <c r="X27" s="603">
        <v>0</v>
      </c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</row>
    <row r="28" spans="1:44" ht="22.5" customHeight="1" x14ac:dyDescent="0.15">
      <c r="A28" s="116"/>
      <c r="B28" s="170">
        <v>14</v>
      </c>
      <c r="C28" s="171" t="s">
        <v>323</v>
      </c>
      <c r="D28" s="172"/>
      <c r="E28" s="134" t="s">
        <v>128</v>
      </c>
      <c r="F28" s="133">
        <v>0.01</v>
      </c>
      <c r="G28" s="467" t="s">
        <v>190</v>
      </c>
      <c r="H28" s="468">
        <v>0</v>
      </c>
      <c r="I28" s="467" t="s">
        <v>190</v>
      </c>
      <c r="J28" s="568">
        <v>0</v>
      </c>
      <c r="K28" s="467" t="s">
        <v>190</v>
      </c>
      <c r="L28" s="603">
        <v>0</v>
      </c>
      <c r="M28" s="168"/>
      <c r="N28" s="173">
        <v>73</v>
      </c>
      <c r="O28" s="171" t="s">
        <v>360</v>
      </c>
      <c r="P28" s="172"/>
      <c r="Q28" s="134" t="s">
        <v>127</v>
      </c>
      <c r="R28" s="133">
        <v>0.02</v>
      </c>
      <c r="S28" s="467" t="s">
        <v>108</v>
      </c>
      <c r="T28" s="468">
        <v>0</v>
      </c>
      <c r="U28" s="467" t="s">
        <v>108</v>
      </c>
      <c r="V28" s="568">
        <v>0</v>
      </c>
      <c r="W28" s="467" t="s">
        <v>108</v>
      </c>
      <c r="X28" s="603">
        <v>0</v>
      </c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</row>
    <row r="29" spans="1:44" ht="22.5" customHeight="1" x14ac:dyDescent="0.15">
      <c r="A29" s="116"/>
      <c r="B29" s="170">
        <v>15</v>
      </c>
      <c r="C29" s="171" t="s">
        <v>324</v>
      </c>
      <c r="D29" s="172"/>
      <c r="E29" s="192" t="s">
        <v>447</v>
      </c>
      <c r="F29" s="133">
        <v>0.3</v>
      </c>
      <c r="G29" s="467" t="s">
        <v>197</v>
      </c>
      <c r="H29" s="468">
        <v>0</v>
      </c>
      <c r="I29" s="467" t="s">
        <v>197</v>
      </c>
      <c r="J29" s="568">
        <v>0</v>
      </c>
      <c r="K29" s="467" t="s">
        <v>197</v>
      </c>
      <c r="L29" s="603">
        <v>0</v>
      </c>
      <c r="M29" s="168"/>
      <c r="N29" s="173">
        <v>74</v>
      </c>
      <c r="O29" s="171" t="s">
        <v>142</v>
      </c>
      <c r="P29" s="172"/>
      <c r="Q29" s="134" t="s">
        <v>128</v>
      </c>
      <c r="R29" s="133">
        <v>2E-3</v>
      </c>
      <c r="S29" s="467" t="s">
        <v>431</v>
      </c>
      <c r="T29" s="468">
        <v>0</v>
      </c>
      <c r="U29" s="467" t="s">
        <v>431</v>
      </c>
      <c r="V29" s="568">
        <v>0</v>
      </c>
      <c r="W29" s="467" t="s">
        <v>431</v>
      </c>
      <c r="X29" s="603">
        <v>0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</row>
    <row r="30" spans="1:44" ht="22.5" customHeight="1" x14ac:dyDescent="0.15">
      <c r="A30" s="116"/>
      <c r="B30" s="170">
        <v>16</v>
      </c>
      <c r="C30" s="171" t="s">
        <v>616</v>
      </c>
      <c r="D30" s="172"/>
      <c r="E30" s="134" t="s">
        <v>127</v>
      </c>
      <c r="F30" s="133">
        <v>2E-3</v>
      </c>
      <c r="G30" s="467" t="s">
        <v>618</v>
      </c>
      <c r="H30" s="468">
        <v>0</v>
      </c>
      <c r="I30" s="467" t="s">
        <v>431</v>
      </c>
      <c r="J30" s="568">
        <v>0</v>
      </c>
      <c r="K30" s="467" t="s">
        <v>431</v>
      </c>
      <c r="L30" s="603">
        <v>0</v>
      </c>
      <c r="M30" s="168"/>
      <c r="N30" s="188">
        <v>75</v>
      </c>
      <c r="O30" s="171" t="s">
        <v>147</v>
      </c>
      <c r="P30" s="172"/>
      <c r="Q30" s="134" t="s">
        <v>127</v>
      </c>
      <c r="R30" s="133">
        <v>0.02</v>
      </c>
      <c r="S30" s="467" t="s">
        <v>108</v>
      </c>
      <c r="T30" s="468">
        <v>0</v>
      </c>
      <c r="U30" s="467" t="s">
        <v>108</v>
      </c>
      <c r="V30" s="568">
        <v>0</v>
      </c>
      <c r="W30" s="467" t="s">
        <v>108</v>
      </c>
      <c r="X30" s="603">
        <v>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</row>
    <row r="31" spans="1:44" ht="22.5" customHeight="1" x14ac:dyDescent="0.15">
      <c r="A31" s="116"/>
      <c r="B31" s="170">
        <v>17</v>
      </c>
      <c r="C31" s="171" t="s">
        <v>138</v>
      </c>
      <c r="D31" s="172"/>
      <c r="E31" s="134" t="s">
        <v>126</v>
      </c>
      <c r="F31" s="133">
        <v>0.09</v>
      </c>
      <c r="G31" s="467" t="s">
        <v>617</v>
      </c>
      <c r="H31" s="468">
        <v>0</v>
      </c>
      <c r="I31" s="467" t="s">
        <v>199</v>
      </c>
      <c r="J31" s="568">
        <v>0</v>
      </c>
      <c r="K31" s="467" t="s">
        <v>627</v>
      </c>
      <c r="L31" s="603">
        <v>0</v>
      </c>
      <c r="M31" s="168"/>
      <c r="N31" s="173">
        <v>76</v>
      </c>
      <c r="O31" s="171" t="s">
        <v>151</v>
      </c>
      <c r="P31" s="172"/>
      <c r="Q31" s="134" t="s">
        <v>436</v>
      </c>
      <c r="R31" s="133">
        <v>0.05</v>
      </c>
      <c r="S31" s="467" t="s">
        <v>112</v>
      </c>
      <c r="T31" s="468">
        <v>0</v>
      </c>
      <c r="U31" s="467" t="s">
        <v>112</v>
      </c>
      <c r="V31" s="568">
        <v>0</v>
      </c>
      <c r="W31" s="467" t="s">
        <v>112</v>
      </c>
      <c r="X31" s="603">
        <v>0</v>
      </c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</row>
    <row r="32" spans="1:44" ht="22.5" customHeight="1" x14ac:dyDescent="0.15">
      <c r="A32" s="116"/>
      <c r="B32" s="170">
        <v>18</v>
      </c>
      <c r="C32" s="171" t="s">
        <v>325</v>
      </c>
      <c r="D32" s="172"/>
      <c r="E32" s="134" t="s">
        <v>436</v>
      </c>
      <c r="F32" s="133">
        <v>6.0000000000000001E-3</v>
      </c>
      <c r="G32" s="467" t="s">
        <v>195</v>
      </c>
      <c r="H32" s="468">
        <v>0</v>
      </c>
      <c r="I32" s="467" t="s">
        <v>195</v>
      </c>
      <c r="J32" s="568">
        <v>0</v>
      </c>
      <c r="K32" s="467" t="s">
        <v>195</v>
      </c>
      <c r="L32" s="603">
        <v>0</v>
      </c>
      <c r="M32" s="168"/>
      <c r="N32" s="173">
        <v>77</v>
      </c>
      <c r="O32" s="171" t="s">
        <v>249</v>
      </c>
      <c r="P32" s="172"/>
      <c r="Q32" s="134" t="s">
        <v>128</v>
      </c>
      <c r="R32" s="133">
        <v>5.0000000000000001E-4</v>
      </c>
      <c r="S32" s="467" t="s">
        <v>201</v>
      </c>
      <c r="T32" s="468">
        <v>0</v>
      </c>
      <c r="U32" s="467" t="s">
        <v>201</v>
      </c>
      <c r="V32" s="568">
        <v>0</v>
      </c>
      <c r="W32" s="467" t="s">
        <v>201</v>
      </c>
      <c r="X32" s="603">
        <v>0</v>
      </c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</row>
    <row r="33" spans="1:44" ht="22.5" customHeight="1" x14ac:dyDescent="0.15">
      <c r="A33" s="116"/>
      <c r="B33" s="170">
        <v>19</v>
      </c>
      <c r="C33" s="171" t="s">
        <v>326</v>
      </c>
      <c r="D33" s="172"/>
      <c r="E33" s="134" t="s">
        <v>127</v>
      </c>
      <c r="F33" s="133">
        <v>8.9999999999999993E-3</v>
      </c>
      <c r="G33" s="467" t="s">
        <v>251</v>
      </c>
      <c r="H33" s="468">
        <v>0</v>
      </c>
      <c r="I33" s="467" t="s">
        <v>251</v>
      </c>
      <c r="J33" s="568">
        <v>0</v>
      </c>
      <c r="K33" s="467" t="s">
        <v>251</v>
      </c>
      <c r="L33" s="603">
        <v>0</v>
      </c>
      <c r="M33" s="168"/>
      <c r="N33" s="188">
        <v>78</v>
      </c>
      <c r="O33" s="171" t="s">
        <v>136</v>
      </c>
      <c r="P33" s="172"/>
      <c r="Q33" s="192" t="s">
        <v>448</v>
      </c>
      <c r="R33" s="133">
        <v>0.01</v>
      </c>
      <c r="S33" s="470" t="s">
        <v>190</v>
      </c>
      <c r="T33" s="468">
        <v>0</v>
      </c>
      <c r="U33" s="470" t="s">
        <v>190</v>
      </c>
      <c r="V33" s="568">
        <v>0</v>
      </c>
      <c r="W33" s="470" t="s">
        <v>190</v>
      </c>
      <c r="X33" s="603">
        <v>0</v>
      </c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</row>
    <row r="34" spans="1:44" ht="22.5" customHeight="1" x14ac:dyDescent="0.15">
      <c r="A34" s="116"/>
      <c r="B34" s="170">
        <v>20</v>
      </c>
      <c r="C34" s="171" t="s">
        <v>241</v>
      </c>
      <c r="D34" s="172"/>
      <c r="E34" s="134" t="s">
        <v>127</v>
      </c>
      <c r="F34" s="133">
        <v>0.03</v>
      </c>
      <c r="G34" s="470" t="s">
        <v>193</v>
      </c>
      <c r="H34" s="468">
        <v>0</v>
      </c>
      <c r="I34" s="470" t="s">
        <v>193</v>
      </c>
      <c r="J34" s="568">
        <v>0</v>
      </c>
      <c r="K34" s="470" t="s">
        <v>193</v>
      </c>
      <c r="L34" s="603">
        <v>0</v>
      </c>
      <c r="M34" s="168"/>
      <c r="N34" s="173">
        <v>79</v>
      </c>
      <c r="O34" s="171" t="s">
        <v>137</v>
      </c>
      <c r="P34" s="172"/>
      <c r="Q34" s="134" t="s">
        <v>436</v>
      </c>
      <c r="R34" s="133">
        <v>0.03</v>
      </c>
      <c r="S34" s="470" t="s">
        <v>193</v>
      </c>
      <c r="T34" s="468">
        <v>0</v>
      </c>
      <c r="U34" s="470" t="s">
        <v>193</v>
      </c>
      <c r="V34" s="568">
        <v>0</v>
      </c>
      <c r="W34" s="470" t="s">
        <v>193</v>
      </c>
      <c r="X34" s="603">
        <v>0</v>
      </c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</row>
    <row r="35" spans="1:44" ht="22.5" customHeight="1" x14ac:dyDescent="0.15">
      <c r="A35" s="116"/>
      <c r="B35" s="170">
        <v>21</v>
      </c>
      <c r="C35" s="171" t="s">
        <v>327</v>
      </c>
      <c r="D35" s="172"/>
      <c r="E35" s="134" t="s">
        <v>436</v>
      </c>
      <c r="F35" s="133">
        <v>0.08</v>
      </c>
      <c r="G35" s="470" t="s">
        <v>196</v>
      </c>
      <c r="H35" s="468">
        <v>0</v>
      </c>
      <c r="I35" s="470" t="s">
        <v>196</v>
      </c>
      <c r="J35" s="568">
        <v>0</v>
      </c>
      <c r="K35" s="470" t="s">
        <v>196</v>
      </c>
      <c r="L35" s="603">
        <v>0</v>
      </c>
      <c r="M35" s="168"/>
      <c r="N35" s="173">
        <v>80</v>
      </c>
      <c r="O35" s="171" t="s">
        <v>361</v>
      </c>
      <c r="P35" s="172"/>
      <c r="Q35" s="134" t="s">
        <v>436</v>
      </c>
      <c r="R35" s="133">
        <v>0.05</v>
      </c>
      <c r="S35" s="470" t="s">
        <v>112</v>
      </c>
      <c r="T35" s="468">
        <v>0</v>
      </c>
      <c r="U35" s="470" t="s">
        <v>112</v>
      </c>
      <c r="V35" s="568">
        <v>0</v>
      </c>
      <c r="W35" s="470" t="s">
        <v>112</v>
      </c>
      <c r="X35" s="603">
        <v>0</v>
      </c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</row>
    <row r="36" spans="1:44" ht="22.5" customHeight="1" x14ac:dyDescent="0.15">
      <c r="A36" s="116"/>
      <c r="B36" s="170">
        <v>22</v>
      </c>
      <c r="C36" s="171" t="s">
        <v>437</v>
      </c>
      <c r="D36" s="172"/>
      <c r="E36" s="134" t="s">
        <v>128</v>
      </c>
      <c r="F36" s="133">
        <v>0.01</v>
      </c>
      <c r="G36" s="470" t="s">
        <v>190</v>
      </c>
      <c r="H36" s="468">
        <v>0</v>
      </c>
      <c r="I36" s="470" t="s">
        <v>190</v>
      </c>
      <c r="J36" s="568">
        <v>0</v>
      </c>
      <c r="K36" s="470" t="s">
        <v>190</v>
      </c>
      <c r="L36" s="603">
        <v>0</v>
      </c>
      <c r="M36" s="168"/>
      <c r="N36" s="188">
        <v>81</v>
      </c>
      <c r="O36" s="171" t="s">
        <v>234</v>
      </c>
      <c r="P36" s="172"/>
      <c r="Q36" s="134" t="s">
        <v>128</v>
      </c>
      <c r="R36" s="133">
        <v>6.0000000000000001E-3</v>
      </c>
      <c r="S36" s="470" t="s">
        <v>195</v>
      </c>
      <c r="T36" s="468">
        <v>0</v>
      </c>
      <c r="U36" s="470" t="s">
        <v>195</v>
      </c>
      <c r="V36" s="568">
        <v>0</v>
      </c>
      <c r="W36" s="470" t="s">
        <v>195</v>
      </c>
      <c r="X36" s="603">
        <v>0</v>
      </c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</row>
    <row r="37" spans="1:44" ht="22.5" customHeight="1" x14ac:dyDescent="0.15">
      <c r="A37" s="116"/>
      <c r="B37" s="170">
        <v>23</v>
      </c>
      <c r="C37" s="171" t="s">
        <v>328</v>
      </c>
      <c r="D37" s="172"/>
      <c r="E37" s="134" t="s">
        <v>127</v>
      </c>
      <c r="F37" s="133">
        <v>0.02</v>
      </c>
      <c r="G37" s="470" t="s">
        <v>108</v>
      </c>
      <c r="H37" s="468">
        <v>0</v>
      </c>
      <c r="I37" s="470" t="s">
        <v>108</v>
      </c>
      <c r="J37" s="568">
        <v>0</v>
      </c>
      <c r="K37" s="470" t="s">
        <v>108</v>
      </c>
      <c r="L37" s="603">
        <v>0</v>
      </c>
      <c r="M37" s="168"/>
      <c r="N37" s="173">
        <v>82</v>
      </c>
      <c r="O37" s="171" t="s">
        <v>238</v>
      </c>
      <c r="P37" s="172"/>
      <c r="Q37" s="134" t="s">
        <v>436</v>
      </c>
      <c r="R37" s="133">
        <v>7.0000000000000001E-3</v>
      </c>
      <c r="S37" s="470" t="s">
        <v>383</v>
      </c>
      <c r="T37" s="468">
        <v>0</v>
      </c>
      <c r="U37" s="470" t="s">
        <v>383</v>
      </c>
      <c r="V37" s="568">
        <v>0</v>
      </c>
      <c r="W37" s="470" t="s">
        <v>383</v>
      </c>
      <c r="X37" s="603">
        <v>0</v>
      </c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</row>
    <row r="38" spans="1:44" ht="22.5" customHeight="1" x14ac:dyDescent="0.15">
      <c r="A38" s="116"/>
      <c r="B38" s="170">
        <v>24</v>
      </c>
      <c r="C38" s="171" t="s">
        <v>438</v>
      </c>
      <c r="D38" s="172"/>
      <c r="E38" s="134" t="s">
        <v>436</v>
      </c>
      <c r="F38" s="133">
        <v>0.03</v>
      </c>
      <c r="G38" s="470" t="s">
        <v>193</v>
      </c>
      <c r="H38" s="468">
        <v>0</v>
      </c>
      <c r="I38" s="470" t="s">
        <v>193</v>
      </c>
      <c r="J38" s="568">
        <v>0</v>
      </c>
      <c r="K38" s="470" t="s">
        <v>193</v>
      </c>
      <c r="L38" s="603">
        <v>0</v>
      </c>
      <c r="M38" s="168"/>
      <c r="N38" s="174">
        <v>83</v>
      </c>
      <c r="O38" s="171" t="s">
        <v>362</v>
      </c>
      <c r="P38" s="172"/>
      <c r="Q38" s="134" t="s">
        <v>127</v>
      </c>
      <c r="R38" s="133">
        <v>0.01</v>
      </c>
      <c r="S38" s="470" t="s">
        <v>190</v>
      </c>
      <c r="T38" s="468">
        <v>0</v>
      </c>
      <c r="U38" s="470" t="s">
        <v>190</v>
      </c>
      <c r="V38" s="568">
        <v>0</v>
      </c>
      <c r="W38" s="470" t="s">
        <v>190</v>
      </c>
      <c r="X38" s="603">
        <v>0</v>
      </c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</row>
    <row r="39" spans="1:44" ht="22.5" customHeight="1" x14ac:dyDescent="0.15">
      <c r="A39" s="116"/>
      <c r="B39" s="170">
        <v>25</v>
      </c>
      <c r="C39" s="171" t="s">
        <v>329</v>
      </c>
      <c r="D39" s="172"/>
      <c r="E39" s="134" t="s">
        <v>436</v>
      </c>
      <c r="F39" s="133">
        <v>0.1</v>
      </c>
      <c r="G39" s="470" t="s">
        <v>104</v>
      </c>
      <c r="H39" s="468">
        <v>0</v>
      </c>
      <c r="I39" s="470" t="s">
        <v>104</v>
      </c>
      <c r="J39" s="568">
        <v>0</v>
      </c>
      <c r="K39" s="470" t="s">
        <v>104</v>
      </c>
      <c r="L39" s="603">
        <v>0</v>
      </c>
      <c r="M39" s="168"/>
      <c r="N39" s="173">
        <v>84</v>
      </c>
      <c r="O39" s="171" t="s">
        <v>264</v>
      </c>
      <c r="P39" s="172"/>
      <c r="Q39" s="134" t="s">
        <v>436</v>
      </c>
      <c r="R39" s="133">
        <v>0.1</v>
      </c>
      <c r="S39" s="470" t="s">
        <v>104</v>
      </c>
      <c r="T39" s="468">
        <v>0</v>
      </c>
      <c r="U39" s="470" t="s">
        <v>104</v>
      </c>
      <c r="V39" s="568">
        <v>0</v>
      </c>
      <c r="W39" s="470" t="s">
        <v>104</v>
      </c>
      <c r="X39" s="603">
        <v>0</v>
      </c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</row>
    <row r="40" spans="1:44" ht="22.5" customHeight="1" x14ac:dyDescent="0.15">
      <c r="A40" s="116"/>
      <c r="B40" s="170">
        <v>26</v>
      </c>
      <c r="C40" s="171" t="s">
        <v>330</v>
      </c>
      <c r="D40" s="172"/>
      <c r="E40" s="134" t="s">
        <v>128</v>
      </c>
      <c r="F40" s="133">
        <v>5.9999999999999995E-4</v>
      </c>
      <c r="G40" s="470" t="s">
        <v>382</v>
      </c>
      <c r="H40" s="468">
        <v>0</v>
      </c>
      <c r="I40" s="470" t="s">
        <v>382</v>
      </c>
      <c r="J40" s="568">
        <v>0</v>
      </c>
      <c r="K40" s="470" t="s">
        <v>382</v>
      </c>
      <c r="L40" s="603">
        <v>0</v>
      </c>
      <c r="M40" s="168"/>
      <c r="N40" s="173">
        <v>85</v>
      </c>
      <c r="O40" s="171" t="s">
        <v>363</v>
      </c>
      <c r="P40" s="172"/>
      <c r="Q40" s="134" t="s">
        <v>127</v>
      </c>
      <c r="R40" s="133">
        <v>0.03</v>
      </c>
      <c r="S40" s="470" t="s">
        <v>193</v>
      </c>
      <c r="T40" s="468">
        <v>0</v>
      </c>
      <c r="U40" s="470" t="s">
        <v>193</v>
      </c>
      <c r="V40" s="568">
        <v>0</v>
      </c>
      <c r="W40" s="470" t="s">
        <v>193</v>
      </c>
      <c r="X40" s="603">
        <v>0</v>
      </c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</row>
    <row r="41" spans="1:44" ht="22.5" customHeight="1" x14ac:dyDescent="0.15">
      <c r="A41" s="116"/>
      <c r="B41" s="170">
        <v>27</v>
      </c>
      <c r="C41" s="171" t="s">
        <v>248</v>
      </c>
      <c r="D41" s="172"/>
      <c r="E41" s="134" t="s">
        <v>439</v>
      </c>
      <c r="F41" s="133">
        <v>8.0000000000000002E-3</v>
      </c>
      <c r="G41" s="470" t="s">
        <v>191</v>
      </c>
      <c r="H41" s="468">
        <v>0</v>
      </c>
      <c r="I41" s="470" t="s">
        <v>191</v>
      </c>
      <c r="J41" s="568">
        <v>0</v>
      </c>
      <c r="K41" s="470" t="s">
        <v>191</v>
      </c>
      <c r="L41" s="603">
        <v>0</v>
      </c>
      <c r="M41" s="168"/>
      <c r="N41" s="174">
        <v>86</v>
      </c>
      <c r="O41" s="171" t="s">
        <v>148</v>
      </c>
      <c r="P41" s="172"/>
      <c r="Q41" s="134" t="s">
        <v>127</v>
      </c>
      <c r="R41" s="133">
        <v>0.02</v>
      </c>
      <c r="S41" s="470" t="s">
        <v>108</v>
      </c>
      <c r="T41" s="468">
        <v>0</v>
      </c>
      <c r="U41" s="470" t="s">
        <v>108</v>
      </c>
      <c r="V41" s="568">
        <v>0</v>
      </c>
      <c r="W41" s="470" t="s">
        <v>108</v>
      </c>
      <c r="X41" s="603">
        <v>0</v>
      </c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</row>
    <row r="42" spans="1:44" ht="22.5" customHeight="1" x14ac:dyDescent="0.15">
      <c r="A42" s="116"/>
      <c r="B42" s="170">
        <v>28</v>
      </c>
      <c r="C42" s="171" t="s">
        <v>331</v>
      </c>
      <c r="D42" s="172"/>
      <c r="E42" s="193" t="s">
        <v>446</v>
      </c>
      <c r="F42" s="133">
        <v>0.08</v>
      </c>
      <c r="G42" s="470" t="s">
        <v>196</v>
      </c>
      <c r="H42" s="468">
        <v>0</v>
      </c>
      <c r="I42" s="470" t="s">
        <v>196</v>
      </c>
      <c r="J42" s="568">
        <v>0</v>
      </c>
      <c r="K42" s="470" t="s">
        <v>196</v>
      </c>
      <c r="L42" s="603">
        <v>0</v>
      </c>
      <c r="M42" s="168"/>
      <c r="N42" s="173">
        <v>87</v>
      </c>
      <c r="O42" s="171" t="s">
        <v>239</v>
      </c>
      <c r="P42" s="172"/>
      <c r="Q42" s="134" t="s">
        <v>436</v>
      </c>
      <c r="R42" s="133">
        <v>0.02</v>
      </c>
      <c r="S42" s="470" t="s">
        <v>108</v>
      </c>
      <c r="T42" s="468">
        <v>0</v>
      </c>
      <c r="U42" s="470" t="s">
        <v>108</v>
      </c>
      <c r="V42" s="568">
        <v>0</v>
      </c>
      <c r="W42" s="470" t="s">
        <v>108</v>
      </c>
      <c r="X42" s="603">
        <v>0</v>
      </c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</row>
    <row r="43" spans="1:44" ht="22.5" customHeight="1" x14ac:dyDescent="0.15">
      <c r="A43" s="116"/>
      <c r="B43" s="170">
        <v>29</v>
      </c>
      <c r="C43" s="171" t="s">
        <v>150</v>
      </c>
      <c r="D43" s="172"/>
      <c r="E43" s="134" t="s">
        <v>128</v>
      </c>
      <c r="F43" s="133">
        <v>0.02</v>
      </c>
      <c r="G43" s="470" t="s">
        <v>108</v>
      </c>
      <c r="H43" s="468">
        <v>0</v>
      </c>
      <c r="I43" s="470" t="s">
        <v>108</v>
      </c>
      <c r="J43" s="568">
        <v>0</v>
      </c>
      <c r="K43" s="470" t="s">
        <v>108</v>
      </c>
      <c r="L43" s="603">
        <v>0</v>
      </c>
      <c r="M43" s="168"/>
      <c r="N43" s="173">
        <v>88</v>
      </c>
      <c r="O43" s="171" t="s">
        <v>364</v>
      </c>
      <c r="P43" s="172"/>
      <c r="Q43" s="134" t="s">
        <v>126</v>
      </c>
      <c r="R43" s="133">
        <v>0.03</v>
      </c>
      <c r="S43" s="470" t="s">
        <v>193</v>
      </c>
      <c r="T43" s="468">
        <v>0</v>
      </c>
      <c r="U43" s="470" t="s">
        <v>193</v>
      </c>
      <c r="V43" s="568">
        <v>0</v>
      </c>
      <c r="W43" s="470" t="s">
        <v>193</v>
      </c>
      <c r="X43" s="603">
        <v>0</v>
      </c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</row>
    <row r="44" spans="1:44" ht="22.5" customHeight="1" x14ac:dyDescent="0.15">
      <c r="A44" s="116"/>
      <c r="B44" s="170">
        <v>30</v>
      </c>
      <c r="C44" s="171" t="s">
        <v>332</v>
      </c>
      <c r="D44" s="172"/>
      <c r="E44" s="134" t="s">
        <v>440</v>
      </c>
      <c r="F44" s="133">
        <v>2.9999999999999997E-4</v>
      </c>
      <c r="G44" s="470" t="s">
        <v>611</v>
      </c>
      <c r="H44" s="468">
        <v>0</v>
      </c>
      <c r="I44" s="470" t="s">
        <v>611</v>
      </c>
      <c r="J44" s="568">
        <v>0</v>
      </c>
      <c r="K44" s="470" t="s">
        <v>611</v>
      </c>
      <c r="L44" s="603">
        <v>0</v>
      </c>
      <c r="M44" s="168"/>
      <c r="N44" s="174">
        <v>89</v>
      </c>
      <c r="O44" s="171" t="s">
        <v>134</v>
      </c>
      <c r="P44" s="172"/>
      <c r="Q44" s="134" t="s">
        <v>127</v>
      </c>
      <c r="R44" s="133">
        <v>0.05</v>
      </c>
      <c r="S44" s="470" t="s">
        <v>112</v>
      </c>
      <c r="T44" s="468">
        <v>0</v>
      </c>
      <c r="U44" s="470" t="s">
        <v>112</v>
      </c>
      <c r="V44" s="568">
        <v>0</v>
      </c>
      <c r="W44" s="470" t="s">
        <v>112</v>
      </c>
      <c r="X44" s="603">
        <v>0</v>
      </c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</row>
    <row r="45" spans="1:44" ht="22.5" customHeight="1" x14ac:dyDescent="0.15">
      <c r="A45" s="116"/>
      <c r="B45" s="170">
        <v>31</v>
      </c>
      <c r="C45" s="171" t="s">
        <v>333</v>
      </c>
      <c r="D45" s="172"/>
      <c r="E45" s="134" t="s">
        <v>127</v>
      </c>
      <c r="F45" s="133">
        <v>5.0000000000000001E-3</v>
      </c>
      <c r="G45" s="470" t="s">
        <v>105</v>
      </c>
      <c r="H45" s="468">
        <v>0</v>
      </c>
      <c r="I45" s="470" t="s">
        <v>105</v>
      </c>
      <c r="J45" s="568">
        <v>0</v>
      </c>
      <c r="K45" s="470" t="s">
        <v>105</v>
      </c>
      <c r="L45" s="603">
        <v>0</v>
      </c>
      <c r="M45" s="168"/>
      <c r="N45" s="173">
        <v>90</v>
      </c>
      <c r="O45" s="171" t="s">
        <v>365</v>
      </c>
      <c r="P45" s="172"/>
      <c r="Q45" s="134" t="s">
        <v>126</v>
      </c>
      <c r="R45" s="133">
        <v>0.09</v>
      </c>
      <c r="S45" s="470" t="s">
        <v>199</v>
      </c>
      <c r="T45" s="468">
        <v>0</v>
      </c>
      <c r="U45" s="470" t="s">
        <v>199</v>
      </c>
      <c r="V45" s="568">
        <v>0</v>
      </c>
      <c r="W45" s="470" t="s">
        <v>199</v>
      </c>
      <c r="X45" s="603">
        <v>0</v>
      </c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</row>
    <row r="46" spans="1:44" ht="22.5" customHeight="1" x14ac:dyDescent="0.15">
      <c r="A46" s="116"/>
      <c r="B46" s="170">
        <v>32</v>
      </c>
      <c r="C46" s="171" t="s">
        <v>143</v>
      </c>
      <c r="D46" s="172"/>
      <c r="E46" s="134" t="s">
        <v>126</v>
      </c>
      <c r="F46" s="133">
        <v>0.3</v>
      </c>
      <c r="G46" s="470" t="s">
        <v>197</v>
      </c>
      <c r="H46" s="468">
        <v>0</v>
      </c>
      <c r="I46" s="470" t="s">
        <v>197</v>
      </c>
      <c r="J46" s="568">
        <v>0</v>
      </c>
      <c r="K46" s="470" t="s">
        <v>197</v>
      </c>
      <c r="L46" s="603">
        <v>0</v>
      </c>
      <c r="M46" s="168"/>
      <c r="N46" s="173">
        <v>91</v>
      </c>
      <c r="O46" s="171" t="s">
        <v>366</v>
      </c>
      <c r="P46" s="172"/>
      <c r="Q46" s="134" t="s">
        <v>128</v>
      </c>
      <c r="R46" s="133">
        <v>7.0000000000000001E-3</v>
      </c>
      <c r="S46" s="470" t="s">
        <v>383</v>
      </c>
      <c r="T46" s="468">
        <v>0</v>
      </c>
      <c r="U46" s="470" t="s">
        <v>383</v>
      </c>
      <c r="V46" s="568">
        <v>0</v>
      </c>
      <c r="W46" s="470" t="s">
        <v>383</v>
      </c>
      <c r="X46" s="603">
        <v>0</v>
      </c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</row>
    <row r="47" spans="1:44" ht="22.5" customHeight="1" x14ac:dyDescent="0.15">
      <c r="A47" s="116"/>
      <c r="B47" s="170">
        <v>33</v>
      </c>
      <c r="C47" s="171" t="s">
        <v>334</v>
      </c>
      <c r="D47" s="172"/>
      <c r="E47" s="134" t="s">
        <v>127</v>
      </c>
      <c r="F47" s="133">
        <v>0.03</v>
      </c>
      <c r="G47" s="470" t="s">
        <v>193</v>
      </c>
      <c r="H47" s="468">
        <v>0</v>
      </c>
      <c r="I47" s="470" t="s">
        <v>193</v>
      </c>
      <c r="J47" s="568">
        <v>0</v>
      </c>
      <c r="K47" s="470" t="s">
        <v>193</v>
      </c>
      <c r="L47" s="603">
        <v>0</v>
      </c>
      <c r="M47" s="168"/>
      <c r="N47" s="173">
        <v>92</v>
      </c>
      <c r="O47" s="171" t="s">
        <v>246</v>
      </c>
      <c r="P47" s="172"/>
      <c r="Q47" s="134" t="s">
        <v>126</v>
      </c>
      <c r="R47" s="133">
        <v>0.05</v>
      </c>
      <c r="S47" s="470" t="s">
        <v>112</v>
      </c>
      <c r="T47" s="468">
        <v>0</v>
      </c>
      <c r="U47" s="470" t="s">
        <v>112</v>
      </c>
      <c r="V47" s="568">
        <v>0</v>
      </c>
      <c r="W47" s="470" t="s">
        <v>112</v>
      </c>
      <c r="X47" s="603">
        <v>0</v>
      </c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</row>
    <row r="48" spans="1:44" ht="22.5" customHeight="1" x14ac:dyDescent="0.15">
      <c r="A48" s="116"/>
      <c r="B48" s="170">
        <v>34</v>
      </c>
      <c r="C48" s="171" t="s">
        <v>235</v>
      </c>
      <c r="D48" s="172"/>
      <c r="E48" s="134" t="s">
        <v>127</v>
      </c>
      <c r="F48" s="133">
        <v>2</v>
      </c>
      <c r="G48" s="470" t="s">
        <v>110</v>
      </c>
      <c r="H48" s="468">
        <v>0</v>
      </c>
      <c r="I48" s="470" t="s">
        <v>110</v>
      </c>
      <c r="J48" s="568">
        <v>0</v>
      </c>
      <c r="K48" s="470" t="s">
        <v>110</v>
      </c>
      <c r="L48" s="603">
        <v>0</v>
      </c>
      <c r="M48" s="168"/>
      <c r="N48" s="188">
        <v>93</v>
      </c>
      <c r="O48" s="171" t="s">
        <v>130</v>
      </c>
      <c r="P48" s="172"/>
      <c r="Q48" s="134" t="s">
        <v>127</v>
      </c>
      <c r="R48" s="133">
        <v>0.05</v>
      </c>
      <c r="S48" s="470" t="s">
        <v>112</v>
      </c>
      <c r="T48" s="468">
        <v>0</v>
      </c>
      <c r="U48" s="470" t="s">
        <v>112</v>
      </c>
      <c r="V48" s="568">
        <v>0</v>
      </c>
      <c r="W48" s="470" t="s">
        <v>112</v>
      </c>
      <c r="X48" s="603">
        <v>0</v>
      </c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</row>
    <row r="49" spans="1:44" ht="22.5" customHeight="1" x14ac:dyDescent="0.15">
      <c r="A49" s="116"/>
      <c r="B49" s="170">
        <v>35</v>
      </c>
      <c r="C49" s="171" t="s">
        <v>335</v>
      </c>
      <c r="D49" s="172"/>
      <c r="E49" s="192" t="s">
        <v>449</v>
      </c>
      <c r="F49" s="133">
        <v>0.02</v>
      </c>
      <c r="G49" s="470" t="s">
        <v>108</v>
      </c>
      <c r="H49" s="468">
        <v>0</v>
      </c>
      <c r="I49" s="470" t="s">
        <v>108</v>
      </c>
      <c r="J49" s="568">
        <v>0</v>
      </c>
      <c r="K49" s="470" t="s">
        <v>108</v>
      </c>
      <c r="L49" s="603">
        <v>0</v>
      </c>
      <c r="M49" s="168"/>
      <c r="N49" s="173">
        <v>94</v>
      </c>
      <c r="O49" s="171" t="s">
        <v>240</v>
      </c>
      <c r="P49" s="172"/>
      <c r="Q49" s="134" t="s">
        <v>436</v>
      </c>
      <c r="R49" s="133">
        <v>0.03</v>
      </c>
      <c r="S49" s="470" t="s">
        <v>193</v>
      </c>
      <c r="T49" s="468">
        <v>0</v>
      </c>
      <c r="U49" s="470" t="s">
        <v>193</v>
      </c>
      <c r="V49" s="568">
        <v>0</v>
      </c>
      <c r="W49" s="470" t="s">
        <v>193</v>
      </c>
      <c r="X49" s="603">
        <v>0</v>
      </c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</row>
    <row r="50" spans="1:44" ht="22.5" customHeight="1" x14ac:dyDescent="0.15">
      <c r="A50" s="116"/>
      <c r="B50" s="170">
        <v>36</v>
      </c>
      <c r="C50" s="171" t="s">
        <v>336</v>
      </c>
      <c r="D50" s="172"/>
      <c r="E50" s="134" t="s">
        <v>127</v>
      </c>
      <c r="F50" s="133">
        <v>0.02</v>
      </c>
      <c r="G50" s="470" t="s">
        <v>108</v>
      </c>
      <c r="H50" s="468">
        <v>0</v>
      </c>
      <c r="I50" s="470" t="s">
        <v>108</v>
      </c>
      <c r="J50" s="568">
        <v>0</v>
      </c>
      <c r="K50" s="470" t="s">
        <v>108</v>
      </c>
      <c r="L50" s="603">
        <v>0</v>
      </c>
      <c r="M50" s="168"/>
      <c r="N50" s="173">
        <v>95</v>
      </c>
      <c r="O50" s="171" t="s">
        <v>230</v>
      </c>
      <c r="P50" s="172"/>
      <c r="Q50" s="134" t="s">
        <v>439</v>
      </c>
      <c r="R50" s="133">
        <v>0.1</v>
      </c>
      <c r="S50" s="470" t="s">
        <v>104</v>
      </c>
      <c r="T50" s="468">
        <v>0</v>
      </c>
      <c r="U50" s="470" t="s">
        <v>104</v>
      </c>
      <c r="V50" s="568">
        <v>0</v>
      </c>
      <c r="W50" s="470" t="s">
        <v>104</v>
      </c>
      <c r="X50" s="603">
        <v>0</v>
      </c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</row>
    <row r="51" spans="1:44" ht="22.5" customHeight="1" x14ac:dyDescent="0.15">
      <c r="A51" s="116"/>
      <c r="B51" s="170">
        <v>37</v>
      </c>
      <c r="C51" s="171" t="s">
        <v>337</v>
      </c>
      <c r="D51" s="172"/>
      <c r="E51" s="134" t="s">
        <v>127</v>
      </c>
      <c r="F51" s="133">
        <v>1E-4</v>
      </c>
      <c r="G51" s="470" t="s">
        <v>431</v>
      </c>
      <c r="H51" s="468">
        <v>0</v>
      </c>
      <c r="I51" s="470" t="s">
        <v>431</v>
      </c>
      <c r="J51" s="568">
        <v>0</v>
      </c>
      <c r="K51" s="470" t="s">
        <v>431</v>
      </c>
      <c r="L51" s="603">
        <v>0</v>
      </c>
      <c r="M51" s="168"/>
      <c r="N51" s="188">
        <v>96</v>
      </c>
      <c r="O51" s="171" t="s">
        <v>236</v>
      </c>
      <c r="P51" s="172"/>
      <c r="Q51" s="134" t="s">
        <v>126</v>
      </c>
      <c r="R51" s="133">
        <v>0.02</v>
      </c>
      <c r="S51" s="470" t="s">
        <v>108</v>
      </c>
      <c r="T51" s="468">
        <v>0</v>
      </c>
      <c r="U51" s="470" t="s">
        <v>108</v>
      </c>
      <c r="V51" s="568">
        <v>0</v>
      </c>
      <c r="W51" s="470" t="s">
        <v>108</v>
      </c>
      <c r="X51" s="603">
        <v>0</v>
      </c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</row>
    <row r="52" spans="1:44" ht="22.5" customHeight="1" x14ac:dyDescent="0.15">
      <c r="A52" s="116"/>
      <c r="B52" s="170">
        <v>38</v>
      </c>
      <c r="C52" s="171" t="s">
        <v>141</v>
      </c>
      <c r="D52" s="172"/>
      <c r="E52" s="134" t="s">
        <v>128</v>
      </c>
      <c r="F52" s="133">
        <v>3.0000000000000001E-3</v>
      </c>
      <c r="G52" s="470" t="s">
        <v>189</v>
      </c>
      <c r="H52" s="468">
        <v>0</v>
      </c>
      <c r="I52" s="470" t="s">
        <v>189</v>
      </c>
      <c r="J52" s="568">
        <v>0</v>
      </c>
      <c r="K52" s="470" t="s">
        <v>189</v>
      </c>
      <c r="L52" s="603">
        <v>0</v>
      </c>
      <c r="M52" s="168"/>
      <c r="N52" s="173">
        <v>97</v>
      </c>
      <c r="O52" s="171" t="s">
        <v>144</v>
      </c>
      <c r="P52" s="172"/>
      <c r="Q52" s="134" t="s">
        <v>436</v>
      </c>
      <c r="R52" s="133">
        <v>0.1</v>
      </c>
      <c r="S52" s="470" t="s">
        <v>104</v>
      </c>
      <c r="T52" s="468">
        <v>0</v>
      </c>
      <c r="U52" s="470" t="s">
        <v>104</v>
      </c>
      <c r="V52" s="568">
        <v>0</v>
      </c>
      <c r="W52" s="470" t="s">
        <v>104</v>
      </c>
      <c r="X52" s="603">
        <v>0</v>
      </c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</row>
    <row r="53" spans="1:44" ht="22.5" customHeight="1" x14ac:dyDescent="0.15">
      <c r="A53" s="116"/>
      <c r="B53" s="170">
        <v>39</v>
      </c>
      <c r="C53" s="171" t="s">
        <v>338</v>
      </c>
      <c r="D53" s="172"/>
      <c r="E53" s="134" t="s">
        <v>436</v>
      </c>
      <c r="F53" s="133">
        <v>0.05</v>
      </c>
      <c r="G53" s="470" t="s">
        <v>112</v>
      </c>
      <c r="H53" s="468">
        <v>0</v>
      </c>
      <c r="I53" s="470" t="s">
        <v>112</v>
      </c>
      <c r="J53" s="568">
        <v>0</v>
      </c>
      <c r="K53" s="470" t="s">
        <v>112</v>
      </c>
      <c r="L53" s="603">
        <v>0</v>
      </c>
      <c r="M53" s="168"/>
      <c r="N53" s="174">
        <v>98</v>
      </c>
      <c r="O53" s="171" t="s">
        <v>367</v>
      </c>
      <c r="P53" s="172"/>
      <c r="Q53" s="134" t="s">
        <v>127</v>
      </c>
      <c r="R53" s="133">
        <v>0.09</v>
      </c>
      <c r="S53" s="470" t="s">
        <v>199</v>
      </c>
      <c r="T53" s="468">
        <v>0</v>
      </c>
      <c r="U53" s="470" t="s">
        <v>199</v>
      </c>
      <c r="V53" s="568">
        <v>0</v>
      </c>
      <c r="W53" s="470" t="s">
        <v>199</v>
      </c>
      <c r="X53" s="603">
        <v>0</v>
      </c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</row>
    <row r="54" spans="1:44" ht="22.5" customHeight="1" x14ac:dyDescent="0.15">
      <c r="A54" s="116"/>
      <c r="B54" s="170">
        <v>40</v>
      </c>
      <c r="C54" s="171" t="s">
        <v>339</v>
      </c>
      <c r="D54" s="172"/>
      <c r="E54" s="134" t="s">
        <v>127</v>
      </c>
      <c r="F54" s="133">
        <v>1E-3</v>
      </c>
      <c r="G54" s="470" t="s">
        <v>430</v>
      </c>
      <c r="H54" s="468">
        <v>0</v>
      </c>
      <c r="I54" s="470" t="s">
        <v>430</v>
      </c>
      <c r="J54" s="568">
        <v>0</v>
      </c>
      <c r="K54" s="470" t="s">
        <v>430</v>
      </c>
      <c r="L54" s="603">
        <v>0</v>
      </c>
      <c r="M54" s="168"/>
      <c r="N54" s="173">
        <v>99</v>
      </c>
      <c r="O54" s="171" t="s">
        <v>368</v>
      </c>
      <c r="P54" s="172"/>
      <c r="Q54" s="134" t="s">
        <v>127</v>
      </c>
      <c r="R54" s="133">
        <v>5.0000000000000001E-3</v>
      </c>
      <c r="S54" s="470" t="s">
        <v>105</v>
      </c>
      <c r="T54" s="468">
        <v>0</v>
      </c>
      <c r="U54" s="470" t="s">
        <v>105</v>
      </c>
      <c r="V54" s="568">
        <v>0</v>
      </c>
      <c r="W54" s="470" t="s">
        <v>105</v>
      </c>
      <c r="X54" s="603">
        <v>0</v>
      </c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</row>
    <row r="55" spans="1:44" ht="22.5" customHeight="1" x14ac:dyDescent="0.15">
      <c r="A55" s="116"/>
      <c r="B55" s="170">
        <v>41</v>
      </c>
      <c r="C55" s="171" t="s">
        <v>340</v>
      </c>
      <c r="D55" s="172"/>
      <c r="E55" s="134" t="s">
        <v>128</v>
      </c>
      <c r="F55" s="133">
        <v>3.0000000000000001E-3</v>
      </c>
      <c r="G55" s="470" t="s">
        <v>189</v>
      </c>
      <c r="H55" s="468">
        <v>0</v>
      </c>
      <c r="I55" s="470" t="s">
        <v>189</v>
      </c>
      <c r="J55" s="568">
        <v>0</v>
      </c>
      <c r="K55" s="470" t="s">
        <v>189</v>
      </c>
      <c r="L55" s="603">
        <v>0</v>
      </c>
      <c r="M55" s="168"/>
      <c r="N55" s="173">
        <v>100</v>
      </c>
      <c r="O55" s="171" t="s">
        <v>140</v>
      </c>
      <c r="P55" s="172"/>
      <c r="Q55" s="134" t="s">
        <v>127</v>
      </c>
      <c r="R55" s="133">
        <v>0.2</v>
      </c>
      <c r="S55" s="470" t="s">
        <v>194</v>
      </c>
      <c r="T55" s="468">
        <v>0</v>
      </c>
      <c r="U55" s="470" t="s">
        <v>194</v>
      </c>
      <c r="V55" s="568">
        <v>0</v>
      </c>
      <c r="W55" s="470" t="s">
        <v>194</v>
      </c>
      <c r="X55" s="603">
        <v>0</v>
      </c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</row>
    <row r="56" spans="1:44" ht="22.5" customHeight="1" x14ac:dyDescent="0.15">
      <c r="A56" s="116"/>
      <c r="B56" s="170">
        <v>42</v>
      </c>
      <c r="C56" s="171" t="s">
        <v>341</v>
      </c>
      <c r="D56" s="172"/>
      <c r="E56" s="134" t="s">
        <v>127</v>
      </c>
      <c r="F56" s="133">
        <v>0.02</v>
      </c>
      <c r="G56" s="470" t="s">
        <v>108</v>
      </c>
      <c r="H56" s="468">
        <v>0</v>
      </c>
      <c r="I56" s="470" t="s">
        <v>108</v>
      </c>
      <c r="J56" s="568">
        <v>0</v>
      </c>
      <c r="K56" s="470" t="s">
        <v>108</v>
      </c>
      <c r="L56" s="603">
        <v>0</v>
      </c>
      <c r="M56" s="168"/>
      <c r="N56" s="173">
        <v>101</v>
      </c>
      <c r="O56" s="171" t="s">
        <v>149</v>
      </c>
      <c r="P56" s="172"/>
      <c r="Q56" s="192" t="s">
        <v>449</v>
      </c>
      <c r="R56" s="133">
        <v>0.3</v>
      </c>
      <c r="S56" s="467" t="s">
        <v>197</v>
      </c>
      <c r="T56" s="468">
        <v>0</v>
      </c>
      <c r="U56" s="467" t="s">
        <v>197</v>
      </c>
      <c r="V56" s="568">
        <v>0</v>
      </c>
      <c r="W56" s="467" t="s">
        <v>197</v>
      </c>
      <c r="X56" s="603">
        <v>0</v>
      </c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</row>
    <row r="57" spans="1:44" ht="22.5" customHeight="1" x14ac:dyDescent="0.15">
      <c r="A57" s="116"/>
      <c r="B57" s="170">
        <v>43</v>
      </c>
      <c r="C57" s="171" t="s">
        <v>342</v>
      </c>
      <c r="D57" s="172"/>
      <c r="E57" s="134" t="s">
        <v>127</v>
      </c>
      <c r="F57" s="133">
        <v>0.03</v>
      </c>
      <c r="G57" s="470" t="s">
        <v>193</v>
      </c>
      <c r="H57" s="468">
        <v>0</v>
      </c>
      <c r="I57" s="470" t="s">
        <v>193</v>
      </c>
      <c r="J57" s="568">
        <v>0</v>
      </c>
      <c r="K57" s="470" t="s">
        <v>193</v>
      </c>
      <c r="L57" s="603">
        <v>0</v>
      </c>
      <c r="M57" s="168"/>
      <c r="N57" s="188">
        <v>102</v>
      </c>
      <c r="O57" s="171" t="s">
        <v>369</v>
      </c>
      <c r="P57" s="172"/>
      <c r="Q57" s="134" t="s">
        <v>436</v>
      </c>
      <c r="R57" s="133">
        <v>0.02</v>
      </c>
      <c r="S57" s="467" t="s">
        <v>164</v>
      </c>
      <c r="T57" s="468">
        <v>0</v>
      </c>
      <c r="U57" s="467" t="s">
        <v>164</v>
      </c>
      <c r="V57" s="568">
        <v>0</v>
      </c>
      <c r="W57" s="467" t="s">
        <v>164</v>
      </c>
      <c r="X57" s="603">
        <v>0</v>
      </c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</row>
    <row r="58" spans="1:44" ht="22.5" customHeight="1" x14ac:dyDescent="0.15">
      <c r="A58" s="116"/>
      <c r="B58" s="170">
        <v>44</v>
      </c>
      <c r="C58" s="171" t="s">
        <v>343</v>
      </c>
      <c r="D58" s="172"/>
      <c r="E58" s="134" t="s">
        <v>128</v>
      </c>
      <c r="F58" s="133">
        <v>8.0000000000000002E-3</v>
      </c>
      <c r="G58" s="470" t="s">
        <v>191</v>
      </c>
      <c r="H58" s="468">
        <v>0</v>
      </c>
      <c r="I58" s="470" t="s">
        <v>191</v>
      </c>
      <c r="J58" s="568">
        <v>0</v>
      </c>
      <c r="K58" s="470" t="s">
        <v>191</v>
      </c>
      <c r="L58" s="603">
        <v>0</v>
      </c>
      <c r="M58" s="168"/>
      <c r="N58" s="173">
        <v>103</v>
      </c>
      <c r="O58" s="171" t="s">
        <v>370</v>
      </c>
      <c r="P58" s="172"/>
      <c r="Q58" s="134" t="s">
        <v>127</v>
      </c>
      <c r="R58" s="133">
        <v>0.01</v>
      </c>
      <c r="S58" s="467" t="s">
        <v>190</v>
      </c>
      <c r="T58" s="468">
        <v>0</v>
      </c>
      <c r="U58" s="467" t="s">
        <v>190</v>
      </c>
      <c r="V58" s="568">
        <v>0</v>
      </c>
      <c r="W58" s="467" t="s">
        <v>190</v>
      </c>
      <c r="X58" s="603">
        <v>0</v>
      </c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</row>
    <row r="59" spans="1:44" ht="22.5" customHeight="1" x14ac:dyDescent="0.15">
      <c r="A59" s="116"/>
      <c r="B59" s="170">
        <v>45</v>
      </c>
      <c r="C59" s="171" t="s">
        <v>344</v>
      </c>
      <c r="D59" s="172"/>
      <c r="E59" s="134" t="s">
        <v>127</v>
      </c>
      <c r="F59" s="133">
        <v>0.01</v>
      </c>
      <c r="G59" s="470" t="s">
        <v>190</v>
      </c>
      <c r="H59" s="468">
        <v>0</v>
      </c>
      <c r="I59" s="470" t="s">
        <v>190</v>
      </c>
      <c r="J59" s="568">
        <v>0</v>
      </c>
      <c r="K59" s="470" t="s">
        <v>190</v>
      </c>
      <c r="L59" s="603">
        <v>0</v>
      </c>
      <c r="M59" s="168"/>
      <c r="N59" s="173">
        <v>104</v>
      </c>
      <c r="O59" s="171" t="s">
        <v>371</v>
      </c>
      <c r="P59" s="172"/>
      <c r="Q59" s="134" t="s">
        <v>127</v>
      </c>
      <c r="R59" s="133">
        <v>7.0000000000000007E-2</v>
      </c>
      <c r="S59" s="467" t="s">
        <v>384</v>
      </c>
      <c r="T59" s="468">
        <v>0</v>
      </c>
      <c r="U59" s="467" t="s">
        <v>384</v>
      </c>
      <c r="V59" s="568">
        <v>0</v>
      </c>
      <c r="W59" s="467" t="s">
        <v>384</v>
      </c>
      <c r="X59" s="603">
        <v>0</v>
      </c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</row>
    <row r="60" spans="1:44" ht="22.5" customHeight="1" x14ac:dyDescent="0.15">
      <c r="A60" s="116"/>
      <c r="B60" s="170">
        <v>46</v>
      </c>
      <c r="C60" s="171" t="s">
        <v>345</v>
      </c>
      <c r="D60" s="172"/>
      <c r="E60" s="134" t="s">
        <v>128</v>
      </c>
      <c r="F60" s="133">
        <v>4.0000000000000001E-3</v>
      </c>
      <c r="G60" s="470" t="s">
        <v>198</v>
      </c>
      <c r="H60" s="468">
        <v>0</v>
      </c>
      <c r="I60" s="470" t="s">
        <v>198</v>
      </c>
      <c r="J60" s="568">
        <v>0</v>
      </c>
      <c r="K60" s="470" t="s">
        <v>198</v>
      </c>
      <c r="L60" s="603">
        <v>0</v>
      </c>
      <c r="M60" s="168"/>
      <c r="N60" s="188">
        <v>105</v>
      </c>
      <c r="O60" s="171" t="s">
        <v>372</v>
      </c>
      <c r="P60" s="172"/>
      <c r="Q60" s="134" t="s">
        <v>128</v>
      </c>
      <c r="R60" s="133">
        <v>5.0000000000000001E-3</v>
      </c>
      <c r="S60" s="467" t="s">
        <v>619</v>
      </c>
      <c r="T60" s="468">
        <v>0</v>
      </c>
      <c r="U60" s="467" t="s">
        <v>623</v>
      </c>
      <c r="V60" s="568">
        <v>0</v>
      </c>
      <c r="W60" s="467" t="s">
        <v>628</v>
      </c>
      <c r="X60" s="603">
        <v>0</v>
      </c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</row>
    <row r="61" spans="1:44" ht="22.5" customHeight="1" x14ac:dyDescent="0.15">
      <c r="A61" s="116"/>
      <c r="B61" s="170">
        <v>47</v>
      </c>
      <c r="C61" s="171" t="s">
        <v>346</v>
      </c>
      <c r="D61" s="172"/>
      <c r="E61" s="134" t="s">
        <v>129</v>
      </c>
      <c r="F61" s="194" t="s">
        <v>450</v>
      </c>
      <c r="G61" s="470" t="s">
        <v>105</v>
      </c>
      <c r="H61" s="471">
        <v>0</v>
      </c>
      <c r="I61" s="470" t="s">
        <v>105</v>
      </c>
      <c r="J61" s="568">
        <v>0</v>
      </c>
      <c r="K61" s="470" t="s">
        <v>105</v>
      </c>
      <c r="L61" s="603">
        <v>0</v>
      </c>
      <c r="M61" s="168"/>
      <c r="N61" s="173">
        <v>106</v>
      </c>
      <c r="O61" s="171" t="s">
        <v>373</v>
      </c>
      <c r="P61" s="172"/>
      <c r="Q61" s="134" t="s">
        <v>128</v>
      </c>
      <c r="R61" s="133">
        <v>0.7</v>
      </c>
      <c r="S61" s="467" t="s">
        <v>433</v>
      </c>
      <c r="T61" s="468">
        <v>0</v>
      </c>
      <c r="U61" s="467" t="s">
        <v>433</v>
      </c>
      <c r="V61" s="568">
        <v>0</v>
      </c>
      <c r="W61" s="467" t="s">
        <v>433</v>
      </c>
      <c r="X61" s="603">
        <v>0</v>
      </c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</row>
    <row r="62" spans="1:44" ht="22.5" customHeight="1" x14ac:dyDescent="0.15">
      <c r="A62" s="116"/>
      <c r="B62" s="170">
        <v>48</v>
      </c>
      <c r="C62" s="171" t="s">
        <v>347</v>
      </c>
      <c r="D62" s="172"/>
      <c r="E62" s="134" t="s">
        <v>127</v>
      </c>
      <c r="F62" s="133">
        <v>8.9999999999999993E-3</v>
      </c>
      <c r="G62" s="470" t="s">
        <v>251</v>
      </c>
      <c r="H62" s="471">
        <v>0</v>
      </c>
      <c r="I62" s="470" t="s">
        <v>251</v>
      </c>
      <c r="J62" s="568">
        <v>0</v>
      </c>
      <c r="K62" s="470" t="s">
        <v>251</v>
      </c>
      <c r="L62" s="603">
        <v>0</v>
      </c>
      <c r="M62" s="168"/>
      <c r="N62" s="174">
        <v>107</v>
      </c>
      <c r="O62" s="171" t="s">
        <v>374</v>
      </c>
      <c r="P62" s="172"/>
      <c r="Q62" s="134" t="s">
        <v>127</v>
      </c>
      <c r="R62" s="133">
        <v>0.05</v>
      </c>
      <c r="S62" s="467" t="s">
        <v>112</v>
      </c>
      <c r="T62" s="468">
        <v>0</v>
      </c>
      <c r="U62" s="467" t="s">
        <v>112</v>
      </c>
      <c r="V62" s="568">
        <v>0</v>
      </c>
      <c r="W62" s="467" t="s">
        <v>112</v>
      </c>
      <c r="X62" s="603">
        <v>0</v>
      </c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</row>
    <row r="63" spans="1:44" ht="22.5" customHeight="1" x14ac:dyDescent="0.15">
      <c r="A63" s="116"/>
      <c r="B63" s="170">
        <v>49</v>
      </c>
      <c r="C63" s="171" t="s">
        <v>348</v>
      </c>
      <c r="D63" s="172"/>
      <c r="E63" s="134" t="s">
        <v>127</v>
      </c>
      <c r="F63" s="133">
        <v>6.0000000000000001E-3</v>
      </c>
      <c r="G63" s="467" t="s">
        <v>195</v>
      </c>
      <c r="H63" s="472">
        <v>0</v>
      </c>
      <c r="I63" s="467" t="s">
        <v>195</v>
      </c>
      <c r="J63" s="568">
        <v>0</v>
      </c>
      <c r="K63" s="467" t="s">
        <v>195</v>
      </c>
      <c r="L63" s="603">
        <v>0</v>
      </c>
      <c r="M63" s="168"/>
      <c r="N63" s="173">
        <v>108</v>
      </c>
      <c r="O63" s="171" t="s">
        <v>375</v>
      </c>
      <c r="P63" s="172"/>
      <c r="Q63" s="134" t="s">
        <v>128</v>
      </c>
      <c r="R63" s="133">
        <v>0.03</v>
      </c>
      <c r="S63" s="467" t="s">
        <v>193</v>
      </c>
      <c r="T63" s="468">
        <v>0</v>
      </c>
      <c r="U63" s="467" t="s">
        <v>193</v>
      </c>
      <c r="V63" s="568">
        <v>0</v>
      </c>
      <c r="W63" s="467" t="s">
        <v>193</v>
      </c>
      <c r="X63" s="603">
        <v>0</v>
      </c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</row>
    <row r="64" spans="1:44" ht="22.5" customHeight="1" x14ac:dyDescent="0.15">
      <c r="A64" s="116"/>
      <c r="B64" s="170">
        <v>50</v>
      </c>
      <c r="C64" s="171" t="s">
        <v>133</v>
      </c>
      <c r="D64" s="172"/>
      <c r="E64" s="134" t="s">
        <v>127</v>
      </c>
      <c r="F64" s="133">
        <v>3.0000000000000001E-3</v>
      </c>
      <c r="G64" s="470" t="s">
        <v>189</v>
      </c>
      <c r="H64" s="468">
        <v>0</v>
      </c>
      <c r="I64" s="470" t="s">
        <v>189</v>
      </c>
      <c r="J64" s="568">
        <v>0</v>
      </c>
      <c r="K64" s="470" t="s">
        <v>189</v>
      </c>
      <c r="L64" s="603">
        <v>0</v>
      </c>
      <c r="M64" s="168"/>
      <c r="N64" s="173">
        <v>109</v>
      </c>
      <c r="O64" s="171" t="s">
        <v>376</v>
      </c>
      <c r="P64" s="172"/>
      <c r="Q64" s="134" t="s">
        <v>436</v>
      </c>
      <c r="R64" s="133">
        <v>0.2</v>
      </c>
      <c r="S64" s="467" t="s">
        <v>194</v>
      </c>
      <c r="T64" s="471">
        <v>0</v>
      </c>
      <c r="U64" s="467" t="s">
        <v>194</v>
      </c>
      <c r="V64" s="568">
        <v>0</v>
      </c>
      <c r="W64" s="467" t="s">
        <v>194</v>
      </c>
      <c r="X64" s="603">
        <v>0</v>
      </c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</row>
    <row r="65" spans="1:44" ht="22.5" customHeight="1" x14ac:dyDescent="0.15">
      <c r="A65" s="116"/>
      <c r="B65" s="173">
        <v>51</v>
      </c>
      <c r="C65" s="171" t="s">
        <v>244</v>
      </c>
      <c r="D65" s="172"/>
      <c r="E65" s="134" t="s">
        <v>127</v>
      </c>
      <c r="F65" s="133">
        <v>0.02</v>
      </c>
      <c r="G65" s="470" t="s">
        <v>108</v>
      </c>
      <c r="H65" s="468">
        <v>0</v>
      </c>
      <c r="I65" s="470" t="s">
        <v>108</v>
      </c>
      <c r="J65" s="568">
        <v>0</v>
      </c>
      <c r="K65" s="470" t="s">
        <v>108</v>
      </c>
      <c r="L65" s="603">
        <v>0</v>
      </c>
      <c r="M65" s="168"/>
      <c r="N65" s="173">
        <v>110</v>
      </c>
      <c r="O65" s="171" t="s">
        <v>229</v>
      </c>
      <c r="P65" s="172"/>
      <c r="Q65" s="134" t="s">
        <v>128</v>
      </c>
      <c r="R65" s="133">
        <v>4.0000000000000001E-3</v>
      </c>
      <c r="S65" s="470" t="s">
        <v>198</v>
      </c>
      <c r="T65" s="472">
        <v>0</v>
      </c>
      <c r="U65" s="470" t="s">
        <v>198</v>
      </c>
      <c r="V65" s="568">
        <v>0</v>
      </c>
      <c r="W65" s="470" t="s">
        <v>198</v>
      </c>
      <c r="X65" s="603">
        <v>0</v>
      </c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</row>
    <row r="66" spans="1:44" ht="22.5" customHeight="1" x14ac:dyDescent="0.15">
      <c r="A66" s="116"/>
      <c r="B66" s="174">
        <v>52</v>
      </c>
      <c r="C66" s="171" t="s">
        <v>233</v>
      </c>
      <c r="D66" s="172"/>
      <c r="E66" s="134" t="s">
        <v>128</v>
      </c>
      <c r="F66" s="133">
        <v>0.05</v>
      </c>
      <c r="G66" s="470" t="s">
        <v>112</v>
      </c>
      <c r="H66" s="468">
        <v>0</v>
      </c>
      <c r="I66" s="470" t="s">
        <v>112</v>
      </c>
      <c r="J66" s="568">
        <v>0</v>
      </c>
      <c r="K66" s="470" t="s">
        <v>112</v>
      </c>
      <c r="L66" s="603">
        <v>0</v>
      </c>
      <c r="M66" s="168"/>
      <c r="N66" s="188">
        <v>111</v>
      </c>
      <c r="O66" s="171" t="s">
        <v>377</v>
      </c>
      <c r="P66" s="172"/>
      <c r="Q66" s="134" t="s">
        <v>436</v>
      </c>
      <c r="R66" s="133">
        <v>0.04</v>
      </c>
      <c r="S66" s="470" t="s">
        <v>192</v>
      </c>
      <c r="T66" s="468">
        <v>0</v>
      </c>
      <c r="U66" s="470" t="s">
        <v>192</v>
      </c>
      <c r="V66" s="568">
        <v>0</v>
      </c>
      <c r="W66" s="470" t="s">
        <v>192</v>
      </c>
      <c r="X66" s="603">
        <v>0</v>
      </c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</row>
    <row r="67" spans="1:44" ht="22.5" customHeight="1" x14ac:dyDescent="0.15">
      <c r="A67" s="116"/>
      <c r="B67" s="173">
        <v>53</v>
      </c>
      <c r="C67" s="171" t="s">
        <v>237</v>
      </c>
      <c r="D67" s="172"/>
      <c r="E67" s="134" t="s">
        <v>127</v>
      </c>
      <c r="F67" s="133">
        <v>0.03</v>
      </c>
      <c r="G67" s="470" t="s">
        <v>193</v>
      </c>
      <c r="H67" s="468">
        <v>0</v>
      </c>
      <c r="I67" s="470" t="s">
        <v>193</v>
      </c>
      <c r="J67" s="568">
        <v>0</v>
      </c>
      <c r="K67" s="470" t="s">
        <v>193</v>
      </c>
      <c r="L67" s="603">
        <v>0</v>
      </c>
      <c r="M67" s="168"/>
      <c r="N67" s="173">
        <v>112</v>
      </c>
      <c r="O67" s="171" t="s">
        <v>378</v>
      </c>
      <c r="P67" s="172"/>
      <c r="Q67" s="134" t="s">
        <v>127</v>
      </c>
      <c r="R67" s="133">
        <v>0.03</v>
      </c>
      <c r="S67" s="470" t="s">
        <v>193</v>
      </c>
      <c r="T67" s="468">
        <v>0</v>
      </c>
      <c r="U67" s="470" t="s">
        <v>193</v>
      </c>
      <c r="V67" s="568">
        <v>0</v>
      </c>
      <c r="W67" s="470" t="s">
        <v>193</v>
      </c>
      <c r="X67" s="603">
        <v>0</v>
      </c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</row>
    <row r="68" spans="1:44" ht="22.5" customHeight="1" x14ac:dyDescent="0.15">
      <c r="A68" s="116"/>
      <c r="B68" s="173">
        <v>54</v>
      </c>
      <c r="C68" s="171" t="s">
        <v>349</v>
      </c>
      <c r="D68" s="172"/>
      <c r="E68" s="134" t="s">
        <v>436</v>
      </c>
      <c r="F68" s="133">
        <v>3.0000000000000001E-3</v>
      </c>
      <c r="G68" s="470" t="s">
        <v>189</v>
      </c>
      <c r="H68" s="468">
        <v>0</v>
      </c>
      <c r="I68" s="470" t="s">
        <v>189</v>
      </c>
      <c r="J68" s="568">
        <v>0</v>
      </c>
      <c r="K68" s="470" t="s">
        <v>189</v>
      </c>
      <c r="L68" s="603">
        <v>0</v>
      </c>
      <c r="M68" s="168"/>
      <c r="N68" s="173">
        <v>113</v>
      </c>
      <c r="O68" s="171" t="s">
        <v>132</v>
      </c>
      <c r="P68" s="172"/>
      <c r="Q68" s="134" t="s">
        <v>127</v>
      </c>
      <c r="R68" s="133">
        <v>0.02</v>
      </c>
      <c r="S68" s="470" t="s">
        <v>108</v>
      </c>
      <c r="T68" s="468">
        <v>0</v>
      </c>
      <c r="U68" s="470" t="s">
        <v>108</v>
      </c>
      <c r="V68" s="568">
        <v>0</v>
      </c>
      <c r="W68" s="470" t="s">
        <v>108</v>
      </c>
      <c r="X68" s="603">
        <v>0</v>
      </c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</row>
    <row r="69" spans="1:44" ht="22.5" customHeight="1" x14ac:dyDescent="0.15">
      <c r="A69" s="116"/>
      <c r="B69" s="173">
        <v>55</v>
      </c>
      <c r="C69" s="171" t="s">
        <v>350</v>
      </c>
      <c r="D69" s="172"/>
      <c r="E69" s="193" t="s">
        <v>445</v>
      </c>
      <c r="F69" s="133">
        <v>0.8</v>
      </c>
      <c r="G69" s="473" t="s">
        <v>109</v>
      </c>
      <c r="H69" s="471">
        <v>0</v>
      </c>
      <c r="I69" s="473" t="s">
        <v>109</v>
      </c>
      <c r="J69" s="569">
        <v>0</v>
      </c>
      <c r="K69" s="473" t="s">
        <v>109</v>
      </c>
      <c r="L69" s="604">
        <v>0</v>
      </c>
      <c r="M69" s="168"/>
      <c r="N69" s="174">
        <v>114</v>
      </c>
      <c r="O69" s="171" t="s">
        <v>145</v>
      </c>
      <c r="P69" s="172"/>
      <c r="Q69" s="134" t="s">
        <v>436</v>
      </c>
      <c r="R69" s="133">
        <v>0.1</v>
      </c>
      <c r="S69" s="470" t="s">
        <v>104</v>
      </c>
      <c r="T69" s="468">
        <v>0</v>
      </c>
      <c r="U69" s="470" t="s">
        <v>104</v>
      </c>
      <c r="V69" s="568">
        <v>0</v>
      </c>
      <c r="W69" s="470" t="s">
        <v>104</v>
      </c>
      <c r="X69" s="603">
        <v>0</v>
      </c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</row>
    <row r="70" spans="1:44" ht="22.5" customHeight="1" thickBot="1" x14ac:dyDescent="0.2">
      <c r="A70" s="116"/>
      <c r="B70" s="173">
        <v>56</v>
      </c>
      <c r="C70" s="183" t="s">
        <v>424</v>
      </c>
      <c r="D70" s="172"/>
      <c r="E70" s="134" t="s">
        <v>126</v>
      </c>
      <c r="F70" s="194" t="s">
        <v>451</v>
      </c>
      <c r="G70" s="474" t="s">
        <v>190</v>
      </c>
      <c r="H70" s="472">
        <v>0</v>
      </c>
      <c r="I70" s="474" t="s">
        <v>190</v>
      </c>
      <c r="J70" s="472">
        <v>0</v>
      </c>
      <c r="K70" s="474" t="s">
        <v>190</v>
      </c>
      <c r="L70" s="605">
        <v>0</v>
      </c>
      <c r="M70" s="168"/>
      <c r="N70" s="187">
        <v>115</v>
      </c>
      <c r="O70" s="312" t="s">
        <v>231</v>
      </c>
      <c r="P70" s="189"/>
      <c r="Q70" s="134" t="s">
        <v>127</v>
      </c>
      <c r="R70" s="133">
        <v>5.0000000000000001E-3</v>
      </c>
      <c r="S70" s="473" t="s">
        <v>105</v>
      </c>
      <c r="T70" s="476">
        <v>0</v>
      </c>
      <c r="U70" s="473" t="s">
        <v>105</v>
      </c>
      <c r="V70" s="571">
        <v>0</v>
      </c>
      <c r="W70" s="473" t="s">
        <v>105</v>
      </c>
      <c r="X70" s="611">
        <v>0</v>
      </c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</row>
    <row r="71" spans="1:44" ht="22.5" customHeight="1" thickBot="1" x14ac:dyDescent="0.2">
      <c r="A71" s="116"/>
      <c r="B71" s="173">
        <v>57</v>
      </c>
      <c r="C71" s="171" t="s">
        <v>351</v>
      </c>
      <c r="D71" s="189"/>
      <c r="E71" s="195" t="s">
        <v>436</v>
      </c>
      <c r="F71" s="133">
        <v>0.1</v>
      </c>
      <c r="G71" s="475" t="s">
        <v>104</v>
      </c>
      <c r="H71" s="468">
        <v>0</v>
      </c>
      <c r="I71" s="475" t="s">
        <v>104</v>
      </c>
      <c r="J71" s="568">
        <v>0</v>
      </c>
      <c r="K71" s="475" t="s">
        <v>104</v>
      </c>
      <c r="L71" s="603">
        <v>0</v>
      </c>
      <c r="M71" s="168"/>
      <c r="N71" s="1337" t="s">
        <v>131</v>
      </c>
      <c r="O71" s="1338"/>
      <c r="P71" s="1338"/>
      <c r="Q71" s="1339"/>
      <c r="R71" s="175">
        <v>1</v>
      </c>
      <c r="S71" s="477"/>
      <c r="T71" s="478">
        <v>0</v>
      </c>
      <c r="U71" s="477"/>
      <c r="V71" s="572">
        <v>0</v>
      </c>
      <c r="W71" s="477"/>
      <c r="X71" s="609">
        <v>0</v>
      </c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</row>
    <row r="72" spans="1:44" ht="22.5" customHeight="1" thickBot="1" x14ac:dyDescent="0.2">
      <c r="A72" s="116"/>
      <c r="B72" s="173">
        <v>58</v>
      </c>
      <c r="C72" s="190" t="s">
        <v>352</v>
      </c>
      <c r="D72" s="172"/>
      <c r="E72" s="134" t="s">
        <v>436</v>
      </c>
      <c r="F72" s="191">
        <v>0.02</v>
      </c>
      <c r="G72" s="467" t="s">
        <v>108</v>
      </c>
      <c r="H72" s="468">
        <v>0</v>
      </c>
      <c r="I72" s="467" t="s">
        <v>108</v>
      </c>
      <c r="J72" s="568">
        <v>0</v>
      </c>
      <c r="K72" s="467" t="s">
        <v>108</v>
      </c>
      <c r="L72" s="603">
        <v>0</v>
      </c>
      <c r="M72" s="168"/>
      <c r="N72" s="1337" t="s">
        <v>591</v>
      </c>
      <c r="O72" s="1338"/>
      <c r="P72" s="1338"/>
      <c r="Q72" s="1338"/>
      <c r="R72" s="311"/>
      <c r="S72" s="479">
        <v>2</v>
      </c>
      <c r="T72" s="480"/>
      <c r="U72" s="479">
        <v>2</v>
      </c>
      <c r="V72" s="573"/>
      <c r="W72" s="479">
        <v>2</v>
      </c>
      <c r="X72" s="610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</row>
    <row r="73" spans="1:44" ht="22.5" customHeight="1" thickBot="1" x14ac:dyDescent="0.2">
      <c r="A73" s="116"/>
      <c r="B73" s="187">
        <v>59</v>
      </c>
      <c r="C73" s="171" t="s">
        <v>245</v>
      </c>
      <c r="D73" s="172"/>
      <c r="E73" s="134" t="s">
        <v>128</v>
      </c>
      <c r="F73" s="176">
        <v>0.08</v>
      </c>
      <c r="G73" s="313" t="s">
        <v>196</v>
      </c>
      <c r="H73" s="314">
        <v>0</v>
      </c>
      <c r="I73" s="570" t="s">
        <v>196</v>
      </c>
      <c r="J73" s="314">
        <v>0</v>
      </c>
      <c r="K73" s="606" t="s">
        <v>196</v>
      </c>
      <c r="L73" s="607">
        <v>0</v>
      </c>
      <c r="M73" s="168"/>
      <c r="N73" s="116"/>
      <c r="O73" s="1336"/>
      <c r="P73" s="1336"/>
      <c r="Q73" s="96"/>
      <c r="R73" s="96"/>
      <c r="S73" s="178"/>
      <c r="T73" s="178"/>
      <c r="U73" s="178"/>
      <c r="V73" s="178"/>
      <c r="W73" s="178"/>
      <c r="X73" s="178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</row>
    <row r="74" spans="1:44" ht="15" customHeight="1" x14ac:dyDescent="0.15">
      <c r="A74" s="116"/>
      <c r="B74" s="116"/>
      <c r="C74" s="186" t="s">
        <v>301</v>
      </c>
      <c r="D74" s="177"/>
      <c r="E74" s="186"/>
      <c r="F74" s="178"/>
      <c r="G74" s="541"/>
      <c r="H74" s="463"/>
      <c r="I74" s="566"/>
      <c r="J74" s="116"/>
      <c r="K74" s="600"/>
      <c r="L74" s="177"/>
      <c r="M74" s="168"/>
      <c r="N74" s="116"/>
      <c r="O74" s="163"/>
      <c r="P74" s="163"/>
      <c r="Q74" s="163"/>
      <c r="R74" s="163"/>
      <c r="S74" s="1331"/>
      <c r="T74" s="1331"/>
      <c r="U74" s="1331"/>
      <c r="V74" s="1331"/>
      <c r="W74" s="1331"/>
      <c r="X74" s="1331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</row>
    <row r="75" spans="1:44" ht="15" customHeight="1" x14ac:dyDescent="0.15">
      <c r="A75" s="116"/>
      <c r="B75" s="116"/>
      <c r="C75" s="116"/>
      <c r="D75" s="116"/>
      <c r="E75" s="118"/>
      <c r="F75" s="178"/>
      <c r="G75" s="541"/>
      <c r="H75" s="463"/>
      <c r="I75" s="566"/>
      <c r="J75" s="116"/>
      <c r="K75" s="600"/>
      <c r="L75" s="116"/>
      <c r="M75" s="168"/>
      <c r="N75" s="163"/>
      <c r="O75" s="116"/>
      <c r="P75" s="116"/>
      <c r="Q75" s="118"/>
      <c r="R75" s="178"/>
      <c r="S75" s="463"/>
      <c r="T75" s="463"/>
      <c r="U75" s="566"/>
      <c r="V75" s="116"/>
      <c r="W75" s="600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</row>
    <row r="76" spans="1:44" ht="15" customHeight="1" x14ac:dyDescent="0.15">
      <c r="A76" s="116"/>
      <c r="B76" s="116"/>
      <c r="C76" s="116"/>
      <c r="D76" s="116"/>
      <c r="E76" s="118"/>
      <c r="F76" s="178"/>
      <c r="G76" s="116"/>
      <c r="H76" s="116"/>
      <c r="I76" s="116"/>
      <c r="J76" s="116"/>
      <c r="K76" s="116"/>
      <c r="L76" s="116"/>
      <c r="M76" s="168"/>
      <c r="N76" s="116"/>
      <c r="O76" s="116"/>
      <c r="P76" s="116"/>
      <c r="Q76" s="118"/>
      <c r="R76" s="178"/>
      <c r="S76" s="463"/>
      <c r="T76" s="463"/>
      <c r="U76" s="566"/>
      <c r="V76" s="116"/>
      <c r="W76" s="600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</row>
    <row r="77" spans="1:44" ht="15" customHeight="1" x14ac:dyDescent="0.15">
      <c r="A77" s="116"/>
      <c r="B77" s="116"/>
      <c r="C77" s="116"/>
      <c r="D77" s="116"/>
      <c r="E77" s="118"/>
      <c r="F77" s="178"/>
      <c r="G77" s="116"/>
      <c r="H77" s="116"/>
      <c r="I77" s="116"/>
      <c r="J77" s="116"/>
      <c r="K77" s="116"/>
      <c r="L77" s="116"/>
      <c r="M77" s="168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</row>
    <row r="78" spans="1:44" s="8" customFormat="1" ht="15" customHeight="1" x14ac:dyDescent="0.15">
      <c r="A78" s="146"/>
      <c r="B78" s="146"/>
      <c r="C78" s="116"/>
      <c r="D78" s="116"/>
      <c r="E78" s="118"/>
      <c r="F78" s="178"/>
      <c r="G78" s="535"/>
      <c r="H78" s="116"/>
      <c r="I78" s="116"/>
      <c r="J78" s="116"/>
      <c r="K78" s="116"/>
      <c r="L78" s="116"/>
      <c r="M78" s="179"/>
      <c r="N78" s="163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</row>
    <row r="79" spans="1:44" ht="12.95" customHeight="1" x14ac:dyDescent="0.15">
      <c r="A79" s="116"/>
      <c r="B79" s="180"/>
      <c r="C79" s="116"/>
      <c r="D79" s="116"/>
      <c r="E79" s="118"/>
      <c r="F79" s="178"/>
      <c r="G79" s="116"/>
      <c r="H79" s="116"/>
      <c r="I79" s="116"/>
      <c r="J79" s="116"/>
      <c r="K79" s="116"/>
      <c r="L79" s="116"/>
      <c r="M79" s="168"/>
      <c r="N79" s="180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</row>
    <row r="80" spans="1:44" ht="12.95" customHeight="1" x14ac:dyDescent="0.15">
      <c r="A80" s="116"/>
      <c r="B80" s="118"/>
      <c r="C80" s="146"/>
      <c r="D80" s="146"/>
      <c r="E80" s="146"/>
      <c r="F80" s="146"/>
      <c r="G80" s="181"/>
      <c r="H80" s="181"/>
      <c r="I80" s="181"/>
      <c r="J80" s="182"/>
      <c r="K80" s="181"/>
      <c r="L80" s="182"/>
      <c r="M80" s="168"/>
      <c r="N80" s="118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</row>
    <row r="81" spans="1:44" ht="12.95" customHeight="1" x14ac:dyDescent="0.15">
      <c r="A81" s="116"/>
      <c r="B81" s="116"/>
      <c r="C81" s="118"/>
      <c r="D81" s="118"/>
      <c r="E81" s="118"/>
      <c r="F81" s="118"/>
      <c r="G81" s="117"/>
      <c r="H81" s="117"/>
      <c r="I81" s="118"/>
      <c r="J81" s="117"/>
      <c r="K81" s="118"/>
      <c r="L81" s="117"/>
      <c r="M81" s="168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</row>
    <row r="82" spans="1:44" ht="12.95" customHeight="1" x14ac:dyDescent="0.15">
      <c r="A82" s="116"/>
      <c r="B82" s="116"/>
      <c r="C82" s="116"/>
      <c r="D82" s="116"/>
      <c r="E82" s="116"/>
      <c r="F82" s="1594"/>
      <c r="G82" s="116"/>
      <c r="H82" s="1595"/>
      <c r="I82" s="1595"/>
      <c r="J82" s="116"/>
      <c r="K82" s="116"/>
      <c r="L82" s="116"/>
      <c r="M82" s="168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</row>
    <row r="83" spans="1:44" ht="12.95" customHeight="1" x14ac:dyDescent="0.1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68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</row>
    <row r="84" spans="1:44" ht="12.95" customHeight="1" x14ac:dyDescent="0.1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68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</row>
    <row r="85" spans="1:44" ht="15" customHeight="1" x14ac:dyDescent="0.15">
      <c r="A85" s="116"/>
      <c r="B85" s="14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68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</row>
    <row r="86" spans="1:44" ht="10.5" customHeight="1" x14ac:dyDescent="0.1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7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</row>
    <row r="87" spans="1:44" ht="10.5" customHeight="1" x14ac:dyDescent="0.1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</row>
    <row r="88" spans="1:44" ht="10.5" customHeight="1" x14ac:dyDescent="0.1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</row>
    <row r="89" spans="1:44" ht="10.15" customHeight="1" x14ac:dyDescent="0.1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</row>
    <row r="90" spans="1:44" ht="10.15" customHeight="1" x14ac:dyDescent="0.1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</row>
    <row r="91" spans="1:44" ht="10.15" customHeight="1" x14ac:dyDescent="0.1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</row>
    <row r="92" spans="1:44" ht="10.15" customHeight="1" x14ac:dyDescent="0.1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</row>
    <row r="93" spans="1:44" ht="10.15" customHeight="1" x14ac:dyDescent="0.1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</row>
    <row r="94" spans="1:44" ht="10.15" customHeight="1" x14ac:dyDescent="0.1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</row>
    <row r="95" spans="1:44" ht="10.15" customHeight="1" x14ac:dyDescent="0.1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</row>
    <row r="96" spans="1:44" ht="10.15" customHeight="1" x14ac:dyDescent="0.1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</row>
    <row r="97" spans="1:44" ht="10.15" customHeight="1" x14ac:dyDescent="0.1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</row>
    <row r="98" spans="1:44" ht="10.15" customHeight="1" x14ac:dyDescent="0.1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</row>
    <row r="99" spans="1:44" ht="10.15" customHeight="1" x14ac:dyDescent="0.1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</row>
    <row r="100" spans="1:44" ht="10.15" customHeight="1" x14ac:dyDescent="0.1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</row>
    <row r="101" spans="1:44" ht="10.15" customHeight="1" x14ac:dyDescent="0.1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</row>
    <row r="102" spans="1:44" ht="10.15" customHeight="1" x14ac:dyDescent="0.1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</row>
    <row r="103" spans="1:44" ht="10.15" customHeight="1" x14ac:dyDescent="0.1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</row>
    <row r="104" spans="1:44" ht="10.15" customHeight="1" x14ac:dyDescent="0.1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</row>
    <row r="105" spans="1:44" ht="10.15" customHeight="1" x14ac:dyDescent="0.1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</row>
    <row r="106" spans="1:44" ht="10.15" customHeight="1" x14ac:dyDescent="0.1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</row>
    <row r="107" spans="1:44" ht="10.15" customHeight="1" x14ac:dyDescent="0.1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</row>
    <row r="108" spans="1:44" ht="10.15" customHeight="1" x14ac:dyDescent="0.1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</row>
    <row r="109" spans="1:44" ht="10.15" customHeight="1" x14ac:dyDescent="0.1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</row>
    <row r="110" spans="1:44" ht="10.15" customHeight="1" x14ac:dyDescent="0.1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</row>
    <row r="111" spans="1:44" ht="10.15" customHeight="1" x14ac:dyDescent="0.1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</row>
    <row r="112" spans="1:44" ht="10.15" customHeight="1" x14ac:dyDescent="0.1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</row>
    <row r="113" spans="1:44" ht="10.15" customHeight="1" x14ac:dyDescent="0.1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</row>
    <row r="114" spans="1:44" ht="10.15" customHeight="1" x14ac:dyDescent="0.1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</row>
    <row r="115" spans="1:44" ht="10.15" customHeight="1" x14ac:dyDescent="0.1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</row>
    <row r="116" spans="1:44" ht="10.15" customHeight="1" x14ac:dyDescent="0.1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</row>
    <row r="117" spans="1:44" ht="10.15" customHeight="1" x14ac:dyDescent="0.1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</row>
    <row r="118" spans="1:44" ht="10.15" customHeight="1" x14ac:dyDescent="0.1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</row>
    <row r="119" spans="1:44" ht="10.15" customHeight="1" x14ac:dyDescent="0.1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</row>
    <row r="120" spans="1:44" ht="10.15" customHeight="1" x14ac:dyDescent="0.1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</row>
    <row r="121" spans="1:44" ht="10.15" customHeight="1" x14ac:dyDescent="0.1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</row>
    <row r="122" spans="1:44" ht="10.15" customHeight="1" x14ac:dyDescent="0.1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</row>
    <row r="123" spans="1:44" ht="10.15" customHeight="1" x14ac:dyDescent="0.1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</row>
    <row r="124" spans="1:44" ht="10.15" customHeight="1" x14ac:dyDescent="0.1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</row>
    <row r="125" spans="1:44" ht="10.15" customHeight="1" x14ac:dyDescent="0.1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</row>
    <row r="126" spans="1:44" ht="10.15" customHeight="1" x14ac:dyDescent="0.1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</row>
    <row r="127" spans="1:44" ht="10.15" customHeight="1" x14ac:dyDescent="0.1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</row>
    <row r="128" spans="1:44" ht="10.15" customHeight="1" x14ac:dyDescent="0.1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</row>
    <row r="129" spans="1:44" ht="10.15" customHeight="1" x14ac:dyDescent="0.1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</row>
    <row r="130" spans="1:44" ht="10.15" customHeight="1" x14ac:dyDescent="0.1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</row>
    <row r="131" spans="1:44" ht="10.15" customHeight="1" x14ac:dyDescent="0.1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</row>
    <row r="132" spans="1:44" ht="10.15" customHeight="1" x14ac:dyDescent="0.1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</row>
    <row r="133" spans="1:44" ht="10.15" customHeight="1" x14ac:dyDescent="0.1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</row>
    <row r="134" spans="1:44" ht="10.15" customHeight="1" x14ac:dyDescent="0.1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</row>
    <row r="135" spans="1:44" ht="10.15" customHeight="1" x14ac:dyDescent="0.1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</row>
    <row r="136" spans="1:44" ht="10.15" customHeight="1" x14ac:dyDescent="0.1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</row>
    <row r="137" spans="1:44" ht="10.15" customHeight="1" x14ac:dyDescent="0.15">
      <c r="A137" s="116"/>
      <c r="B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</row>
    <row r="138" spans="1:44" ht="10.15" customHeight="1" x14ac:dyDescent="0.15">
      <c r="A138" s="116"/>
      <c r="B138" s="116"/>
      <c r="M138" s="116"/>
      <c r="N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</row>
    <row r="139" spans="1:44" ht="10.15" customHeight="1" x14ac:dyDescent="0.15">
      <c r="A139" s="116"/>
      <c r="B139" s="116"/>
      <c r="M139" s="116"/>
      <c r="N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</row>
    <row r="140" spans="1:44" ht="10.15" customHeight="1" x14ac:dyDescent="0.15">
      <c r="A140" s="116"/>
      <c r="B140" s="116"/>
      <c r="M140" s="116"/>
      <c r="N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</row>
    <row r="141" spans="1:44" ht="10.15" customHeight="1" x14ac:dyDescent="0.15">
      <c r="A141" s="116"/>
      <c r="B141" s="116"/>
      <c r="M141" s="116"/>
      <c r="N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</row>
  </sheetData>
  <mergeCells count="76">
    <mergeCell ref="D11:F11"/>
    <mergeCell ref="S6:T6"/>
    <mergeCell ref="W7:X7"/>
    <mergeCell ref="S7:T7"/>
    <mergeCell ref="S8:T8"/>
    <mergeCell ref="W8:X8"/>
    <mergeCell ref="S10:T10"/>
    <mergeCell ref="S9:T9"/>
    <mergeCell ref="I9:J9"/>
    <mergeCell ref="W6:X6"/>
    <mergeCell ref="W9:X9"/>
    <mergeCell ref="U6:V6"/>
    <mergeCell ref="U7:V7"/>
    <mergeCell ref="W10:X10"/>
    <mergeCell ref="U8:V8"/>
    <mergeCell ref="U9:V9"/>
    <mergeCell ref="K7:L7"/>
    <mergeCell ref="P7:R7"/>
    <mergeCell ref="P6:R6"/>
    <mergeCell ref="P8:R8"/>
    <mergeCell ref="I8:J8"/>
    <mergeCell ref="B1:L1"/>
    <mergeCell ref="B4:C4"/>
    <mergeCell ref="B6:C12"/>
    <mergeCell ref="D6:F6"/>
    <mergeCell ref="G6:H6"/>
    <mergeCell ref="D10:F10"/>
    <mergeCell ref="G4:L4"/>
    <mergeCell ref="I10:J10"/>
    <mergeCell ref="D12:F12"/>
    <mergeCell ref="G12:H12"/>
    <mergeCell ref="D9:F9"/>
    <mergeCell ref="D8:F8"/>
    <mergeCell ref="D7:F7"/>
    <mergeCell ref="G8:H8"/>
    <mergeCell ref="K8:L8"/>
    <mergeCell ref="I6:J6"/>
    <mergeCell ref="G3:L3"/>
    <mergeCell ref="K6:L6"/>
    <mergeCell ref="W11:X11"/>
    <mergeCell ref="P12:R12"/>
    <mergeCell ref="U11:V11"/>
    <mergeCell ref="U12:V12"/>
    <mergeCell ref="S11:T11"/>
    <mergeCell ref="K12:L12"/>
    <mergeCell ref="U10:V10"/>
    <mergeCell ref="K9:L9"/>
    <mergeCell ref="P9:R9"/>
    <mergeCell ref="N6:O12"/>
    <mergeCell ref="G9:H9"/>
    <mergeCell ref="K10:L10"/>
    <mergeCell ref="I7:J7"/>
    <mergeCell ref="G7:H7"/>
    <mergeCell ref="B13:D13"/>
    <mergeCell ref="E13:E14"/>
    <mergeCell ref="G13:L13"/>
    <mergeCell ref="N13:P13"/>
    <mergeCell ref="C14:D14"/>
    <mergeCell ref="G10:H10"/>
    <mergeCell ref="I11:J11"/>
    <mergeCell ref="I12:J12"/>
    <mergeCell ref="P10:R10"/>
    <mergeCell ref="G11:H11"/>
    <mergeCell ref="K11:L11"/>
    <mergeCell ref="P11:R11"/>
    <mergeCell ref="W74:X74"/>
    <mergeCell ref="W12:X12"/>
    <mergeCell ref="S13:X13"/>
    <mergeCell ref="U74:V74"/>
    <mergeCell ref="O73:P73"/>
    <mergeCell ref="S74:T74"/>
    <mergeCell ref="N71:Q71"/>
    <mergeCell ref="O14:P14"/>
    <mergeCell ref="Q13:Q14"/>
    <mergeCell ref="S12:T12"/>
    <mergeCell ref="N72:Q72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4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R5878"/>
  <sheetViews>
    <sheetView zoomScaleNormal="100" zoomScaleSheetLayoutView="145" workbookViewId="0"/>
  </sheetViews>
  <sheetFormatPr defaultColWidth="8.875" defaultRowHeight="10.15" customHeight="1" x14ac:dyDescent="0.15"/>
  <cols>
    <col min="1" max="1" width="2.625" style="3" customWidth="1"/>
    <col min="2" max="2" width="3.125" style="3" customWidth="1"/>
    <col min="3" max="3" width="7.125" style="3" customWidth="1"/>
    <col min="4" max="4" width="18.625" style="3" customWidth="1"/>
    <col min="5" max="5" width="12.75" style="3" customWidth="1"/>
    <col min="6" max="6" width="15.125" style="3" customWidth="1"/>
    <col min="7" max="12" width="7.625" style="3" customWidth="1"/>
    <col min="13" max="13" width="1" style="3" customWidth="1"/>
    <col min="14" max="14" width="3.125" style="3" customWidth="1"/>
    <col min="15" max="15" width="7.125" style="3" customWidth="1"/>
    <col min="16" max="16" width="18.625" style="3" customWidth="1"/>
    <col min="17" max="17" width="12.75" style="3" customWidth="1"/>
    <col min="18" max="18" width="6.625" style="3" customWidth="1"/>
    <col min="19" max="24" width="7.625" style="3" customWidth="1"/>
    <col min="25" max="16384" width="8.875" style="3"/>
  </cols>
  <sheetData>
    <row r="1" spans="1:44" ht="20.100000000000001" customHeight="1" x14ac:dyDescent="0.15">
      <c r="A1" s="116"/>
      <c r="B1" s="1378" t="s">
        <v>886</v>
      </c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</row>
    <row r="2" spans="1:44" ht="15" customHeight="1" thickBot="1" x14ac:dyDescent="0.2">
      <c r="A2" s="116"/>
      <c r="B2" s="119"/>
      <c r="C2" s="119"/>
      <c r="D2" s="119"/>
      <c r="E2" s="119"/>
      <c r="F2" s="119"/>
      <c r="G2" s="504"/>
      <c r="H2" s="464"/>
      <c r="I2" s="565"/>
      <c r="J2" s="565"/>
      <c r="K2" s="597"/>
      <c r="L2" s="597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</row>
    <row r="3" spans="1:44" ht="19.149999999999999" customHeight="1" thickBot="1" x14ac:dyDescent="0.2">
      <c r="A3" s="116"/>
      <c r="B3" s="150" t="s">
        <v>120</v>
      </c>
      <c r="C3" s="116"/>
      <c r="D3" s="151"/>
      <c r="E3" s="151"/>
      <c r="F3" s="152" t="s">
        <v>8</v>
      </c>
      <c r="G3" s="1357" t="s">
        <v>9</v>
      </c>
      <c r="H3" s="1358"/>
      <c r="I3" s="1358"/>
      <c r="J3" s="1358"/>
      <c r="K3" s="1358"/>
      <c r="L3" s="1359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</row>
    <row r="4" spans="1:44" ht="19.149999999999999" customHeight="1" thickBot="1" x14ac:dyDescent="0.2">
      <c r="A4" s="116"/>
      <c r="B4" s="1379" t="s">
        <v>42</v>
      </c>
      <c r="C4" s="1380"/>
      <c r="D4" s="153" t="s">
        <v>441</v>
      </c>
      <c r="E4" s="154"/>
      <c r="F4" s="155">
        <v>11</v>
      </c>
      <c r="G4" s="1386" t="s">
        <v>452</v>
      </c>
      <c r="H4" s="1387"/>
      <c r="I4" s="1387"/>
      <c r="J4" s="1387"/>
      <c r="K4" s="1387"/>
      <c r="L4" s="1388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</row>
    <row r="5" spans="1:44" ht="10.15" customHeight="1" thickBot="1" x14ac:dyDescent="0.2">
      <c r="A5" s="116"/>
      <c r="B5" s="96"/>
      <c r="C5" s="96"/>
      <c r="D5" s="96"/>
      <c r="E5" s="96"/>
      <c r="F5" s="96"/>
      <c r="G5" s="507"/>
      <c r="H5" s="463"/>
      <c r="I5" s="566"/>
      <c r="J5" s="566"/>
      <c r="K5" s="600"/>
      <c r="L5" s="600"/>
      <c r="M5" s="9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</row>
    <row r="6" spans="1:44" ht="12.95" customHeight="1" x14ac:dyDescent="0.15">
      <c r="A6" s="116"/>
      <c r="B6" s="1368" t="s">
        <v>5</v>
      </c>
      <c r="C6" s="1369"/>
      <c r="D6" s="1381" t="s">
        <v>25</v>
      </c>
      <c r="E6" s="1382"/>
      <c r="F6" s="1383"/>
      <c r="G6" s="1384">
        <v>45056</v>
      </c>
      <c r="H6" s="1385"/>
      <c r="I6" s="1360">
        <v>45112</v>
      </c>
      <c r="J6" s="1392"/>
      <c r="K6" s="1360">
        <v>45175</v>
      </c>
      <c r="L6" s="1361"/>
      <c r="M6" s="96"/>
      <c r="N6" s="1368" t="s">
        <v>5</v>
      </c>
      <c r="O6" s="1369"/>
      <c r="P6" s="1381" t="s">
        <v>25</v>
      </c>
      <c r="Q6" s="1382"/>
      <c r="R6" s="1383"/>
      <c r="S6" s="1384">
        <f>G6</f>
        <v>45056</v>
      </c>
      <c r="T6" s="1385"/>
      <c r="U6" s="1360">
        <f t="shared" ref="U6:U12" si="0">I6</f>
        <v>45112</v>
      </c>
      <c r="V6" s="1392"/>
      <c r="W6" s="1360">
        <f t="shared" ref="W6:W12" si="1">K6</f>
        <v>45175</v>
      </c>
      <c r="X6" s="1361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</row>
    <row r="7" spans="1:44" ht="12.95" customHeight="1" x14ac:dyDescent="0.15">
      <c r="A7" s="116"/>
      <c r="B7" s="1370"/>
      <c r="C7" s="1371"/>
      <c r="D7" s="1350" t="s">
        <v>26</v>
      </c>
      <c r="E7" s="1351"/>
      <c r="F7" s="1352"/>
      <c r="G7" s="1374">
        <v>0.42569444444444443</v>
      </c>
      <c r="H7" s="1375"/>
      <c r="I7" s="1376">
        <v>0.39583333333333331</v>
      </c>
      <c r="J7" s="1377"/>
      <c r="K7" s="1376">
        <v>0.40069444444444446</v>
      </c>
      <c r="L7" s="1393"/>
      <c r="M7" s="96"/>
      <c r="N7" s="1370"/>
      <c r="O7" s="1371"/>
      <c r="P7" s="1350" t="s">
        <v>26</v>
      </c>
      <c r="Q7" s="1351"/>
      <c r="R7" s="1352"/>
      <c r="S7" s="1374">
        <f t="shared" ref="S7:S12" si="2">G7</f>
        <v>0.42569444444444443</v>
      </c>
      <c r="T7" s="1375"/>
      <c r="U7" s="1376">
        <f t="shared" si="0"/>
        <v>0.39583333333333331</v>
      </c>
      <c r="V7" s="1377"/>
      <c r="W7" s="1376">
        <f t="shared" si="1"/>
        <v>0.40069444444444446</v>
      </c>
      <c r="X7" s="139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</row>
    <row r="8" spans="1:44" ht="12.95" customHeight="1" x14ac:dyDescent="0.15">
      <c r="A8" s="116"/>
      <c r="B8" s="1370"/>
      <c r="C8" s="1371"/>
      <c r="D8" s="1350" t="s">
        <v>27</v>
      </c>
      <c r="E8" s="1351"/>
      <c r="F8" s="1352"/>
      <c r="G8" s="1351" t="s">
        <v>589</v>
      </c>
      <c r="H8" s="1391"/>
      <c r="I8" s="1351" t="s">
        <v>184</v>
      </c>
      <c r="J8" s="1394"/>
      <c r="K8" s="1351" t="s">
        <v>184</v>
      </c>
      <c r="L8" s="1367"/>
      <c r="M8" s="96"/>
      <c r="N8" s="1370"/>
      <c r="O8" s="1371"/>
      <c r="P8" s="1350" t="s">
        <v>27</v>
      </c>
      <c r="Q8" s="1351"/>
      <c r="R8" s="1352"/>
      <c r="S8" s="1374" t="str">
        <f t="shared" si="2"/>
        <v>晴</v>
      </c>
      <c r="T8" s="1375"/>
      <c r="U8" s="1376" t="str">
        <f t="shared" si="0"/>
        <v>晴</v>
      </c>
      <c r="V8" s="1377"/>
      <c r="W8" s="1376" t="str">
        <f t="shared" si="1"/>
        <v>晴</v>
      </c>
      <c r="X8" s="1393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spans="1:44" ht="12.95" customHeight="1" x14ac:dyDescent="0.15">
      <c r="A9" s="116"/>
      <c r="B9" s="1370"/>
      <c r="C9" s="1371"/>
      <c r="D9" s="1350" t="s">
        <v>28</v>
      </c>
      <c r="E9" s="1351"/>
      <c r="F9" s="1352"/>
      <c r="G9" s="1374" t="s">
        <v>422</v>
      </c>
      <c r="H9" s="1375"/>
      <c r="I9" s="1351" t="s">
        <v>184</v>
      </c>
      <c r="J9" s="1394"/>
      <c r="K9" s="1351" t="s">
        <v>163</v>
      </c>
      <c r="L9" s="1367"/>
      <c r="M9" s="96"/>
      <c r="N9" s="1370"/>
      <c r="O9" s="1371"/>
      <c r="P9" s="1350" t="s">
        <v>28</v>
      </c>
      <c r="Q9" s="1351"/>
      <c r="R9" s="1352"/>
      <c r="S9" s="1374" t="str">
        <f t="shared" si="2"/>
        <v>晴</v>
      </c>
      <c r="T9" s="1375"/>
      <c r="U9" s="1376" t="str">
        <f t="shared" si="0"/>
        <v>晴</v>
      </c>
      <c r="V9" s="1377"/>
      <c r="W9" s="1376" t="str">
        <f t="shared" si="1"/>
        <v>雨</v>
      </c>
      <c r="X9" s="1393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</row>
    <row r="10" spans="1:44" ht="12.95" customHeight="1" x14ac:dyDescent="0.15">
      <c r="A10" s="116"/>
      <c r="B10" s="1370"/>
      <c r="C10" s="1371"/>
      <c r="D10" s="1350" t="s">
        <v>30</v>
      </c>
      <c r="E10" s="1351"/>
      <c r="F10" s="1352"/>
      <c r="G10" s="1346">
        <v>18.5</v>
      </c>
      <c r="H10" s="1347"/>
      <c r="I10" s="1346">
        <v>29</v>
      </c>
      <c r="J10" s="1348"/>
      <c r="K10" s="1346">
        <v>24</v>
      </c>
      <c r="L10" s="1353"/>
      <c r="M10" s="96"/>
      <c r="N10" s="1370"/>
      <c r="O10" s="1371"/>
      <c r="P10" s="1350" t="s">
        <v>30</v>
      </c>
      <c r="Q10" s="1351"/>
      <c r="R10" s="1352"/>
      <c r="S10" s="1365">
        <f t="shared" si="2"/>
        <v>18.5</v>
      </c>
      <c r="T10" s="1366"/>
      <c r="U10" s="1346">
        <f t="shared" si="0"/>
        <v>29</v>
      </c>
      <c r="V10" s="1348"/>
      <c r="W10" s="1346">
        <f t="shared" si="1"/>
        <v>24</v>
      </c>
      <c r="X10" s="1353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</row>
    <row r="11" spans="1:44" ht="12.95" customHeight="1" x14ac:dyDescent="0.15">
      <c r="A11" s="116"/>
      <c r="B11" s="1370"/>
      <c r="C11" s="1371"/>
      <c r="D11" s="1350" t="s">
        <v>29</v>
      </c>
      <c r="E11" s="1351"/>
      <c r="F11" s="1352"/>
      <c r="G11" s="1346">
        <v>6</v>
      </c>
      <c r="H11" s="1347"/>
      <c r="I11" s="1346">
        <v>15.8</v>
      </c>
      <c r="J11" s="1348"/>
      <c r="K11" s="1346">
        <v>16.2</v>
      </c>
      <c r="L11" s="1353"/>
      <c r="M11" s="96"/>
      <c r="N11" s="1370"/>
      <c r="O11" s="1371"/>
      <c r="P11" s="1350" t="s">
        <v>29</v>
      </c>
      <c r="Q11" s="1351"/>
      <c r="R11" s="1352"/>
      <c r="S11" s="1365">
        <f t="shared" si="2"/>
        <v>6</v>
      </c>
      <c r="T11" s="1366"/>
      <c r="U11" s="1346">
        <f t="shared" si="0"/>
        <v>15.8</v>
      </c>
      <c r="V11" s="1348"/>
      <c r="W11" s="1346">
        <f t="shared" si="1"/>
        <v>16.2</v>
      </c>
      <c r="X11" s="1353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1:44" ht="12.95" customHeight="1" thickBot="1" x14ac:dyDescent="0.2">
      <c r="A12" s="116"/>
      <c r="B12" s="1372"/>
      <c r="C12" s="1373"/>
      <c r="D12" s="1362" t="s">
        <v>4</v>
      </c>
      <c r="E12" s="1363"/>
      <c r="F12" s="1364"/>
      <c r="G12" s="1389" t="s">
        <v>588</v>
      </c>
      <c r="H12" s="1390"/>
      <c r="I12" s="1332" t="s">
        <v>453</v>
      </c>
      <c r="J12" s="1349"/>
      <c r="K12" s="1332" t="s">
        <v>456</v>
      </c>
      <c r="L12" s="1333"/>
      <c r="M12" s="96"/>
      <c r="N12" s="1372"/>
      <c r="O12" s="1373"/>
      <c r="P12" s="1362" t="s">
        <v>4</v>
      </c>
      <c r="Q12" s="1363"/>
      <c r="R12" s="1364"/>
      <c r="S12" s="1344" t="str">
        <f t="shared" si="2"/>
        <v>-</v>
      </c>
      <c r="T12" s="1345"/>
      <c r="U12" s="1332" t="str">
        <f t="shared" si="0"/>
        <v>-</v>
      </c>
      <c r="V12" s="1349"/>
      <c r="W12" s="1332" t="str">
        <f t="shared" si="1"/>
        <v>-</v>
      </c>
      <c r="X12" s="1333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1:44" ht="15" customHeight="1" x14ac:dyDescent="0.15">
      <c r="A13" s="116"/>
      <c r="B13" s="1354" t="s">
        <v>426</v>
      </c>
      <c r="C13" s="1355"/>
      <c r="D13" s="1356"/>
      <c r="E13" s="1342" t="s">
        <v>121</v>
      </c>
      <c r="F13" s="156" t="s">
        <v>122</v>
      </c>
      <c r="G13" s="1334"/>
      <c r="H13" s="1334"/>
      <c r="I13" s="1334"/>
      <c r="J13" s="1334"/>
      <c r="K13" s="1334"/>
      <c r="L13" s="1335"/>
      <c r="M13" s="96"/>
      <c r="N13" s="1354" t="s">
        <v>426</v>
      </c>
      <c r="O13" s="1355"/>
      <c r="P13" s="1356"/>
      <c r="Q13" s="1342" t="s">
        <v>121</v>
      </c>
      <c r="R13" s="156" t="s">
        <v>122</v>
      </c>
      <c r="S13" s="1334"/>
      <c r="T13" s="1334"/>
      <c r="U13" s="1334"/>
      <c r="V13" s="1334"/>
      <c r="W13" s="1334"/>
      <c r="X13" s="1335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spans="1:44" s="8" customFormat="1" ht="15" customHeight="1" thickBot="1" x14ac:dyDescent="0.2">
      <c r="A14" s="146"/>
      <c r="B14" s="157"/>
      <c r="C14" s="1340" t="s">
        <v>123</v>
      </c>
      <c r="D14" s="1341"/>
      <c r="E14" s="1343"/>
      <c r="F14" s="158" t="s">
        <v>93</v>
      </c>
      <c r="G14" s="159" t="s">
        <v>124</v>
      </c>
      <c r="H14" s="160" t="s">
        <v>125</v>
      </c>
      <c r="I14" s="159" t="s">
        <v>124</v>
      </c>
      <c r="J14" s="161" t="s">
        <v>125</v>
      </c>
      <c r="K14" s="159" t="s">
        <v>124</v>
      </c>
      <c r="L14" s="162" t="s">
        <v>125</v>
      </c>
      <c r="M14" s="163"/>
      <c r="N14" s="157"/>
      <c r="O14" s="1340" t="s">
        <v>123</v>
      </c>
      <c r="P14" s="1341"/>
      <c r="Q14" s="1343"/>
      <c r="R14" s="158" t="s">
        <v>93</v>
      </c>
      <c r="S14" s="159" t="s">
        <v>124</v>
      </c>
      <c r="T14" s="160" t="s">
        <v>125</v>
      </c>
      <c r="U14" s="159" t="s">
        <v>124</v>
      </c>
      <c r="V14" s="161" t="s">
        <v>125</v>
      </c>
      <c r="W14" s="159" t="s">
        <v>124</v>
      </c>
      <c r="X14" s="162" t="s">
        <v>125</v>
      </c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</row>
    <row r="15" spans="1:44" ht="22.5" customHeight="1" x14ac:dyDescent="0.15">
      <c r="A15" s="116"/>
      <c r="B15" s="164">
        <v>1</v>
      </c>
      <c r="C15" s="165" t="s">
        <v>135</v>
      </c>
      <c r="D15" s="166"/>
      <c r="E15" s="149" t="s">
        <v>128</v>
      </c>
      <c r="F15" s="167">
        <v>0.05</v>
      </c>
      <c r="G15" s="465" t="s">
        <v>164</v>
      </c>
      <c r="H15" s="466">
        <v>0</v>
      </c>
      <c r="I15" s="465" t="s">
        <v>108</v>
      </c>
      <c r="J15" s="567">
        <v>0</v>
      </c>
      <c r="K15" s="465" t="s">
        <v>108</v>
      </c>
      <c r="L15" s="602">
        <v>0</v>
      </c>
      <c r="M15" s="168"/>
      <c r="N15" s="169">
        <v>60</v>
      </c>
      <c r="O15" s="171" t="s">
        <v>228</v>
      </c>
      <c r="P15" s="189"/>
      <c r="Q15" s="195" t="s">
        <v>436</v>
      </c>
      <c r="R15" s="167">
        <v>0.3</v>
      </c>
      <c r="S15" s="467" t="s">
        <v>197</v>
      </c>
      <c r="T15" s="468">
        <v>0</v>
      </c>
      <c r="U15" s="467" t="s">
        <v>632</v>
      </c>
      <c r="V15" s="568">
        <v>0</v>
      </c>
      <c r="W15" s="467" t="s">
        <v>633</v>
      </c>
      <c r="X15" s="603">
        <v>0</v>
      </c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2.5" customHeight="1" x14ac:dyDescent="0.15">
      <c r="A16" s="116"/>
      <c r="B16" s="170">
        <v>2</v>
      </c>
      <c r="C16" s="171" t="s">
        <v>314</v>
      </c>
      <c r="D16" s="172"/>
      <c r="E16" s="134" t="s">
        <v>127</v>
      </c>
      <c r="F16" s="133">
        <v>0.08</v>
      </c>
      <c r="G16" s="467" t="s">
        <v>252</v>
      </c>
      <c r="H16" s="468">
        <v>0</v>
      </c>
      <c r="I16" s="467" t="s">
        <v>196</v>
      </c>
      <c r="J16" s="568">
        <v>0</v>
      </c>
      <c r="K16" s="467" t="s">
        <v>196</v>
      </c>
      <c r="L16" s="603">
        <v>0</v>
      </c>
      <c r="M16" s="168"/>
      <c r="N16" s="173">
        <v>61</v>
      </c>
      <c r="O16" s="171" t="s">
        <v>353</v>
      </c>
      <c r="P16" s="172"/>
      <c r="Q16" s="134" t="s">
        <v>127</v>
      </c>
      <c r="R16" s="191">
        <v>0.02</v>
      </c>
      <c r="S16" s="467" t="s">
        <v>108</v>
      </c>
      <c r="T16" s="468">
        <v>0</v>
      </c>
      <c r="U16" s="467" t="s">
        <v>108</v>
      </c>
      <c r="V16" s="568">
        <v>0</v>
      </c>
      <c r="W16" s="467" t="s">
        <v>108</v>
      </c>
      <c r="X16" s="603">
        <v>0</v>
      </c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:44" ht="22.5" customHeight="1" x14ac:dyDescent="0.15">
      <c r="A17" s="116"/>
      <c r="B17" s="170">
        <v>3</v>
      </c>
      <c r="C17" s="171" t="s">
        <v>313</v>
      </c>
      <c r="D17" s="172"/>
      <c r="E17" s="134" t="s">
        <v>127</v>
      </c>
      <c r="F17" s="133">
        <v>0.02</v>
      </c>
      <c r="G17" s="469" t="s">
        <v>164</v>
      </c>
      <c r="H17" s="468">
        <v>0</v>
      </c>
      <c r="I17" s="469" t="s">
        <v>108</v>
      </c>
      <c r="J17" s="568">
        <v>0</v>
      </c>
      <c r="K17" s="469" t="s">
        <v>108</v>
      </c>
      <c r="L17" s="603">
        <v>0</v>
      </c>
      <c r="M17" s="168"/>
      <c r="N17" s="174">
        <v>62</v>
      </c>
      <c r="O17" s="116" t="s">
        <v>425</v>
      </c>
      <c r="P17" s="116"/>
      <c r="Q17" s="134" t="s">
        <v>127</v>
      </c>
      <c r="R17" s="133">
        <v>2E-3</v>
      </c>
      <c r="S17" s="467" t="s">
        <v>431</v>
      </c>
      <c r="T17" s="468">
        <v>0</v>
      </c>
      <c r="U17" s="467" t="s">
        <v>431</v>
      </c>
      <c r="V17" s="568">
        <v>0</v>
      </c>
      <c r="W17" s="467" t="s">
        <v>431</v>
      </c>
      <c r="X17" s="603">
        <v>0</v>
      </c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spans="1:44" ht="22.5" customHeight="1" x14ac:dyDescent="0.15">
      <c r="A18" s="116"/>
      <c r="B18" s="170">
        <v>4</v>
      </c>
      <c r="C18" s="171" t="s">
        <v>139</v>
      </c>
      <c r="D18" s="172"/>
      <c r="E18" s="134" t="s">
        <v>128</v>
      </c>
      <c r="F18" s="133">
        <v>4.0000000000000001E-3</v>
      </c>
      <c r="G18" s="467" t="s">
        <v>307</v>
      </c>
      <c r="H18" s="468">
        <v>0</v>
      </c>
      <c r="I18" s="467" t="s">
        <v>198</v>
      </c>
      <c r="J18" s="568">
        <v>0</v>
      </c>
      <c r="K18" s="467" t="s">
        <v>198</v>
      </c>
      <c r="L18" s="603">
        <v>0</v>
      </c>
      <c r="M18" s="168"/>
      <c r="N18" s="173">
        <v>63</v>
      </c>
      <c r="O18" s="171" t="s">
        <v>354</v>
      </c>
      <c r="P18" s="172"/>
      <c r="Q18" s="134" t="s">
        <v>127</v>
      </c>
      <c r="R18" s="133">
        <v>0.02</v>
      </c>
      <c r="S18" s="467" t="s">
        <v>108</v>
      </c>
      <c r="T18" s="468">
        <v>0</v>
      </c>
      <c r="U18" s="467" t="s">
        <v>108</v>
      </c>
      <c r="V18" s="568">
        <v>0</v>
      </c>
      <c r="W18" s="467" t="s">
        <v>108</v>
      </c>
      <c r="X18" s="603">
        <v>0</v>
      </c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</row>
    <row r="19" spans="1:44" ht="22.5" customHeight="1" x14ac:dyDescent="0.15">
      <c r="A19" s="116"/>
      <c r="B19" s="170">
        <v>5</v>
      </c>
      <c r="C19" s="171" t="s">
        <v>315</v>
      </c>
      <c r="D19" s="172"/>
      <c r="E19" s="134" t="s">
        <v>127</v>
      </c>
      <c r="F19" s="133">
        <v>5.0000000000000001E-3</v>
      </c>
      <c r="G19" s="467" t="s">
        <v>213</v>
      </c>
      <c r="H19" s="468">
        <v>0</v>
      </c>
      <c r="I19" s="467" t="s">
        <v>105</v>
      </c>
      <c r="J19" s="568">
        <v>0</v>
      </c>
      <c r="K19" s="467" t="s">
        <v>105</v>
      </c>
      <c r="L19" s="603">
        <v>0</v>
      </c>
      <c r="M19" s="168"/>
      <c r="N19" s="173">
        <v>64</v>
      </c>
      <c r="O19" s="171" t="s">
        <v>355</v>
      </c>
      <c r="P19" s="172"/>
      <c r="Q19" s="134" t="s">
        <v>127</v>
      </c>
      <c r="R19" s="133">
        <v>6.0000000000000001E-3</v>
      </c>
      <c r="S19" s="467" t="s">
        <v>195</v>
      </c>
      <c r="T19" s="468">
        <v>0</v>
      </c>
      <c r="U19" s="467" t="s">
        <v>195</v>
      </c>
      <c r="V19" s="568">
        <v>0</v>
      </c>
      <c r="W19" s="467" t="s">
        <v>195</v>
      </c>
      <c r="X19" s="603">
        <v>0</v>
      </c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:44" ht="22.5" customHeight="1" x14ac:dyDescent="0.15">
      <c r="A20" s="116"/>
      <c r="B20" s="170">
        <v>6</v>
      </c>
      <c r="C20" s="171" t="s">
        <v>316</v>
      </c>
      <c r="D20" s="172"/>
      <c r="E20" s="134" t="s">
        <v>127</v>
      </c>
      <c r="F20" s="133">
        <v>0.9</v>
      </c>
      <c r="G20" s="467" t="s">
        <v>423</v>
      </c>
      <c r="H20" s="468">
        <v>0</v>
      </c>
      <c r="I20" s="467" t="s">
        <v>429</v>
      </c>
      <c r="J20" s="568">
        <v>0</v>
      </c>
      <c r="K20" s="467" t="s">
        <v>429</v>
      </c>
      <c r="L20" s="603">
        <v>0</v>
      </c>
      <c r="M20" s="168"/>
      <c r="N20" s="174">
        <v>65</v>
      </c>
      <c r="O20" s="171" t="s">
        <v>356</v>
      </c>
      <c r="P20" s="172"/>
      <c r="Q20" s="134" t="s">
        <v>128</v>
      </c>
      <c r="R20" s="133">
        <v>5.0000000000000001E-3</v>
      </c>
      <c r="S20" s="467" t="s">
        <v>105</v>
      </c>
      <c r="T20" s="468">
        <v>0</v>
      </c>
      <c r="U20" s="467" t="s">
        <v>105</v>
      </c>
      <c r="V20" s="568">
        <v>0</v>
      </c>
      <c r="W20" s="467" t="s">
        <v>105</v>
      </c>
      <c r="X20" s="603">
        <v>0</v>
      </c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22.5" customHeight="1" x14ac:dyDescent="0.15">
      <c r="A21" s="116"/>
      <c r="B21" s="170">
        <v>7</v>
      </c>
      <c r="C21" s="171" t="s">
        <v>317</v>
      </c>
      <c r="D21" s="172"/>
      <c r="E21" s="134" t="s">
        <v>435</v>
      </c>
      <c r="F21" s="133">
        <v>6.0000000000000001E-3</v>
      </c>
      <c r="G21" s="467" t="s">
        <v>306</v>
      </c>
      <c r="H21" s="468">
        <v>0</v>
      </c>
      <c r="I21" s="467" t="s">
        <v>195</v>
      </c>
      <c r="J21" s="568">
        <v>0</v>
      </c>
      <c r="K21" s="467" t="s">
        <v>195</v>
      </c>
      <c r="L21" s="603">
        <v>0</v>
      </c>
      <c r="M21" s="168"/>
      <c r="N21" s="173">
        <v>66</v>
      </c>
      <c r="O21" s="171" t="s">
        <v>242</v>
      </c>
      <c r="P21" s="172"/>
      <c r="Q21" s="192" t="s">
        <v>448</v>
      </c>
      <c r="R21" s="133">
        <v>0.1</v>
      </c>
      <c r="S21" s="467" t="s">
        <v>104</v>
      </c>
      <c r="T21" s="468">
        <v>0</v>
      </c>
      <c r="U21" s="467" t="s">
        <v>104</v>
      </c>
      <c r="V21" s="568">
        <v>0</v>
      </c>
      <c r="W21" s="467" t="s">
        <v>104</v>
      </c>
      <c r="X21" s="603">
        <v>0</v>
      </c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spans="1:44" ht="22.5" customHeight="1" x14ac:dyDescent="0.15">
      <c r="A22" s="116"/>
      <c r="B22" s="170">
        <v>8</v>
      </c>
      <c r="C22" s="171" t="s">
        <v>318</v>
      </c>
      <c r="D22" s="172"/>
      <c r="E22" s="134" t="s">
        <v>127</v>
      </c>
      <c r="F22" s="133">
        <v>0.01</v>
      </c>
      <c r="G22" s="467" t="s">
        <v>190</v>
      </c>
      <c r="H22" s="468">
        <v>0</v>
      </c>
      <c r="I22" s="467" t="s">
        <v>190</v>
      </c>
      <c r="J22" s="568">
        <v>0</v>
      </c>
      <c r="K22" s="467" t="s">
        <v>190</v>
      </c>
      <c r="L22" s="603">
        <v>0</v>
      </c>
      <c r="M22" s="168"/>
      <c r="N22" s="173">
        <v>67</v>
      </c>
      <c r="O22" s="171" t="s">
        <v>247</v>
      </c>
      <c r="P22" s="172"/>
      <c r="Q22" s="134" t="s">
        <v>127</v>
      </c>
      <c r="R22" s="133">
        <v>0.06</v>
      </c>
      <c r="S22" s="467" t="s">
        <v>200</v>
      </c>
      <c r="T22" s="468">
        <v>0</v>
      </c>
      <c r="U22" s="467" t="s">
        <v>200</v>
      </c>
      <c r="V22" s="568">
        <v>0</v>
      </c>
      <c r="W22" s="467" t="s">
        <v>200</v>
      </c>
      <c r="X22" s="603">
        <v>0</v>
      </c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</row>
    <row r="23" spans="1:44" ht="22.5" customHeight="1" x14ac:dyDescent="0.15">
      <c r="A23" s="116"/>
      <c r="B23" s="170">
        <v>9</v>
      </c>
      <c r="C23" s="171" t="s">
        <v>232</v>
      </c>
      <c r="D23" s="172"/>
      <c r="E23" s="134" t="s">
        <v>127</v>
      </c>
      <c r="F23" s="133">
        <v>3.0000000000000001E-3</v>
      </c>
      <c r="G23" s="467" t="s">
        <v>305</v>
      </c>
      <c r="H23" s="468">
        <v>0</v>
      </c>
      <c r="I23" s="467" t="s">
        <v>189</v>
      </c>
      <c r="J23" s="568">
        <v>0</v>
      </c>
      <c r="K23" s="467" t="s">
        <v>189</v>
      </c>
      <c r="L23" s="603">
        <v>0</v>
      </c>
      <c r="M23" s="168"/>
      <c r="N23" s="174">
        <v>68</v>
      </c>
      <c r="O23" s="171" t="s">
        <v>146</v>
      </c>
      <c r="P23" s="172"/>
      <c r="Q23" s="134" t="s">
        <v>127</v>
      </c>
      <c r="R23" s="133">
        <v>0.03</v>
      </c>
      <c r="S23" s="467" t="s">
        <v>193</v>
      </c>
      <c r="T23" s="468">
        <v>0</v>
      </c>
      <c r="U23" s="467" t="s">
        <v>193</v>
      </c>
      <c r="V23" s="568">
        <v>0</v>
      </c>
      <c r="W23" s="467" t="s">
        <v>193</v>
      </c>
      <c r="X23" s="603">
        <v>0</v>
      </c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</row>
    <row r="24" spans="1:44" ht="22.5" customHeight="1" x14ac:dyDescent="0.15">
      <c r="A24" s="116"/>
      <c r="B24" s="170">
        <v>10</v>
      </c>
      <c r="C24" s="171" t="s">
        <v>319</v>
      </c>
      <c r="D24" s="172"/>
      <c r="E24" s="628" t="s">
        <v>128</v>
      </c>
      <c r="F24" s="133">
        <v>6.0000000000000001E-3</v>
      </c>
      <c r="G24" s="632" t="s">
        <v>306</v>
      </c>
      <c r="H24" s="468">
        <v>0</v>
      </c>
      <c r="I24" s="632" t="s">
        <v>195</v>
      </c>
      <c r="J24" s="568">
        <v>0</v>
      </c>
      <c r="K24" s="632" t="s">
        <v>195</v>
      </c>
      <c r="L24" s="603">
        <v>0</v>
      </c>
      <c r="M24" s="635"/>
      <c r="N24" s="173">
        <v>69</v>
      </c>
      <c r="O24" s="637" t="s">
        <v>357</v>
      </c>
      <c r="P24" s="172"/>
      <c r="Q24" s="628" t="s">
        <v>127</v>
      </c>
      <c r="R24" s="133">
        <v>5.0000000000000001E-3</v>
      </c>
      <c r="S24" s="632" t="s">
        <v>105</v>
      </c>
      <c r="T24" s="468">
        <v>0</v>
      </c>
      <c r="U24" s="632" t="s">
        <v>105</v>
      </c>
      <c r="V24" s="568">
        <v>0</v>
      </c>
      <c r="W24" s="467" t="s">
        <v>105</v>
      </c>
      <c r="X24" s="603">
        <v>0</v>
      </c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4" ht="22.5" customHeight="1" x14ac:dyDescent="0.15">
      <c r="A25" s="116"/>
      <c r="B25" s="170">
        <v>11</v>
      </c>
      <c r="C25" s="171" t="s">
        <v>320</v>
      </c>
      <c r="D25" s="172"/>
      <c r="E25" s="134" t="s">
        <v>127</v>
      </c>
      <c r="F25" s="133">
        <v>0.03</v>
      </c>
      <c r="G25" s="467" t="s">
        <v>193</v>
      </c>
      <c r="H25" s="468">
        <v>0</v>
      </c>
      <c r="I25" s="467" t="s">
        <v>193</v>
      </c>
      <c r="J25" s="568">
        <v>0</v>
      </c>
      <c r="K25" s="467" t="s">
        <v>193</v>
      </c>
      <c r="L25" s="603">
        <v>0</v>
      </c>
      <c r="M25" s="168"/>
      <c r="N25" s="173">
        <v>70</v>
      </c>
      <c r="O25" s="171" t="s">
        <v>243</v>
      </c>
      <c r="P25" s="172"/>
      <c r="Q25" s="134" t="s">
        <v>127</v>
      </c>
      <c r="R25" s="133">
        <v>8.9999999999999998E-4</v>
      </c>
      <c r="S25" s="467" t="s">
        <v>432</v>
      </c>
      <c r="T25" s="468">
        <v>0</v>
      </c>
      <c r="U25" s="467" t="s">
        <v>432</v>
      </c>
      <c r="V25" s="568">
        <v>0</v>
      </c>
      <c r="W25" s="467" t="s">
        <v>432</v>
      </c>
      <c r="X25" s="603">
        <v>0</v>
      </c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4" ht="22.5" customHeight="1" x14ac:dyDescent="0.15">
      <c r="A26" s="116"/>
      <c r="B26" s="170">
        <v>12</v>
      </c>
      <c r="C26" s="171" t="s">
        <v>321</v>
      </c>
      <c r="D26" s="172"/>
      <c r="E26" s="134" t="s">
        <v>128</v>
      </c>
      <c r="F26" s="133">
        <v>5.0000000000000001E-3</v>
      </c>
      <c r="G26" s="467" t="s">
        <v>213</v>
      </c>
      <c r="H26" s="468">
        <v>0</v>
      </c>
      <c r="I26" s="467" t="s">
        <v>105</v>
      </c>
      <c r="J26" s="568">
        <v>0</v>
      </c>
      <c r="K26" s="467" t="s">
        <v>105</v>
      </c>
      <c r="L26" s="603">
        <v>0</v>
      </c>
      <c r="M26" s="168"/>
      <c r="N26" s="173">
        <v>71</v>
      </c>
      <c r="O26" s="171" t="s">
        <v>358</v>
      </c>
      <c r="P26" s="172"/>
      <c r="Q26" s="134" t="s">
        <v>127</v>
      </c>
      <c r="R26" s="133">
        <v>0.01</v>
      </c>
      <c r="S26" s="467" t="s">
        <v>190</v>
      </c>
      <c r="T26" s="468">
        <v>0</v>
      </c>
      <c r="U26" s="467" t="s">
        <v>190</v>
      </c>
      <c r="V26" s="568">
        <v>0</v>
      </c>
      <c r="W26" s="467" t="s">
        <v>190</v>
      </c>
      <c r="X26" s="603">
        <v>0</v>
      </c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</row>
    <row r="27" spans="1:44" ht="22.5" customHeight="1" x14ac:dyDescent="0.15">
      <c r="A27" s="116"/>
      <c r="B27" s="170">
        <v>13</v>
      </c>
      <c r="C27" s="171" t="s">
        <v>322</v>
      </c>
      <c r="D27" s="172"/>
      <c r="E27" s="134" t="s">
        <v>126</v>
      </c>
      <c r="F27" s="133">
        <v>1E-3</v>
      </c>
      <c r="G27" s="467" t="s">
        <v>427</v>
      </c>
      <c r="H27" s="468">
        <v>0</v>
      </c>
      <c r="I27" s="467" t="s">
        <v>430</v>
      </c>
      <c r="J27" s="568">
        <v>0</v>
      </c>
      <c r="K27" s="467" t="s">
        <v>430</v>
      </c>
      <c r="L27" s="603">
        <v>0</v>
      </c>
      <c r="M27" s="168"/>
      <c r="N27" s="188">
        <v>72</v>
      </c>
      <c r="O27" s="171" t="s">
        <v>359</v>
      </c>
      <c r="P27" s="172"/>
      <c r="Q27" s="134" t="s">
        <v>127</v>
      </c>
      <c r="R27" s="133">
        <v>4.0000000000000001E-3</v>
      </c>
      <c r="S27" s="467" t="s">
        <v>198</v>
      </c>
      <c r="T27" s="468">
        <v>0</v>
      </c>
      <c r="U27" s="467" t="s">
        <v>198</v>
      </c>
      <c r="V27" s="568">
        <v>0</v>
      </c>
      <c r="W27" s="467" t="s">
        <v>198</v>
      </c>
      <c r="X27" s="603">
        <v>0</v>
      </c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</row>
    <row r="28" spans="1:44" ht="22.5" customHeight="1" x14ac:dyDescent="0.15">
      <c r="A28" s="116"/>
      <c r="B28" s="170">
        <v>14</v>
      </c>
      <c r="C28" s="171" t="s">
        <v>323</v>
      </c>
      <c r="D28" s="172"/>
      <c r="E28" s="134" t="s">
        <v>128</v>
      </c>
      <c r="F28" s="133">
        <v>0.01</v>
      </c>
      <c r="G28" s="467" t="s">
        <v>190</v>
      </c>
      <c r="H28" s="468">
        <v>0</v>
      </c>
      <c r="I28" s="467" t="s">
        <v>190</v>
      </c>
      <c r="J28" s="568">
        <v>0</v>
      </c>
      <c r="K28" s="467" t="s">
        <v>190</v>
      </c>
      <c r="L28" s="603">
        <v>0</v>
      </c>
      <c r="M28" s="168"/>
      <c r="N28" s="173">
        <v>73</v>
      </c>
      <c r="O28" s="171" t="s">
        <v>360</v>
      </c>
      <c r="P28" s="172"/>
      <c r="Q28" s="134" t="s">
        <v>127</v>
      </c>
      <c r="R28" s="133">
        <v>0.02</v>
      </c>
      <c r="S28" s="467" t="s">
        <v>108</v>
      </c>
      <c r="T28" s="468">
        <v>0</v>
      </c>
      <c r="U28" s="467" t="s">
        <v>108</v>
      </c>
      <c r="V28" s="568">
        <v>0</v>
      </c>
      <c r="W28" s="467" t="s">
        <v>108</v>
      </c>
      <c r="X28" s="603">
        <v>0</v>
      </c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</row>
    <row r="29" spans="1:44" ht="22.5" customHeight="1" x14ac:dyDescent="0.15">
      <c r="A29" s="116"/>
      <c r="B29" s="170">
        <v>15</v>
      </c>
      <c r="C29" s="171" t="s">
        <v>324</v>
      </c>
      <c r="D29" s="172"/>
      <c r="E29" s="192" t="s">
        <v>447</v>
      </c>
      <c r="F29" s="133">
        <v>0.3</v>
      </c>
      <c r="G29" s="467" t="s">
        <v>197</v>
      </c>
      <c r="H29" s="468">
        <v>0</v>
      </c>
      <c r="I29" s="467" t="s">
        <v>197</v>
      </c>
      <c r="J29" s="568">
        <v>0</v>
      </c>
      <c r="K29" s="467" t="s">
        <v>197</v>
      </c>
      <c r="L29" s="603">
        <v>0</v>
      </c>
      <c r="M29" s="168"/>
      <c r="N29" s="173">
        <v>74</v>
      </c>
      <c r="O29" s="171" t="s">
        <v>142</v>
      </c>
      <c r="P29" s="172"/>
      <c r="Q29" s="134" t="s">
        <v>128</v>
      </c>
      <c r="R29" s="133">
        <v>2E-3</v>
      </c>
      <c r="S29" s="467" t="s">
        <v>431</v>
      </c>
      <c r="T29" s="468">
        <v>0</v>
      </c>
      <c r="U29" s="467" t="s">
        <v>431</v>
      </c>
      <c r="V29" s="568">
        <v>0</v>
      </c>
      <c r="W29" s="467" t="s">
        <v>431</v>
      </c>
      <c r="X29" s="603">
        <v>0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</row>
    <row r="30" spans="1:44" ht="22.5" customHeight="1" x14ac:dyDescent="0.15">
      <c r="A30" s="116"/>
      <c r="B30" s="170">
        <v>16</v>
      </c>
      <c r="C30" s="171" t="s">
        <v>616</v>
      </c>
      <c r="D30" s="172"/>
      <c r="E30" s="134" t="s">
        <v>127</v>
      </c>
      <c r="F30" s="133">
        <v>2E-3</v>
      </c>
      <c r="G30" s="467" t="s">
        <v>621</v>
      </c>
      <c r="H30" s="468">
        <v>0</v>
      </c>
      <c r="I30" s="467" t="s">
        <v>625</v>
      </c>
      <c r="J30" s="568">
        <v>0</v>
      </c>
      <c r="K30" s="467" t="s">
        <v>431</v>
      </c>
      <c r="L30" s="603">
        <v>0</v>
      </c>
      <c r="M30" s="168"/>
      <c r="N30" s="188">
        <v>75</v>
      </c>
      <c r="O30" s="171" t="s">
        <v>147</v>
      </c>
      <c r="P30" s="172"/>
      <c r="Q30" s="134" t="s">
        <v>127</v>
      </c>
      <c r="R30" s="133">
        <v>0.02</v>
      </c>
      <c r="S30" s="467" t="s">
        <v>108</v>
      </c>
      <c r="T30" s="468">
        <v>0</v>
      </c>
      <c r="U30" s="467" t="s">
        <v>108</v>
      </c>
      <c r="V30" s="568">
        <v>0</v>
      </c>
      <c r="W30" s="467" t="s">
        <v>108</v>
      </c>
      <c r="X30" s="603">
        <v>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</row>
    <row r="31" spans="1:44" ht="22.5" customHeight="1" x14ac:dyDescent="0.15">
      <c r="A31" s="116"/>
      <c r="B31" s="170">
        <v>17</v>
      </c>
      <c r="C31" s="171" t="s">
        <v>138</v>
      </c>
      <c r="D31" s="172"/>
      <c r="E31" s="134" t="s">
        <v>126</v>
      </c>
      <c r="F31" s="133">
        <v>0.09</v>
      </c>
      <c r="G31" s="467" t="s">
        <v>199</v>
      </c>
      <c r="H31" s="468">
        <v>0</v>
      </c>
      <c r="I31" s="467" t="s">
        <v>624</v>
      </c>
      <c r="J31" s="568">
        <v>0</v>
      </c>
      <c r="K31" s="467" t="s">
        <v>199</v>
      </c>
      <c r="L31" s="603">
        <v>0</v>
      </c>
      <c r="M31" s="168"/>
      <c r="N31" s="173">
        <v>76</v>
      </c>
      <c r="O31" s="171" t="s">
        <v>151</v>
      </c>
      <c r="P31" s="172"/>
      <c r="Q31" s="134" t="s">
        <v>436</v>
      </c>
      <c r="R31" s="133">
        <v>0.05</v>
      </c>
      <c r="S31" s="467" t="s">
        <v>112</v>
      </c>
      <c r="T31" s="468">
        <v>0</v>
      </c>
      <c r="U31" s="467" t="s">
        <v>112</v>
      </c>
      <c r="V31" s="568">
        <v>0</v>
      </c>
      <c r="W31" s="467" t="s">
        <v>112</v>
      </c>
      <c r="X31" s="603">
        <v>0</v>
      </c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</row>
    <row r="32" spans="1:44" ht="22.5" customHeight="1" x14ac:dyDescent="0.15">
      <c r="A32" s="116"/>
      <c r="B32" s="170">
        <v>18</v>
      </c>
      <c r="C32" s="171" t="s">
        <v>325</v>
      </c>
      <c r="D32" s="172"/>
      <c r="E32" s="134" t="s">
        <v>436</v>
      </c>
      <c r="F32" s="133">
        <v>6.0000000000000001E-3</v>
      </c>
      <c r="G32" s="467" t="s">
        <v>195</v>
      </c>
      <c r="H32" s="468">
        <v>0</v>
      </c>
      <c r="I32" s="467" t="s">
        <v>195</v>
      </c>
      <c r="J32" s="568">
        <v>0</v>
      </c>
      <c r="K32" s="467" t="s">
        <v>195</v>
      </c>
      <c r="L32" s="603">
        <v>0</v>
      </c>
      <c r="M32" s="168"/>
      <c r="N32" s="173">
        <v>77</v>
      </c>
      <c r="O32" s="171" t="s">
        <v>249</v>
      </c>
      <c r="P32" s="172"/>
      <c r="Q32" s="134" t="s">
        <v>128</v>
      </c>
      <c r="R32" s="133">
        <v>5.0000000000000001E-4</v>
      </c>
      <c r="S32" s="470" t="s">
        <v>201</v>
      </c>
      <c r="T32" s="468">
        <v>0</v>
      </c>
      <c r="U32" s="470" t="s">
        <v>201</v>
      </c>
      <c r="V32" s="568">
        <v>0</v>
      </c>
      <c r="W32" s="470" t="s">
        <v>201</v>
      </c>
      <c r="X32" s="603">
        <v>0</v>
      </c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</row>
    <row r="33" spans="1:44" ht="22.5" customHeight="1" x14ac:dyDescent="0.15">
      <c r="A33" s="116"/>
      <c r="B33" s="170">
        <v>19</v>
      </c>
      <c r="C33" s="171" t="s">
        <v>326</v>
      </c>
      <c r="D33" s="172"/>
      <c r="E33" s="134" t="s">
        <v>127</v>
      </c>
      <c r="F33" s="133">
        <v>8.9999999999999993E-3</v>
      </c>
      <c r="G33" s="467" t="s">
        <v>251</v>
      </c>
      <c r="H33" s="468">
        <v>0</v>
      </c>
      <c r="I33" s="467" t="s">
        <v>251</v>
      </c>
      <c r="J33" s="568">
        <v>0</v>
      </c>
      <c r="K33" s="467" t="s">
        <v>251</v>
      </c>
      <c r="L33" s="603">
        <v>0</v>
      </c>
      <c r="M33" s="168"/>
      <c r="N33" s="188">
        <v>78</v>
      </c>
      <c r="O33" s="171" t="s">
        <v>136</v>
      </c>
      <c r="P33" s="172"/>
      <c r="Q33" s="192" t="s">
        <v>448</v>
      </c>
      <c r="R33" s="133">
        <v>0.01</v>
      </c>
      <c r="S33" s="470" t="s">
        <v>190</v>
      </c>
      <c r="T33" s="468">
        <v>0</v>
      </c>
      <c r="U33" s="470" t="s">
        <v>190</v>
      </c>
      <c r="V33" s="568">
        <v>0</v>
      </c>
      <c r="W33" s="470" t="s">
        <v>190</v>
      </c>
      <c r="X33" s="603">
        <v>0</v>
      </c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</row>
    <row r="34" spans="1:44" ht="22.5" customHeight="1" x14ac:dyDescent="0.15">
      <c r="A34" s="116"/>
      <c r="B34" s="170">
        <v>20</v>
      </c>
      <c r="C34" s="171" t="s">
        <v>241</v>
      </c>
      <c r="D34" s="172"/>
      <c r="E34" s="134" t="s">
        <v>127</v>
      </c>
      <c r="F34" s="133">
        <v>0.03</v>
      </c>
      <c r="G34" s="470" t="s">
        <v>193</v>
      </c>
      <c r="H34" s="468">
        <v>0</v>
      </c>
      <c r="I34" s="470" t="s">
        <v>193</v>
      </c>
      <c r="J34" s="568">
        <v>0</v>
      </c>
      <c r="K34" s="470" t="s">
        <v>193</v>
      </c>
      <c r="L34" s="603">
        <v>0</v>
      </c>
      <c r="M34" s="168"/>
      <c r="N34" s="173">
        <v>79</v>
      </c>
      <c r="O34" s="171" t="s">
        <v>137</v>
      </c>
      <c r="P34" s="172"/>
      <c r="Q34" s="134" t="s">
        <v>436</v>
      </c>
      <c r="R34" s="133">
        <v>0.03</v>
      </c>
      <c r="S34" s="470" t="s">
        <v>193</v>
      </c>
      <c r="T34" s="468">
        <v>0</v>
      </c>
      <c r="U34" s="470" t="s">
        <v>193</v>
      </c>
      <c r="V34" s="568">
        <v>0</v>
      </c>
      <c r="W34" s="470" t="s">
        <v>193</v>
      </c>
      <c r="X34" s="603">
        <v>0</v>
      </c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</row>
    <row r="35" spans="1:44" ht="22.5" customHeight="1" x14ac:dyDescent="0.15">
      <c r="A35" s="116"/>
      <c r="B35" s="170">
        <v>21</v>
      </c>
      <c r="C35" s="171" t="s">
        <v>327</v>
      </c>
      <c r="D35" s="172"/>
      <c r="E35" s="134" t="s">
        <v>436</v>
      </c>
      <c r="F35" s="133">
        <v>0.08</v>
      </c>
      <c r="G35" s="470" t="s">
        <v>196</v>
      </c>
      <c r="H35" s="468">
        <v>0</v>
      </c>
      <c r="I35" s="470" t="s">
        <v>196</v>
      </c>
      <c r="J35" s="568">
        <v>0</v>
      </c>
      <c r="K35" s="470" t="s">
        <v>196</v>
      </c>
      <c r="L35" s="603">
        <v>0</v>
      </c>
      <c r="M35" s="168"/>
      <c r="N35" s="173">
        <v>80</v>
      </c>
      <c r="O35" s="171" t="s">
        <v>361</v>
      </c>
      <c r="P35" s="172"/>
      <c r="Q35" s="134" t="s">
        <v>436</v>
      </c>
      <c r="R35" s="133">
        <v>0.05</v>
      </c>
      <c r="S35" s="470" t="s">
        <v>112</v>
      </c>
      <c r="T35" s="468">
        <v>0</v>
      </c>
      <c r="U35" s="470" t="s">
        <v>112</v>
      </c>
      <c r="V35" s="568">
        <v>0</v>
      </c>
      <c r="W35" s="470" t="s">
        <v>112</v>
      </c>
      <c r="X35" s="603">
        <v>0</v>
      </c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</row>
    <row r="36" spans="1:44" ht="22.5" customHeight="1" x14ac:dyDescent="0.15">
      <c r="A36" s="116"/>
      <c r="B36" s="170">
        <v>22</v>
      </c>
      <c r="C36" s="171" t="s">
        <v>437</v>
      </c>
      <c r="D36" s="172"/>
      <c r="E36" s="134" t="s">
        <v>128</v>
      </c>
      <c r="F36" s="133">
        <v>0.01</v>
      </c>
      <c r="G36" s="470" t="s">
        <v>190</v>
      </c>
      <c r="H36" s="468">
        <v>0</v>
      </c>
      <c r="I36" s="470" t="s">
        <v>190</v>
      </c>
      <c r="J36" s="568">
        <v>0</v>
      </c>
      <c r="K36" s="470" t="s">
        <v>190</v>
      </c>
      <c r="L36" s="603">
        <v>0</v>
      </c>
      <c r="M36" s="168"/>
      <c r="N36" s="188">
        <v>81</v>
      </c>
      <c r="O36" s="171" t="s">
        <v>234</v>
      </c>
      <c r="P36" s="172"/>
      <c r="Q36" s="134" t="s">
        <v>128</v>
      </c>
      <c r="R36" s="133">
        <v>6.0000000000000001E-3</v>
      </c>
      <c r="S36" s="470" t="s">
        <v>195</v>
      </c>
      <c r="T36" s="468">
        <v>0</v>
      </c>
      <c r="U36" s="470" t="s">
        <v>195</v>
      </c>
      <c r="V36" s="568">
        <v>0</v>
      </c>
      <c r="W36" s="470" t="s">
        <v>195</v>
      </c>
      <c r="X36" s="603">
        <v>0</v>
      </c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</row>
    <row r="37" spans="1:44" ht="22.5" customHeight="1" x14ac:dyDescent="0.15">
      <c r="A37" s="116"/>
      <c r="B37" s="170">
        <v>23</v>
      </c>
      <c r="C37" s="171" t="s">
        <v>328</v>
      </c>
      <c r="D37" s="172"/>
      <c r="E37" s="134" t="s">
        <v>127</v>
      </c>
      <c r="F37" s="133">
        <v>0.02</v>
      </c>
      <c r="G37" s="470" t="s">
        <v>108</v>
      </c>
      <c r="H37" s="468">
        <v>0</v>
      </c>
      <c r="I37" s="470" t="s">
        <v>108</v>
      </c>
      <c r="J37" s="568">
        <v>0</v>
      </c>
      <c r="K37" s="470" t="s">
        <v>108</v>
      </c>
      <c r="L37" s="603">
        <v>0</v>
      </c>
      <c r="M37" s="168"/>
      <c r="N37" s="173">
        <v>82</v>
      </c>
      <c r="O37" s="171" t="s">
        <v>238</v>
      </c>
      <c r="P37" s="172"/>
      <c r="Q37" s="134" t="s">
        <v>436</v>
      </c>
      <c r="R37" s="133">
        <v>7.0000000000000001E-3</v>
      </c>
      <c r="S37" s="470" t="s">
        <v>383</v>
      </c>
      <c r="T37" s="468">
        <v>0</v>
      </c>
      <c r="U37" s="470" t="s">
        <v>383</v>
      </c>
      <c r="V37" s="568">
        <v>0</v>
      </c>
      <c r="W37" s="470" t="s">
        <v>383</v>
      </c>
      <c r="X37" s="603">
        <v>0</v>
      </c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</row>
    <row r="38" spans="1:44" ht="22.5" customHeight="1" x14ac:dyDescent="0.15">
      <c r="A38" s="116"/>
      <c r="B38" s="170">
        <v>24</v>
      </c>
      <c r="C38" s="171" t="s">
        <v>438</v>
      </c>
      <c r="D38" s="172"/>
      <c r="E38" s="134" t="s">
        <v>436</v>
      </c>
      <c r="F38" s="133">
        <v>0.03</v>
      </c>
      <c r="G38" s="470" t="s">
        <v>193</v>
      </c>
      <c r="H38" s="468">
        <v>0</v>
      </c>
      <c r="I38" s="470" t="s">
        <v>193</v>
      </c>
      <c r="J38" s="568">
        <v>0</v>
      </c>
      <c r="K38" s="470" t="s">
        <v>193</v>
      </c>
      <c r="L38" s="603">
        <v>0</v>
      </c>
      <c r="M38" s="168"/>
      <c r="N38" s="174">
        <v>83</v>
      </c>
      <c r="O38" s="171" t="s">
        <v>362</v>
      </c>
      <c r="P38" s="172"/>
      <c r="Q38" s="134" t="s">
        <v>127</v>
      </c>
      <c r="R38" s="133">
        <v>0.01</v>
      </c>
      <c r="S38" s="470" t="s">
        <v>190</v>
      </c>
      <c r="T38" s="468">
        <v>0</v>
      </c>
      <c r="U38" s="470" t="s">
        <v>190</v>
      </c>
      <c r="V38" s="568">
        <v>0</v>
      </c>
      <c r="W38" s="470" t="s">
        <v>190</v>
      </c>
      <c r="X38" s="603">
        <v>0</v>
      </c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</row>
    <row r="39" spans="1:44" ht="22.5" customHeight="1" x14ac:dyDescent="0.15">
      <c r="A39" s="116"/>
      <c r="B39" s="170">
        <v>25</v>
      </c>
      <c r="C39" s="171" t="s">
        <v>329</v>
      </c>
      <c r="D39" s="172"/>
      <c r="E39" s="134" t="s">
        <v>436</v>
      </c>
      <c r="F39" s="133">
        <v>0.1</v>
      </c>
      <c r="G39" s="470" t="s">
        <v>104</v>
      </c>
      <c r="H39" s="468">
        <v>0</v>
      </c>
      <c r="I39" s="470" t="s">
        <v>104</v>
      </c>
      <c r="J39" s="568">
        <v>0</v>
      </c>
      <c r="K39" s="470" t="s">
        <v>104</v>
      </c>
      <c r="L39" s="603">
        <v>0</v>
      </c>
      <c r="M39" s="168"/>
      <c r="N39" s="173">
        <v>84</v>
      </c>
      <c r="O39" s="171" t="s">
        <v>264</v>
      </c>
      <c r="P39" s="172"/>
      <c r="Q39" s="134" t="s">
        <v>436</v>
      </c>
      <c r="R39" s="133">
        <v>0.1</v>
      </c>
      <c r="S39" s="470" t="s">
        <v>104</v>
      </c>
      <c r="T39" s="468">
        <v>0</v>
      </c>
      <c r="U39" s="470" t="s">
        <v>104</v>
      </c>
      <c r="V39" s="568">
        <v>0</v>
      </c>
      <c r="W39" s="470" t="s">
        <v>104</v>
      </c>
      <c r="X39" s="603">
        <v>0</v>
      </c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</row>
    <row r="40" spans="1:44" ht="22.5" customHeight="1" x14ac:dyDescent="0.15">
      <c r="A40" s="116"/>
      <c r="B40" s="170">
        <v>26</v>
      </c>
      <c r="C40" s="171" t="s">
        <v>330</v>
      </c>
      <c r="D40" s="172"/>
      <c r="E40" s="134" t="s">
        <v>128</v>
      </c>
      <c r="F40" s="133">
        <v>5.9999999999999995E-4</v>
      </c>
      <c r="G40" s="470" t="s">
        <v>382</v>
      </c>
      <c r="H40" s="468">
        <v>0</v>
      </c>
      <c r="I40" s="470" t="s">
        <v>382</v>
      </c>
      <c r="J40" s="568">
        <v>0</v>
      </c>
      <c r="K40" s="470" t="s">
        <v>382</v>
      </c>
      <c r="L40" s="603">
        <v>0</v>
      </c>
      <c r="M40" s="168"/>
      <c r="N40" s="173">
        <v>85</v>
      </c>
      <c r="O40" s="171" t="s">
        <v>363</v>
      </c>
      <c r="P40" s="172"/>
      <c r="Q40" s="134" t="s">
        <v>127</v>
      </c>
      <c r="R40" s="133">
        <v>0.03</v>
      </c>
      <c r="S40" s="470" t="s">
        <v>193</v>
      </c>
      <c r="T40" s="468">
        <v>0</v>
      </c>
      <c r="U40" s="470" t="s">
        <v>193</v>
      </c>
      <c r="V40" s="568">
        <v>0</v>
      </c>
      <c r="W40" s="470" t="s">
        <v>193</v>
      </c>
      <c r="X40" s="603">
        <v>0</v>
      </c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</row>
    <row r="41" spans="1:44" ht="22.5" customHeight="1" x14ac:dyDescent="0.15">
      <c r="A41" s="116"/>
      <c r="B41" s="170">
        <v>27</v>
      </c>
      <c r="C41" s="171" t="s">
        <v>248</v>
      </c>
      <c r="D41" s="172"/>
      <c r="E41" s="134" t="s">
        <v>439</v>
      </c>
      <c r="F41" s="133">
        <v>8.0000000000000002E-3</v>
      </c>
      <c r="G41" s="470" t="s">
        <v>191</v>
      </c>
      <c r="H41" s="468">
        <v>0</v>
      </c>
      <c r="I41" s="470" t="s">
        <v>191</v>
      </c>
      <c r="J41" s="568">
        <v>0</v>
      </c>
      <c r="K41" s="470" t="s">
        <v>191</v>
      </c>
      <c r="L41" s="603">
        <v>0</v>
      </c>
      <c r="M41" s="168"/>
      <c r="N41" s="174">
        <v>86</v>
      </c>
      <c r="O41" s="171" t="s">
        <v>148</v>
      </c>
      <c r="P41" s="172"/>
      <c r="Q41" s="134" t="s">
        <v>127</v>
      </c>
      <c r="R41" s="133">
        <v>0.02</v>
      </c>
      <c r="S41" s="470" t="s">
        <v>108</v>
      </c>
      <c r="T41" s="468">
        <v>0</v>
      </c>
      <c r="U41" s="470" t="s">
        <v>108</v>
      </c>
      <c r="V41" s="568">
        <v>0</v>
      </c>
      <c r="W41" s="470" t="s">
        <v>108</v>
      </c>
      <c r="X41" s="603">
        <v>0</v>
      </c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</row>
    <row r="42" spans="1:44" ht="22.5" customHeight="1" x14ac:dyDescent="0.15">
      <c r="A42" s="116"/>
      <c r="B42" s="170">
        <v>28</v>
      </c>
      <c r="C42" s="171" t="s">
        <v>331</v>
      </c>
      <c r="D42" s="172"/>
      <c r="E42" s="193" t="s">
        <v>446</v>
      </c>
      <c r="F42" s="133">
        <v>0.08</v>
      </c>
      <c r="G42" s="470" t="s">
        <v>196</v>
      </c>
      <c r="H42" s="468">
        <v>0</v>
      </c>
      <c r="I42" s="470" t="s">
        <v>196</v>
      </c>
      <c r="J42" s="568">
        <v>0</v>
      </c>
      <c r="K42" s="470" t="s">
        <v>196</v>
      </c>
      <c r="L42" s="603">
        <v>0</v>
      </c>
      <c r="M42" s="168"/>
      <c r="N42" s="173">
        <v>87</v>
      </c>
      <c r="O42" s="171" t="s">
        <v>239</v>
      </c>
      <c r="P42" s="172"/>
      <c r="Q42" s="134" t="s">
        <v>436</v>
      </c>
      <c r="R42" s="133">
        <v>0.02</v>
      </c>
      <c r="S42" s="470" t="s">
        <v>108</v>
      </c>
      <c r="T42" s="468">
        <v>0</v>
      </c>
      <c r="U42" s="470" t="s">
        <v>108</v>
      </c>
      <c r="V42" s="568">
        <v>0</v>
      </c>
      <c r="W42" s="470" t="s">
        <v>108</v>
      </c>
      <c r="X42" s="603">
        <v>0</v>
      </c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</row>
    <row r="43" spans="1:44" ht="22.5" customHeight="1" x14ac:dyDescent="0.15">
      <c r="A43" s="116"/>
      <c r="B43" s="170">
        <v>29</v>
      </c>
      <c r="C43" s="171" t="s">
        <v>150</v>
      </c>
      <c r="D43" s="172"/>
      <c r="E43" s="134" t="s">
        <v>128</v>
      </c>
      <c r="F43" s="133">
        <v>0.02</v>
      </c>
      <c r="G43" s="470" t="s">
        <v>108</v>
      </c>
      <c r="H43" s="468">
        <v>0</v>
      </c>
      <c r="I43" s="470" t="s">
        <v>108</v>
      </c>
      <c r="J43" s="568">
        <v>0</v>
      </c>
      <c r="K43" s="470" t="s">
        <v>108</v>
      </c>
      <c r="L43" s="603">
        <v>0</v>
      </c>
      <c r="M43" s="168"/>
      <c r="N43" s="173">
        <v>88</v>
      </c>
      <c r="O43" s="171" t="s">
        <v>364</v>
      </c>
      <c r="P43" s="172"/>
      <c r="Q43" s="134" t="s">
        <v>126</v>
      </c>
      <c r="R43" s="133">
        <v>0.03</v>
      </c>
      <c r="S43" s="470" t="s">
        <v>193</v>
      </c>
      <c r="T43" s="468">
        <v>0</v>
      </c>
      <c r="U43" s="470" t="s">
        <v>193</v>
      </c>
      <c r="V43" s="568">
        <v>0</v>
      </c>
      <c r="W43" s="470" t="s">
        <v>193</v>
      </c>
      <c r="X43" s="603">
        <v>0</v>
      </c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</row>
    <row r="44" spans="1:44" ht="22.5" customHeight="1" x14ac:dyDescent="0.15">
      <c r="A44" s="116"/>
      <c r="B44" s="170">
        <v>30</v>
      </c>
      <c r="C44" s="171" t="s">
        <v>332</v>
      </c>
      <c r="D44" s="172"/>
      <c r="E44" s="134" t="s">
        <v>440</v>
      </c>
      <c r="F44" s="133">
        <v>2.9999999999999997E-4</v>
      </c>
      <c r="G44" s="470" t="s">
        <v>611</v>
      </c>
      <c r="H44" s="468">
        <v>0</v>
      </c>
      <c r="I44" s="470" t="s">
        <v>611</v>
      </c>
      <c r="J44" s="568">
        <v>0</v>
      </c>
      <c r="K44" s="470" t="s">
        <v>611</v>
      </c>
      <c r="L44" s="603">
        <v>0</v>
      </c>
      <c r="M44" s="168"/>
      <c r="N44" s="174">
        <v>89</v>
      </c>
      <c r="O44" s="171" t="s">
        <v>134</v>
      </c>
      <c r="P44" s="172"/>
      <c r="Q44" s="134" t="s">
        <v>127</v>
      </c>
      <c r="R44" s="133">
        <v>0.05</v>
      </c>
      <c r="S44" s="470" t="s">
        <v>112</v>
      </c>
      <c r="T44" s="468">
        <v>0</v>
      </c>
      <c r="U44" s="470" t="s">
        <v>112</v>
      </c>
      <c r="V44" s="568">
        <v>0</v>
      </c>
      <c r="W44" s="470" t="s">
        <v>112</v>
      </c>
      <c r="X44" s="603">
        <v>0</v>
      </c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</row>
    <row r="45" spans="1:44" ht="22.5" customHeight="1" x14ac:dyDescent="0.15">
      <c r="A45" s="116"/>
      <c r="B45" s="170">
        <v>31</v>
      </c>
      <c r="C45" s="171" t="s">
        <v>333</v>
      </c>
      <c r="D45" s="172"/>
      <c r="E45" s="134" t="s">
        <v>127</v>
      </c>
      <c r="F45" s="133">
        <v>5.0000000000000001E-3</v>
      </c>
      <c r="G45" s="470" t="s">
        <v>105</v>
      </c>
      <c r="H45" s="468">
        <v>0</v>
      </c>
      <c r="I45" s="470" t="s">
        <v>105</v>
      </c>
      <c r="J45" s="568">
        <v>0</v>
      </c>
      <c r="K45" s="470" t="s">
        <v>105</v>
      </c>
      <c r="L45" s="603">
        <v>0</v>
      </c>
      <c r="M45" s="168"/>
      <c r="N45" s="173">
        <v>90</v>
      </c>
      <c r="O45" s="171" t="s">
        <v>365</v>
      </c>
      <c r="P45" s="172"/>
      <c r="Q45" s="134" t="s">
        <v>126</v>
      </c>
      <c r="R45" s="133">
        <v>0.09</v>
      </c>
      <c r="S45" s="470" t="s">
        <v>199</v>
      </c>
      <c r="T45" s="468">
        <v>0</v>
      </c>
      <c r="U45" s="470" t="s">
        <v>199</v>
      </c>
      <c r="V45" s="568">
        <v>0</v>
      </c>
      <c r="W45" s="470" t="s">
        <v>199</v>
      </c>
      <c r="X45" s="603">
        <v>0</v>
      </c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</row>
    <row r="46" spans="1:44" ht="22.5" customHeight="1" x14ac:dyDescent="0.15">
      <c r="A46" s="116"/>
      <c r="B46" s="170">
        <v>32</v>
      </c>
      <c r="C46" s="171" t="s">
        <v>143</v>
      </c>
      <c r="D46" s="172"/>
      <c r="E46" s="134" t="s">
        <v>126</v>
      </c>
      <c r="F46" s="133">
        <v>0.3</v>
      </c>
      <c r="G46" s="470" t="s">
        <v>197</v>
      </c>
      <c r="H46" s="468">
        <v>0</v>
      </c>
      <c r="I46" s="470" t="s">
        <v>197</v>
      </c>
      <c r="J46" s="568">
        <v>0</v>
      </c>
      <c r="K46" s="470" t="s">
        <v>197</v>
      </c>
      <c r="L46" s="603">
        <v>0</v>
      </c>
      <c r="M46" s="168"/>
      <c r="N46" s="173">
        <v>91</v>
      </c>
      <c r="O46" s="171" t="s">
        <v>366</v>
      </c>
      <c r="P46" s="172"/>
      <c r="Q46" s="134" t="s">
        <v>128</v>
      </c>
      <c r="R46" s="133">
        <v>7.0000000000000001E-3</v>
      </c>
      <c r="S46" s="470" t="s">
        <v>383</v>
      </c>
      <c r="T46" s="468">
        <v>0</v>
      </c>
      <c r="U46" s="470" t="s">
        <v>383</v>
      </c>
      <c r="V46" s="568">
        <v>0</v>
      </c>
      <c r="W46" s="470" t="s">
        <v>383</v>
      </c>
      <c r="X46" s="603">
        <v>0</v>
      </c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</row>
    <row r="47" spans="1:44" ht="22.5" customHeight="1" x14ac:dyDescent="0.15">
      <c r="A47" s="116"/>
      <c r="B47" s="170">
        <v>33</v>
      </c>
      <c r="C47" s="171" t="s">
        <v>334</v>
      </c>
      <c r="D47" s="172"/>
      <c r="E47" s="134" t="s">
        <v>127</v>
      </c>
      <c r="F47" s="133">
        <v>0.03</v>
      </c>
      <c r="G47" s="470" t="s">
        <v>193</v>
      </c>
      <c r="H47" s="468">
        <v>0</v>
      </c>
      <c r="I47" s="470" t="s">
        <v>193</v>
      </c>
      <c r="J47" s="568">
        <v>0</v>
      </c>
      <c r="K47" s="470" t="s">
        <v>193</v>
      </c>
      <c r="L47" s="603">
        <v>0</v>
      </c>
      <c r="M47" s="168"/>
      <c r="N47" s="173">
        <v>92</v>
      </c>
      <c r="O47" s="171" t="s">
        <v>246</v>
      </c>
      <c r="P47" s="172"/>
      <c r="Q47" s="134" t="s">
        <v>126</v>
      </c>
      <c r="R47" s="133">
        <v>0.05</v>
      </c>
      <c r="S47" s="470" t="s">
        <v>112</v>
      </c>
      <c r="T47" s="468">
        <v>0</v>
      </c>
      <c r="U47" s="470" t="s">
        <v>112</v>
      </c>
      <c r="V47" s="568">
        <v>0</v>
      </c>
      <c r="W47" s="470" t="s">
        <v>112</v>
      </c>
      <c r="X47" s="603">
        <v>0</v>
      </c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</row>
    <row r="48" spans="1:44" ht="22.5" customHeight="1" x14ac:dyDescent="0.15">
      <c r="A48" s="116"/>
      <c r="B48" s="170">
        <v>34</v>
      </c>
      <c r="C48" s="171" t="s">
        <v>235</v>
      </c>
      <c r="D48" s="172"/>
      <c r="E48" s="134" t="s">
        <v>127</v>
      </c>
      <c r="F48" s="133">
        <v>2</v>
      </c>
      <c r="G48" s="470" t="s">
        <v>110</v>
      </c>
      <c r="H48" s="468">
        <v>0</v>
      </c>
      <c r="I48" s="470" t="s">
        <v>110</v>
      </c>
      <c r="J48" s="568">
        <v>0</v>
      </c>
      <c r="K48" s="470" t="s">
        <v>110</v>
      </c>
      <c r="L48" s="603">
        <v>0</v>
      </c>
      <c r="M48" s="168"/>
      <c r="N48" s="188">
        <v>93</v>
      </c>
      <c r="O48" s="171" t="s">
        <v>130</v>
      </c>
      <c r="P48" s="172"/>
      <c r="Q48" s="134" t="s">
        <v>127</v>
      </c>
      <c r="R48" s="133">
        <v>0.05</v>
      </c>
      <c r="S48" s="470" t="s">
        <v>112</v>
      </c>
      <c r="T48" s="468">
        <v>0</v>
      </c>
      <c r="U48" s="470" t="s">
        <v>112</v>
      </c>
      <c r="V48" s="568">
        <v>0</v>
      </c>
      <c r="W48" s="470" t="s">
        <v>112</v>
      </c>
      <c r="X48" s="603">
        <v>0</v>
      </c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</row>
    <row r="49" spans="1:44" ht="22.5" customHeight="1" x14ac:dyDescent="0.15">
      <c r="A49" s="116"/>
      <c r="B49" s="170">
        <v>35</v>
      </c>
      <c r="C49" s="171" t="s">
        <v>335</v>
      </c>
      <c r="D49" s="172"/>
      <c r="E49" s="192" t="s">
        <v>449</v>
      </c>
      <c r="F49" s="133">
        <v>0.02</v>
      </c>
      <c r="G49" s="470" t="s">
        <v>108</v>
      </c>
      <c r="H49" s="468">
        <v>0</v>
      </c>
      <c r="I49" s="470" t="s">
        <v>108</v>
      </c>
      <c r="J49" s="568">
        <v>0</v>
      </c>
      <c r="K49" s="470" t="s">
        <v>108</v>
      </c>
      <c r="L49" s="603">
        <v>0</v>
      </c>
      <c r="M49" s="168"/>
      <c r="N49" s="173">
        <v>94</v>
      </c>
      <c r="O49" s="171" t="s">
        <v>240</v>
      </c>
      <c r="P49" s="172"/>
      <c r="Q49" s="134" t="s">
        <v>436</v>
      </c>
      <c r="R49" s="133">
        <v>0.03</v>
      </c>
      <c r="S49" s="470" t="s">
        <v>193</v>
      </c>
      <c r="T49" s="468">
        <v>0</v>
      </c>
      <c r="U49" s="470" t="s">
        <v>193</v>
      </c>
      <c r="V49" s="568">
        <v>0</v>
      </c>
      <c r="W49" s="470" t="s">
        <v>193</v>
      </c>
      <c r="X49" s="603">
        <v>0</v>
      </c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</row>
    <row r="50" spans="1:44" ht="22.5" customHeight="1" x14ac:dyDescent="0.15">
      <c r="A50" s="116"/>
      <c r="B50" s="170">
        <v>36</v>
      </c>
      <c r="C50" s="171" t="s">
        <v>336</v>
      </c>
      <c r="D50" s="172"/>
      <c r="E50" s="134" t="s">
        <v>127</v>
      </c>
      <c r="F50" s="133">
        <v>0.02</v>
      </c>
      <c r="G50" s="470" t="s">
        <v>108</v>
      </c>
      <c r="H50" s="468">
        <v>0</v>
      </c>
      <c r="I50" s="470" t="s">
        <v>108</v>
      </c>
      <c r="J50" s="568">
        <v>0</v>
      </c>
      <c r="K50" s="470" t="s">
        <v>108</v>
      </c>
      <c r="L50" s="603">
        <v>0</v>
      </c>
      <c r="M50" s="168"/>
      <c r="N50" s="173">
        <v>95</v>
      </c>
      <c r="O50" s="171" t="s">
        <v>230</v>
      </c>
      <c r="P50" s="172"/>
      <c r="Q50" s="134" t="s">
        <v>439</v>
      </c>
      <c r="R50" s="133">
        <v>0.1</v>
      </c>
      <c r="S50" s="470" t="s">
        <v>104</v>
      </c>
      <c r="T50" s="468">
        <v>0</v>
      </c>
      <c r="U50" s="470" t="s">
        <v>104</v>
      </c>
      <c r="V50" s="568">
        <v>0</v>
      </c>
      <c r="W50" s="470" t="s">
        <v>104</v>
      </c>
      <c r="X50" s="603">
        <v>0</v>
      </c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</row>
    <row r="51" spans="1:44" ht="22.5" customHeight="1" x14ac:dyDescent="0.15">
      <c r="A51" s="116"/>
      <c r="B51" s="170">
        <v>37</v>
      </c>
      <c r="C51" s="171" t="s">
        <v>337</v>
      </c>
      <c r="D51" s="172"/>
      <c r="E51" s="134" t="s">
        <v>127</v>
      </c>
      <c r="F51" s="133">
        <v>1E-4</v>
      </c>
      <c r="G51" s="470" t="s">
        <v>431</v>
      </c>
      <c r="H51" s="468">
        <v>0</v>
      </c>
      <c r="I51" s="470" t="s">
        <v>431</v>
      </c>
      <c r="J51" s="568">
        <v>0</v>
      </c>
      <c r="K51" s="470" t="s">
        <v>431</v>
      </c>
      <c r="L51" s="603">
        <v>0</v>
      </c>
      <c r="M51" s="168"/>
      <c r="N51" s="188">
        <v>96</v>
      </c>
      <c r="O51" s="171" t="s">
        <v>236</v>
      </c>
      <c r="P51" s="172"/>
      <c r="Q51" s="134" t="s">
        <v>126</v>
      </c>
      <c r="R51" s="133">
        <v>0.02</v>
      </c>
      <c r="S51" s="470" t="s">
        <v>108</v>
      </c>
      <c r="T51" s="468">
        <v>0</v>
      </c>
      <c r="U51" s="470" t="s">
        <v>108</v>
      </c>
      <c r="V51" s="568">
        <v>0</v>
      </c>
      <c r="W51" s="470" t="s">
        <v>108</v>
      </c>
      <c r="X51" s="603">
        <v>0</v>
      </c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</row>
    <row r="52" spans="1:44" ht="22.5" customHeight="1" x14ac:dyDescent="0.15">
      <c r="A52" s="116"/>
      <c r="B52" s="170">
        <v>38</v>
      </c>
      <c r="C52" s="171" t="s">
        <v>141</v>
      </c>
      <c r="D52" s="172"/>
      <c r="E52" s="134" t="s">
        <v>128</v>
      </c>
      <c r="F52" s="133">
        <v>3.0000000000000001E-3</v>
      </c>
      <c r="G52" s="470" t="s">
        <v>189</v>
      </c>
      <c r="H52" s="468">
        <v>0</v>
      </c>
      <c r="I52" s="470" t="s">
        <v>189</v>
      </c>
      <c r="J52" s="568">
        <v>0</v>
      </c>
      <c r="K52" s="470" t="s">
        <v>189</v>
      </c>
      <c r="L52" s="603">
        <v>0</v>
      </c>
      <c r="M52" s="168"/>
      <c r="N52" s="173">
        <v>97</v>
      </c>
      <c r="O52" s="171" t="s">
        <v>144</v>
      </c>
      <c r="P52" s="172"/>
      <c r="Q52" s="134" t="s">
        <v>436</v>
      </c>
      <c r="R52" s="133">
        <v>0.1</v>
      </c>
      <c r="S52" s="470" t="s">
        <v>104</v>
      </c>
      <c r="T52" s="468">
        <v>0</v>
      </c>
      <c r="U52" s="470" t="s">
        <v>104</v>
      </c>
      <c r="V52" s="568">
        <v>0</v>
      </c>
      <c r="W52" s="470" t="s">
        <v>104</v>
      </c>
      <c r="X52" s="603">
        <v>0</v>
      </c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</row>
    <row r="53" spans="1:44" ht="22.5" customHeight="1" x14ac:dyDescent="0.15">
      <c r="A53" s="116"/>
      <c r="B53" s="170">
        <v>39</v>
      </c>
      <c r="C53" s="171" t="s">
        <v>338</v>
      </c>
      <c r="D53" s="172"/>
      <c r="E53" s="134" t="s">
        <v>436</v>
      </c>
      <c r="F53" s="133">
        <v>0.05</v>
      </c>
      <c r="G53" s="470" t="s">
        <v>112</v>
      </c>
      <c r="H53" s="468">
        <v>0</v>
      </c>
      <c r="I53" s="470" t="s">
        <v>112</v>
      </c>
      <c r="J53" s="568">
        <v>0</v>
      </c>
      <c r="K53" s="470" t="s">
        <v>112</v>
      </c>
      <c r="L53" s="603">
        <v>0</v>
      </c>
      <c r="M53" s="168"/>
      <c r="N53" s="174">
        <v>98</v>
      </c>
      <c r="O53" s="171" t="s">
        <v>367</v>
      </c>
      <c r="P53" s="172"/>
      <c r="Q53" s="134" t="s">
        <v>127</v>
      </c>
      <c r="R53" s="133">
        <v>0.09</v>
      </c>
      <c r="S53" s="470" t="s">
        <v>199</v>
      </c>
      <c r="T53" s="468">
        <v>0</v>
      </c>
      <c r="U53" s="470" t="s">
        <v>199</v>
      </c>
      <c r="V53" s="568">
        <v>0</v>
      </c>
      <c r="W53" s="470" t="s">
        <v>199</v>
      </c>
      <c r="X53" s="603">
        <v>0</v>
      </c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</row>
    <row r="54" spans="1:44" ht="22.5" customHeight="1" x14ac:dyDescent="0.15">
      <c r="A54" s="116"/>
      <c r="B54" s="170">
        <v>40</v>
      </c>
      <c r="C54" s="171" t="s">
        <v>339</v>
      </c>
      <c r="D54" s="172"/>
      <c r="E54" s="134" t="s">
        <v>127</v>
      </c>
      <c r="F54" s="133">
        <v>1E-3</v>
      </c>
      <c r="G54" s="470" t="s">
        <v>430</v>
      </c>
      <c r="H54" s="468">
        <v>0</v>
      </c>
      <c r="I54" s="470" t="s">
        <v>430</v>
      </c>
      <c r="J54" s="568">
        <v>0</v>
      </c>
      <c r="K54" s="470" t="s">
        <v>430</v>
      </c>
      <c r="L54" s="603">
        <v>0</v>
      </c>
      <c r="M54" s="168"/>
      <c r="N54" s="173">
        <v>99</v>
      </c>
      <c r="O54" s="171" t="s">
        <v>368</v>
      </c>
      <c r="P54" s="172"/>
      <c r="Q54" s="134" t="s">
        <v>127</v>
      </c>
      <c r="R54" s="133">
        <v>5.0000000000000001E-3</v>
      </c>
      <c r="S54" s="470" t="s">
        <v>105</v>
      </c>
      <c r="T54" s="468">
        <v>0</v>
      </c>
      <c r="U54" s="470" t="s">
        <v>105</v>
      </c>
      <c r="V54" s="568">
        <v>0</v>
      </c>
      <c r="W54" s="470" t="s">
        <v>105</v>
      </c>
      <c r="X54" s="603">
        <v>0</v>
      </c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</row>
    <row r="55" spans="1:44" ht="22.5" customHeight="1" x14ac:dyDescent="0.15">
      <c r="A55" s="116"/>
      <c r="B55" s="170">
        <v>41</v>
      </c>
      <c r="C55" s="171" t="s">
        <v>340</v>
      </c>
      <c r="D55" s="172"/>
      <c r="E55" s="134" t="s">
        <v>128</v>
      </c>
      <c r="F55" s="133">
        <v>3.0000000000000001E-3</v>
      </c>
      <c r="G55" s="470" t="s">
        <v>189</v>
      </c>
      <c r="H55" s="468">
        <v>0</v>
      </c>
      <c r="I55" s="470" t="s">
        <v>189</v>
      </c>
      <c r="J55" s="568">
        <v>0</v>
      </c>
      <c r="K55" s="470" t="s">
        <v>189</v>
      </c>
      <c r="L55" s="603">
        <v>0</v>
      </c>
      <c r="M55" s="168"/>
      <c r="N55" s="173">
        <v>100</v>
      </c>
      <c r="O55" s="171" t="s">
        <v>140</v>
      </c>
      <c r="P55" s="172"/>
      <c r="Q55" s="134" t="s">
        <v>127</v>
      </c>
      <c r="R55" s="133">
        <v>0.2</v>
      </c>
      <c r="S55" s="467" t="s">
        <v>194</v>
      </c>
      <c r="T55" s="468">
        <v>0</v>
      </c>
      <c r="U55" s="467" t="s">
        <v>194</v>
      </c>
      <c r="V55" s="568">
        <v>0</v>
      </c>
      <c r="W55" s="467" t="s">
        <v>194</v>
      </c>
      <c r="X55" s="603">
        <v>0</v>
      </c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</row>
    <row r="56" spans="1:44" ht="22.5" customHeight="1" x14ac:dyDescent="0.15">
      <c r="A56" s="116"/>
      <c r="B56" s="170">
        <v>42</v>
      </c>
      <c r="C56" s="171" t="s">
        <v>341</v>
      </c>
      <c r="D56" s="172"/>
      <c r="E56" s="134" t="s">
        <v>127</v>
      </c>
      <c r="F56" s="133">
        <v>0.02</v>
      </c>
      <c r="G56" s="470" t="s">
        <v>108</v>
      </c>
      <c r="H56" s="468">
        <v>0</v>
      </c>
      <c r="I56" s="470" t="s">
        <v>108</v>
      </c>
      <c r="J56" s="568">
        <v>0</v>
      </c>
      <c r="K56" s="470" t="s">
        <v>108</v>
      </c>
      <c r="L56" s="603">
        <v>0</v>
      </c>
      <c r="M56" s="168"/>
      <c r="N56" s="173">
        <v>101</v>
      </c>
      <c r="O56" s="171" t="s">
        <v>149</v>
      </c>
      <c r="P56" s="172"/>
      <c r="Q56" s="192" t="s">
        <v>449</v>
      </c>
      <c r="R56" s="133">
        <v>0.3</v>
      </c>
      <c r="S56" s="467" t="s">
        <v>197</v>
      </c>
      <c r="T56" s="468">
        <v>0</v>
      </c>
      <c r="U56" s="467" t="s">
        <v>197</v>
      </c>
      <c r="V56" s="568">
        <v>0</v>
      </c>
      <c r="W56" s="467" t="s">
        <v>197</v>
      </c>
      <c r="X56" s="603">
        <v>0</v>
      </c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</row>
    <row r="57" spans="1:44" ht="22.5" customHeight="1" x14ac:dyDescent="0.15">
      <c r="A57" s="116"/>
      <c r="B57" s="170">
        <v>43</v>
      </c>
      <c r="C57" s="171" t="s">
        <v>342</v>
      </c>
      <c r="D57" s="172"/>
      <c r="E57" s="134" t="s">
        <v>127</v>
      </c>
      <c r="F57" s="133">
        <v>0.03</v>
      </c>
      <c r="G57" s="470" t="s">
        <v>193</v>
      </c>
      <c r="H57" s="468">
        <v>0</v>
      </c>
      <c r="I57" s="470" t="s">
        <v>193</v>
      </c>
      <c r="J57" s="568">
        <v>0</v>
      </c>
      <c r="K57" s="470" t="s">
        <v>193</v>
      </c>
      <c r="L57" s="603">
        <v>0</v>
      </c>
      <c r="M57" s="168"/>
      <c r="N57" s="188">
        <v>102</v>
      </c>
      <c r="O57" s="171" t="s">
        <v>369</v>
      </c>
      <c r="P57" s="172"/>
      <c r="Q57" s="134" t="s">
        <v>436</v>
      </c>
      <c r="R57" s="133">
        <v>0.02</v>
      </c>
      <c r="S57" s="467" t="s">
        <v>108</v>
      </c>
      <c r="T57" s="468">
        <v>0</v>
      </c>
      <c r="U57" s="467" t="s">
        <v>108</v>
      </c>
      <c r="V57" s="568">
        <v>0</v>
      </c>
      <c r="W57" s="467" t="s">
        <v>108</v>
      </c>
      <c r="X57" s="603">
        <v>0</v>
      </c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</row>
    <row r="58" spans="1:44" ht="22.5" customHeight="1" x14ac:dyDescent="0.15">
      <c r="A58" s="116"/>
      <c r="B58" s="170">
        <v>44</v>
      </c>
      <c r="C58" s="171" t="s">
        <v>343</v>
      </c>
      <c r="D58" s="172"/>
      <c r="E58" s="134" t="s">
        <v>128</v>
      </c>
      <c r="F58" s="133">
        <v>8.0000000000000002E-3</v>
      </c>
      <c r="G58" s="470" t="s">
        <v>191</v>
      </c>
      <c r="H58" s="468">
        <v>0</v>
      </c>
      <c r="I58" s="470" t="s">
        <v>191</v>
      </c>
      <c r="J58" s="568">
        <v>0</v>
      </c>
      <c r="K58" s="470" t="s">
        <v>191</v>
      </c>
      <c r="L58" s="603">
        <v>0</v>
      </c>
      <c r="M58" s="168"/>
      <c r="N58" s="173">
        <v>103</v>
      </c>
      <c r="O58" s="171" t="s">
        <v>370</v>
      </c>
      <c r="P58" s="172"/>
      <c r="Q58" s="134" t="s">
        <v>127</v>
      </c>
      <c r="R58" s="133">
        <v>0.01</v>
      </c>
      <c r="S58" s="467" t="s">
        <v>190</v>
      </c>
      <c r="T58" s="468">
        <v>0</v>
      </c>
      <c r="U58" s="467" t="s">
        <v>190</v>
      </c>
      <c r="V58" s="568">
        <v>0</v>
      </c>
      <c r="W58" s="467" t="s">
        <v>190</v>
      </c>
      <c r="X58" s="603">
        <v>0</v>
      </c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</row>
    <row r="59" spans="1:44" ht="22.5" customHeight="1" x14ac:dyDescent="0.15">
      <c r="A59" s="116"/>
      <c r="B59" s="170">
        <v>45</v>
      </c>
      <c r="C59" s="171" t="s">
        <v>344</v>
      </c>
      <c r="D59" s="172"/>
      <c r="E59" s="134" t="s">
        <v>127</v>
      </c>
      <c r="F59" s="133">
        <v>0.01</v>
      </c>
      <c r="G59" s="470" t="s">
        <v>190</v>
      </c>
      <c r="H59" s="468">
        <v>0</v>
      </c>
      <c r="I59" s="470" t="s">
        <v>190</v>
      </c>
      <c r="J59" s="568">
        <v>0</v>
      </c>
      <c r="K59" s="470" t="s">
        <v>190</v>
      </c>
      <c r="L59" s="603">
        <v>0</v>
      </c>
      <c r="M59" s="168"/>
      <c r="N59" s="173">
        <v>104</v>
      </c>
      <c r="O59" s="171" t="s">
        <v>371</v>
      </c>
      <c r="P59" s="172"/>
      <c r="Q59" s="134" t="s">
        <v>127</v>
      </c>
      <c r="R59" s="133">
        <v>7.0000000000000007E-2</v>
      </c>
      <c r="S59" s="467" t="s">
        <v>384</v>
      </c>
      <c r="T59" s="468">
        <v>0</v>
      </c>
      <c r="U59" s="467" t="s">
        <v>384</v>
      </c>
      <c r="V59" s="568">
        <v>0</v>
      </c>
      <c r="W59" s="467" t="s">
        <v>384</v>
      </c>
      <c r="X59" s="603">
        <v>0</v>
      </c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</row>
    <row r="60" spans="1:44" ht="22.5" customHeight="1" x14ac:dyDescent="0.15">
      <c r="A60" s="116"/>
      <c r="B60" s="170">
        <v>46</v>
      </c>
      <c r="C60" s="171" t="s">
        <v>345</v>
      </c>
      <c r="D60" s="172"/>
      <c r="E60" s="134" t="s">
        <v>128</v>
      </c>
      <c r="F60" s="133">
        <v>4.0000000000000001E-3</v>
      </c>
      <c r="G60" s="470" t="s">
        <v>198</v>
      </c>
      <c r="H60" s="468">
        <v>0</v>
      </c>
      <c r="I60" s="470" t="s">
        <v>198</v>
      </c>
      <c r="J60" s="568">
        <v>0</v>
      </c>
      <c r="K60" s="470" t="s">
        <v>198</v>
      </c>
      <c r="L60" s="603">
        <v>0</v>
      </c>
      <c r="M60" s="168"/>
      <c r="N60" s="188">
        <v>105</v>
      </c>
      <c r="O60" s="171" t="s">
        <v>372</v>
      </c>
      <c r="P60" s="172"/>
      <c r="Q60" s="134" t="s">
        <v>128</v>
      </c>
      <c r="R60" s="133">
        <v>5.0000000000000001E-3</v>
      </c>
      <c r="S60" s="467" t="s">
        <v>622</v>
      </c>
      <c r="T60" s="468">
        <v>0</v>
      </c>
      <c r="U60" s="467" t="s">
        <v>623</v>
      </c>
      <c r="V60" s="568">
        <v>0</v>
      </c>
      <c r="W60" s="467" t="s">
        <v>105</v>
      </c>
      <c r="X60" s="603">
        <v>0</v>
      </c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</row>
    <row r="61" spans="1:44" ht="22.5" customHeight="1" x14ac:dyDescent="0.15">
      <c r="A61" s="116"/>
      <c r="B61" s="170">
        <v>47</v>
      </c>
      <c r="C61" s="171" t="s">
        <v>346</v>
      </c>
      <c r="D61" s="172"/>
      <c r="E61" s="134" t="s">
        <v>129</v>
      </c>
      <c r="F61" s="194" t="s">
        <v>450</v>
      </c>
      <c r="G61" s="470" t="s">
        <v>105</v>
      </c>
      <c r="H61" s="471">
        <v>0</v>
      </c>
      <c r="I61" s="470" t="s">
        <v>105</v>
      </c>
      <c r="J61" s="568">
        <v>0</v>
      </c>
      <c r="K61" s="470" t="s">
        <v>105</v>
      </c>
      <c r="L61" s="603">
        <v>0</v>
      </c>
      <c r="M61" s="168"/>
      <c r="N61" s="173">
        <v>106</v>
      </c>
      <c r="O61" s="171" t="s">
        <v>373</v>
      </c>
      <c r="P61" s="172"/>
      <c r="Q61" s="134" t="s">
        <v>128</v>
      </c>
      <c r="R61" s="133">
        <v>0.7</v>
      </c>
      <c r="S61" s="467" t="s">
        <v>433</v>
      </c>
      <c r="T61" s="468">
        <v>0</v>
      </c>
      <c r="U61" s="467" t="s">
        <v>433</v>
      </c>
      <c r="V61" s="568">
        <v>0</v>
      </c>
      <c r="W61" s="467" t="s">
        <v>433</v>
      </c>
      <c r="X61" s="603">
        <v>0</v>
      </c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</row>
    <row r="62" spans="1:44" ht="22.5" customHeight="1" x14ac:dyDescent="0.15">
      <c r="A62" s="116"/>
      <c r="B62" s="170">
        <v>48</v>
      </c>
      <c r="C62" s="171" t="s">
        <v>347</v>
      </c>
      <c r="D62" s="172"/>
      <c r="E62" s="134" t="s">
        <v>127</v>
      </c>
      <c r="F62" s="133">
        <v>8.9999999999999993E-3</v>
      </c>
      <c r="G62" s="470" t="s">
        <v>251</v>
      </c>
      <c r="H62" s="471">
        <v>0</v>
      </c>
      <c r="I62" s="470" t="s">
        <v>251</v>
      </c>
      <c r="J62" s="568">
        <v>0</v>
      </c>
      <c r="K62" s="470" t="s">
        <v>251</v>
      </c>
      <c r="L62" s="603">
        <v>0</v>
      </c>
      <c r="M62" s="168"/>
      <c r="N62" s="174">
        <v>107</v>
      </c>
      <c r="O62" s="171" t="s">
        <v>374</v>
      </c>
      <c r="P62" s="172"/>
      <c r="Q62" s="134" t="s">
        <v>127</v>
      </c>
      <c r="R62" s="133">
        <v>0.05</v>
      </c>
      <c r="S62" s="467" t="s">
        <v>112</v>
      </c>
      <c r="T62" s="468">
        <v>0</v>
      </c>
      <c r="U62" s="467" t="s">
        <v>112</v>
      </c>
      <c r="V62" s="568">
        <v>0</v>
      </c>
      <c r="W62" s="467" t="s">
        <v>112</v>
      </c>
      <c r="X62" s="603">
        <v>0</v>
      </c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</row>
    <row r="63" spans="1:44" ht="22.5" customHeight="1" x14ac:dyDescent="0.15">
      <c r="A63" s="116"/>
      <c r="B63" s="170">
        <v>49</v>
      </c>
      <c r="C63" s="171" t="s">
        <v>348</v>
      </c>
      <c r="D63" s="172"/>
      <c r="E63" s="134" t="s">
        <v>127</v>
      </c>
      <c r="F63" s="133">
        <v>6.0000000000000001E-3</v>
      </c>
      <c r="G63" s="467" t="s">
        <v>195</v>
      </c>
      <c r="H63" s="472">
        <v>0</v>
      </c>
      <c r="I63" s="467" t="s">
        <v>195</v>
      </c>
      <c r="J63" s="568">
        <v>0</v>
      </c>
      <c r="K63" s="467" t="s">
        <v>195</v>
      </c>
      <c r="L63" s="603">
        <v>0</v>
      </c>
      <c r="M63" s="168"/>
      <c r="N63" s="173">
        <v>108</v>
      </c>
      <c r="O63" s="171" t="s">
        <v>375</v>
      </c>
      <c r="P63" s="172"/>
      <c r="Q63" s="134" t="s">
        <v>128</v>
      </c>
      <c r="R63" s="133">
        <v>0.03</v>
      </c>
      <c r="S63" s="467" t="s">
        <v>193</v>
      </c>
      <c r="T63" s="471">
        <v>0</v>
      </c>
      <c r="U63" s="467" t="s">
        <v>193</v>
      </c>
      <c r="V63" s="568">
        <v>0</v>
      </c>
      <c r="W63" s="467" t="s">
        <v>193</v>
      </c>
      <c r="X63" s="603">
        <v>0</v>
      </c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</row>
    <row r="64" spans="1:44" ht="22.5" customHeight="1" x14ac:dyDescent="0.15">
      <c r="A64" s="116"/>
      <c r="B64" s="170">
        <v>50</v>
      </c>
      <c r="C64" s="171" t="s">
        <v>133</v>
      </c>
      <c r="D64" s="172"/>
      <c r="E64" s="134" t="s">
        <v>127</v>
      </c>
      <c r="F64" s="133">
        <v>3.0000000000000001E-3</v>
      </c>
      <c r="G64" s="470" t="s">
        <v>189</v>
      </c>
      <c r="H64" s="468">
        <v>0</v>
      </c>
      <c r="I64" s="470" t="s">
        <v>189</v>
      </c>
      <c r="J64" s="568">
        <v>0</v>
      </c>
      <c r="K64" s="470" t="s">
        <v>189</v>
      </c>
      <c r="L64" s="603">
        <v>0</v>
      </c>
      <c r="M64" s="168"/>
      <c r="N64" s="173">
        <v>109</v>
      </c>
      <c r="O64" s="171" t="s">
        <v>376</v>
      </c>
      <c r="P64" s="172"/>
      <c r="Q64" s="134" t="s">
        <v>436</v>
      </c>
      <c r="R64" s="133">
        <v>0.2</v>
      </c>
      <c r="S64" s="470" t="s">
        <v>194</v>
      </c>
      <c r="T64" s="472">
        <v>0</v>
      </c>
      <c r="U64" s="470" t="s">
        <v>194</v>
      </c>
      <c r="V64" s="568">
        <v>0</v>
      </c>
      <c r="W64" s="470" t="s">
        <v>194</v>
      </c>
      <c r="X64" s="603">
        <v>0</v>
      </c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</row>
    <row r="65" spans="1:44" ht="22.5" customHeight="1" x14ac:dyDescent="0.15">
      <c r="A65" s="116"/>
      <c r="B65" s="173">
        <v>51</v>
      </c>
      <c r="C65" s="171" t="s">
        <v>244</v>
      </c>
      <c r="D65" s="172"/>
      <c r="E65" s="134" t="s">
        <v>127</v>
      </c>
      <c r="F65" s="133">
        <v>0.02</v>
      </c>
      <c r="G65" s="470" t="s">
        <v>108</v>
      </c>
      <c r="H65" s="468">
        <v>0</v>
      </c>
      <c r="I65" s="470" t="s">
        <v>108</v>
      </c>
      <c r="J65" s="568">
        <v>0</v>
      </c>
      <c r="K65" s="470" t="s">
        <v>108</v>
      </c>
      <c r="L65" s="603">
        <v>0</v>
      </c>
      <c r="M65" s="168"/>
      <c r="N65" s="173">
        <v>110</v>
      </c>
      <c r="O65" s="171" t="s">
        <v>229</v>
      </c>
      <c r="P65" s="172"/>
      <c r="Q65" s="134" t="s">
        <v>128</v>
      </c>
      <c r="R65" s="133">
        <v>4.0000000000000001E-3</v>
      </c>
      <c r="S65" s="470" t="s">
        <v>198</v>
      </c>
      <c r="T65" s="468">
        <v>0</v>
      </c>
      <c r="U65" s="470" t="s">
        <v>198</v>
      </c>
      <c r="V65" s="568">
        <v>0</v>
      </c>
      <c r="W65" s="470" t="s">
        <v>198</v>
      </c>
      <c r="X65" s="603">
        <v>0</v>
      </c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</row>
    <row r="66" spans="1:44" ht="22.5" customHeight="1" x14ac:dyDescent="0.15">
      <c r="A66" s="116"/>
      <c r="B66" s="174">
        <v>52</v>
      </c>
      <c r="C66" s="171" t="s">
        <v>233</v>
      </c>
      <c r="D66" s="172"/>
      <c r="E66" s="134" t="s">
        <v>128</v>
      </c>
      <c r="F66" s="133">
        <v>0.05</v>
      </c>
      <c r="G66" s="470" t="s">
        <v>112</v>
      </c>
      <c r="H66" s="468">
        <v>0</v>
      </c>
      <c r="I66" s="470" t="s">
        <v>112</v>
      </c>
      <c r="J66" s="568">
        <v>0</v>
      </c>
      <c r="K66" s="470" t="s">
        <v>112</v>
      </c>
      <c r="L66" s="603">
        <v>0</v>
      </c>
      <c r="M66" s="168"/>
      <c r="N66" s="188">
        <v>111</v>
      </c>
      <c r="O66" s="171" t="s">
        <v>377</v>
      </c>
      <c r="P66" s="172"/>
      <c r="Q66" s="134" t="s">
        <v>436</v>
      </c>
      <c r="R66" s="133">
        <v>0.04</v>
      </c>
      <c r="S66" s="470" t="s">
        <v>192</v>
      </c>
      <c r="T66" s="468">
        <v>0</v>
      </c>
      <c r="U66" s="470" t="s">
        <v>192</v>
      </c>
      <c r="V66" s="568">
        <v>0</v>
      </c>
      <c r="W66" s="470" t="s">
        <v>192</v>
      </c>
      <c r="X66" s="603">
        <v>0</v>
      </c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</row>
    <row r="67" spans="1:44" ht="22.5" customHeight="1" x14ac:dyDescent="0.15">
      <c r="A67" s="116"/>
      <c r="B67" s="173">
        <v>53</v>
      </c>
      <c r="C67" s="171" t="s">
        <v>237</v>
      </c>
      <c r="D67" s="172"/>
      <c r="E67" s="134" t="s">
        <v>127</v>
      </c>
      <c r="F67" s="133">
        <v>0.03</v>
      </c>
      <c r="G67" s="470" t="s">
        <v>193</v>
      </c>
      <c r="H67" s="468">
        <v>0</v>
      </c>
      <c r="I67" s="470" t="s">
        <v>193</v>
      </c>
      <c r="J67" s="568">
        <v>0</v>
      </c>
      <c r="K67" s="470" t="s">
        <v>193</v>
      </c>
      <c r="L67" s="603">
        <v>0</v>
      </c>
      <c r="M67" s="168"/>
      <c r="N67" s="173">
        <v>112</v>
      </c>
      <c r="O67" s="171" t="s">
        <v>378</v>
      </c>
      <c r="P67" s="172"/>
      <c r="Q67" s="134" t="s">
        <v>127</v>
      </c>
      <c r="R67" s="133">
        <v>0.03</v>
      </c>
      <c r="S67" s="470" t="s">
        <v>193</v>
      </c>
      <c r="T67" s="468">
        <v>0</v>
      </c>
      <c r="U67" s="470" t="s">
        <v>193</v>
      </c>
      <c r="V67" s="568">
        <v>0</v>
      </c>
      <c r="W67" s="470" t="s">
        <v>193</v>
      </c>
      <c r="X67" s="603">
        <v>0</v>
      </c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</row>
    <row r="68" spans="1:44" ht="22.5" customHeight="1" x14ac:dyDescent="0.15">
      <c r="A68" s="116"/>
      <c r="B68" s="173">
        <v>54</v>
      </c>
      <c r="C68" s="171" t="s">
        <v>349</v>
      </c>
      <c r="D68" s="172"/>
      <c r="E68" s="134" t="s">
        <v>436</v>
      </c>
      <c r="F68" s="133">
        <v>3.0000000000000001E-3</v>
      </c>
      <c r="G68" s="470" t="s">
        <v>189</v>
      </c>
      <c r="H68" s="468">
        <v>0</v>
      </c>
      <c r="I68" s="470" t="s">
        <v>189</v>
      </c>
      <c r="J68" s="568">
        <v>0</v>
      </c>
      <c r="K68" s="470" t="s">
        <v>189</v>
      </c>
      <c r="L68" s="603">
        <v>0</v>
      </c>
      <c r="M68" s="168"/>
      <c r="N68" s="173">
        <v>113</v>
      </c>
      <c r="O68" s="171" t="s">
        <v>132</v>
      </c>
      <c r="P68" s="172"/>
      <c r="Q68" s="134" t="s">
        <v>127</v>
      </c>
      <c r="R68" s="133">
        <v>0.02</v>
      </c>
      <c r="S68" s="470" t="s">
        <v>108</v>
      </c>
      <c r="T68" s="468">
        <v>0</v>
      </c>
      <c r="U68" s="470" t="s">
        <v>108</v>
      </c>
      <c r="V68" s="568">
        <v>0</v>
      </c>
      <c r="W68" s="470" t="s">
        <v>108</v>
      </c>
      <c r="X68" s="603">
        <v>0</v>
      </c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</row>
    <row r="69" spans="1:44" ht="22.5" customHeight="1" x14ac:dyDescent="0.15">
      <c r="A69" s="116"/>
      <c r="B69" s="173">
        <v>55</v>
      </c>
      <c r="C69" s="171" t="s">
        <v>350</v>
      </c>
      <c r="D69" s="172"/>
      <c r="E69" s="193" t="s">
        <v>445</v>
      </c>
      <c r="F69" s="133">
        <v>0.8</v>
      </c>
      <c r="G69" s="473" t="s">
        <v>109</v>
      </c>
      <c r="H69" s="471">
        <v>0</v>
      </c>
      <c r="I69" s="473" t="s">
        <v>109</v>
      </c>
      <c r="J69" s="569">
        <v>0</v>
      </c>
      <c r="K69" s="473" t="s">
        <v>109</v>
      </c>
      <c r="L69" s="604">
        <v>0</v>
      </c>
      <c r="M69" s="168"/>
      <c r="N69" s="173">
        <v>114</v>
      </c>
      <c r="O69" s="171" t="s">
        <v>145</v>
      </c>
      <c r="P69" s="172"/>
      <c r="Q69" s="134" t="s">
        <v>436</v>
      </c>
      <c r="R69" s="133">
        <v>0.1</v>
      </c>
      <c r="S69" s="470" t="s">
        <v>104</v>
      </c>
      <c r="T69" s="472">
        <v>0</v>
      </c>
      <c r="U69" s="470" t="s">
        <v>104</v>
      </c>
      <c r="V69" s="472">
        <v>0</v>
      </c>
      <c r="W69" s="470" t="s">
        <v>104</v>
      </c>
      <c r="X69" s="605">
        <v>0</v>
      </c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</row>
    <row r="70" spans="1:44" ht="22.5" customHeight="1" thickBot="1" x14ac:dyDescent="0.2">
      <c r="A70" s="116"/>
      <c r="B70" s="173">
        <v>56</v>
      </c>
      <c r="C70" s="183" t="s">
        <v>424</v>
      </c>
      <c r="D70" s="172"/>
      <c r="E70" s="134" t="s">
        <v>126</v>
      </c>
      <c r="F70" s="194" t="s">
        <v>451</v>
      </c>
      <c r="G70" s="474" t="s">
        <v>190</v>
      </c>
      <c r="H70" s="472">
        <v>0</v>
      </c>
      <c r="I70" s="474" t="s">
        <v>190</v>
      </c>
      <c r="J70" s="472">
        <v>0</v>
      </c>
      <c r="K70" s="474" t="s">
        <v>190</v>
      </c>
      <c r="L70" s="605">
        <v>0</v>
      </c>
      <c r="M70" s="168"/>
      <c r="N70" s="315">
        <v>115</v>
      </c>
      <c r="O70" s="312" t="s">
        <v>231</v>
      </c>
      <c r="P70" s="189"/>
      <c r="Q70" s="134" t="s">
        <v>127</v>
      </c>
      <c r="R70" s="133">
        <v>5.0000000000000001E-3</v>
      </c>
      <c r="S70" s="470" t="s">
        <v>105</v>
      </c>
      <c r="T70" s="476">
        <v>0</v>
      </c>
      <c r="U70" s="470" t="s">
        <v>105</v>
      </c>
      <c r="V70" s="571">
        <v>0</v>
      </c>
      <c r="W70" s="470" t="s">
        <v>105</v>
      </c>
      <c r="X70" s="608">
        <v>0</v>
      </c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</row>
    <row r="71" spans="1:44" ht="22.5" customHeight="1" thickBot="1" x14ac:dyDescent="0.2">
      <c r="A71" s="116"/>
      <c r="B71" s="173">
        <v>57</v>
      </c>
      <c r="C71" s="171" t="s">
        <v>351</v>
      </c>
      <c r="D71" s="189"/>
      <c r="E71" s="195" t="s">
        <v>436</v>
      </c>
      <c r="F71" s="133">
        <v>0.1</v>
      </c>
      <c r="G71" s="475" t="s">
        <v>104</v>
      </c>
      <c r="H71" s="468">
        <v>0</v>
      </c>
      <c r="I71" s="475" t="s">
        <v>104</v>
      </c>
      <c r="J71" s="568">
        <v>0</v>
      </c>
      <c r="K71" s="475" t="s">
        <v>104</v>
      </c>
      <c r="L71" s="603">
        <v>0</v>
      </c>
      <c r="M71" s="168"/>
      <c r="N71" s="1337" t="s">
        <v>131</v>
      </c>
      <c r="O71" s="1338"/>
      <c r="P71" s="1338"/>
      <c r="Q71" s="1339"/>
      <c r="R71" s="175">
        <v>1</v>
      </c>
      <c r="S71" s="477"/>
      <c r="T71" s="478">
        <v>0</v>
      </c>
      <c r="U71" s="477"/>
      <c r="V71" s="572">
        <v>0</v>
      </c>
      <c r="W71" s="477"/>
      <c r="X71" s="609">
        <v>0</v>
      </c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</row>
    <row r="72" spans="1:44" ht="22.5" customHeight="1" thickBot="1" x14ac:dyDescent="0.2">
      <c r="A72" s="116"/>
      <c r="B72" s="173">
        <v>58</v>
      </c>
      <c r="C72" s="190" t="s">
        <v>352</v>
      </c>
      <c r="D72" s="172"/>
      <c r="E72" s="134" t="s">
        <v>436</v>
      </c>
      <c r="F72" s="191">
        <v>0.02</v>
      </c>
      <c r="G72" s="467" t="s">
        <v>108</v>
      </c>
      <c r="H72" s="468">
        <v>0</v>
      </c>
      <c r="I72" s="467" t="s">
        <v>108</v>
      </c>
      <c r="J72" s="568">
        <v>0</v>
      </c>
      <c r="K72" s="467" t="s">
        <v>108</v>
      </c>
      <c r="L72" s="603">
        <v>0</v>
      </c>
      <c r="M72" s="316"/>
      <c r="N72" s="1337" t="s">
        <v>591</v>
      </c>
      <c r="O72" s="1338"/>
      <c r="P72" s="1338"/>
      <c r="Q72" s="1338"/>
      <c r="R72" s="311"/>
      <c r="S72" s="479">
        <v>2</v>
      </c>
      <c r="T72" s="480"/>
      <c r="U72" s="479">
        <v>2</v>
      </c>
      <c r="V72" s="573"/>
      <c r="W72" s="479">
        <v>2</v>
      </c>
      <c r="X72" s="610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</row>
    <row r="73" spans="1:44" ht="22.5" customHeight="1" thickBot="1" x14ac:dyDescent="0.2">
      <c r="A73" s="116"/>
      <c r="B73" s="187">
        <v>59</v>
      </c>
      <c r="C73" s="171" t="s">
        <v>245</v>
      </c>
      <c r="D73" s="172"/>
      <c r="E73" s="134" t="s">
        <v>128</v>
      </c>
      <c r="F73" s="176">
        <v>0.08</v>
      </c>
      <c r="G73" s="313" t="s">
        <v>196</v>
      </c>
      <c r="H73" s="314">
        <v>0</v>
      </c>
      <c r="I73" s="570" t="s">
        <v>196</v>
      </c>
      <c r="J73" s="314">
        <v>0</v>
      </c>
      <c r="K73" s="606" t="s">
        <v>196</v>
      </c>
      <c r="L73" s="607">
        <v>0</v>
      </c>
      <c r="M73" s="168"/>
      <c r="N73" s="116"/>
      <c r="O73" s="1336"/>
      <c r="P73" s="1336"/>
      <c r="Q73" s="96"/>
      <c r="R73" s="96"/>
      <c r="S73" s="178"/>
      <c r="T73" s="178"/>
      <c r="U73" s="178"/>
      <c r="V73" s="178"/>
      <c r="W73" s="178"/>
      <c r="X73" s="178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</row>
    <row r="74" spans="1:44" ht="15" customHeight="1" x14ac:dyDescent="0.15">
      <c r="A74" s="116"/>
      <c r="B74" s="116"/>
      <c r="C74" s="186" t="s">
        <v>301</v>
      </c>
      <c r="D74" s="177"/>
      <c r="E74" s="186"/>
      <c r="F74" s="178"/>
      <c r="G74" s="507"/>
      <c r="H74" s="463"/>
      <c r="I74" s="566"/>
      <c r="J74" s="116"/>
      <c r="K74" s="600"/>
      <c r="L74" s="177"/>
      <c r="M74" s="168"/>
      <c r="N74" s="116"/>
      <c r="O74" s="163"/>
      <c r="P74" s="163"/>
      <c r="Q74" s="163"/>
      <c r="R74" s="163"/>
      <c r="S74" s="1331"/>
      <c r="T74" s="1331"/>
      <c r="U74" s="1331"/>
      <c r="V74" s="1331"/>
      <c r="W74" s="1331"/>
      <c r="X74" s="1331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</row>
    <row r="75" spans="1:44" ht="15" customHeight="1" x14ac:dyDescent="0.15">
      <c r="A75" s="116"/>
      <c r="B75" s="116"/>
      <c r="C75" s="116"/>
      <c r="D75" s="116"/>
      <c r="E75" s="118"/>
      <c r="F75" s="178"/>
      <c r="G75" s="507"/>
      <c r="H75" s="463"/>
      <c r="I75" s="566"/>
      <c r="J75" s="116"/>
      <c r="K75" s="600"/>
      <c r="L75" s="116"/>
      <c r="M75" s="168"/>
      <c r="N75" s="163"/>
      <c r="O75" s="116"/>
      <c r="P75" s="116"/>
      <c r="Q75" s="118"/>
      <c r="R75" s="178"/>
      <c r="S75" s="463"/>
      <c r="T75" s="463"/>
      <c r="U75" s="566"/>
      <c r="V75" s="116"/>
      <c r="W75" s="600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</row>
    <row r="76" spans="1:44" ht="15" customHeight="1" x14ac:dyDescent="0.15">
      <c r="A76" s="116"/>
      <c r="B76" s="116"/>
      <c r="C76" s="116"/>
      <c r="D76" s="116"/>
      <c r="E76" s="118"/>
      <c r="F76" s="178"/>
      <c r="G76" s="116"/>
      <c r="H76" s="116"/>
      <c r="I76" s="116"/>
      <c r="J76" s="116"/>
      <c r="K76" s="116"/>
      <c r="L76" s="116"/>
      <c r="M76" s="168"/>
      <c r="N76" s="116"/>
      <c r="O76" s="116"/>
      <c r="P76" s="116"/>
      <c r="Q76" s="118"/>
      <c r="R76" s="178"/>
      <c r="S76" s="463"/>
      <c r="T76" s="463"/>
      <c r="U76" s="566"/>
      <c r="V76" s="116"/>
      <c r="W76" s="600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</row>
    <row r="77" spans="1:44" ht="15" customHeight="1" x14ac:dyDescent="0.15">
      <c r="A77" s="116"/>
      <c r="B77" s="116"/>
      <c r="C77" s="116"/>
      <c r="D77" s="116"/>
      <c r="E77" s="118"/>
      <c r="F77" s="178"/>
      <c r="G77" s="178"/>
      <c r="H77" s="1596"/>
      <c r="I77" s="116"/>
      <c r="J77" s="116"/>
      <c r="K77" s="116"/>
      <c r="L77" s="116"/>
      <c r="M77" s="168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</row>
    <row r="78" spans="1:44" s="8" customFormat="1" ht="15" customHeight="1" x14ac:dyDescent="0.15">
      <c r="A78" s="146"/>
      <c r="B78" s="146"/>
      <c r="C78" s="116"/>
      <c r="D78" s="116"/>
      <c r="E78" s="118"/>
      <c r="F78" s="178"/>
      <c r="G78" s="535"/>
      <c r="H78" s="116"/>
      <c r="I78" s="116"/>
      <c r="J78" s="116"/>
      <c r="K78" s="116"/>
      <c r="L78" s="116"/>
      <c r="M78" s="179"/>
      <c r="N78" s="163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</row>
    <row r="79" spans="1:44" ht="12.95" customHeight="1" x14ac:dyDescent="0.15">
      <c r="A79" s="116"/>
      <c r="B79" s="180"/>
      <c r="C79" s="116"/>
      <c r="D79" s="116"/>
      <c r="E79" s="118"/>
      <c r="F79" s="178"/>
      <c r="G79" s="116"/>
      <c r="H79" s="116"/>
      <c r="I79" s="116"/>
      <c r="J79" s="116"/>
      <c r="K79" s="116"/>
      <c r="L79" s="116"/>
      <c r="M79" s="168"/>
      <c r="N79" s="180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</row>
    <row r="80" spans="1:44" ht="12.95" customHeight="1" x14ac:dyDescent="0.15">
      <c r="A80" s="116"/>
      <c r="B80" s="118"/>
      <c r="C80" s="146"/>
      <c r="D80" s="146"/>
      <c r="E80" s="146"/>
      <c r="F80" s="146"/>
      <c r="G80" s="181"/>
      <c r="H80" s="181"/>
      <c r="I80" s="181"/>
      <c r="J80" s="182"/>
      <c r="K80" s="181"/>
      <c r="L80" s="182"/>
      <c r="M80" s="168"/>
      <c r="N80" s="118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</row>
    <row r="81" spans="1:44" ht="12.95" customHeight="1" x14ac:dyDescent="0.15">
      <c r="A81" s="116"/>
      <c r="B81" s="116"/>
      <c r="C81" s="118"/>
      <c r="D81" s="118"/>
      <c r="E81" s="118"/>
      <c r="F81" s="118"/>
      <c r="G81" s="117"/>
      <c r="H81" s="117"/>
      <c r="I81" s="118"/>
      <c r="J81" s="117"/>
      <c r="K81" s="118"/>
      <c r="L81" s="117"/>
      <c r="M81" s="168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</row>
    <row r="82" spans="1:44" ht="12.95" customHeight="1" x14ac:dyDescent="0.1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68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</row>
    <row r="83" spans="1:44" ht="12.95" customHeight="1" x14ac:dyDescent="0.1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68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</row>
    <row r="84" spans="1:44" ht="12.95" customHeight="1" x14ac:dyDescent="0.1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68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</row>
    <row r="85" spans="1:44" ht="15" customHeight="1" x14ac:dyDescent="0.15">
      <c r="A85" s="116"/>
      <c r="B85" s="14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68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</row>
    <row r="86" spans="1:44" ht="10.5" customHeight="1" x14ac:dyDescent="0.1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7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</row>
    <row r="87" spans="1:44" ht="10.5" customHeight="1" x14ac:dyDescent="0.1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</row>
    <row r="88" spans="1:44" ht="10.5" customHeight="1" x14ac:dyDescent="0.1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</row>
    <row r="89" spans="1:44" ht="10.15" customHeight="1" x14ac:dyDescent="0.1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</row>
    <row r="90" spans="1:44" ht="10.15" customHeight="1" x14ac:dyDescent="0.1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</row>
    <row r="91" spans="1:44" ht="10.15" customHeight="1" x14ac:dyDescent="0.1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</row>
    <row r="92" spans="1:44" ht="10.15" customHeight="1" x14ac:dyDescent="0.1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</row>
    <row r="93" spans="1:44" ht="10.15" customHeight="1" x14ac:dyDescent="0.1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</row>
    <row r="94" spans="1:44" ht="10.15" customHeight="1" x14ac:dyDescent="0.1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</row>
    <row r="95" spans="1:44" ht="10.15" customHeight="1" x14ac:dyDescent="0.1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</row>
    <row r="96" spans="1:44" ht="10.15" customHeight="1" x14ac:dyDescent="0.1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</row>
    <row r="97" spans="1:44" ht="10.15" customHeight="1" x14ac:dyDescent="0.1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</row>
    <row r="98" spans="1:44" ht="10.15" customHeight="1" x14ac:dyDescent="0.1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</row>
    <row r="99" spans="1:44" ht="10.15" customHeight="1" x14ac:dyDescent="0.1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</row>
    <row r="100" spans="1:44" ht="10.15" customHeight="1" x14ac:dyDescent="0.1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</row>
    <row r="101" spans="1:44" ht="10.15" customHeight="1" x14ac:dyDescent="0.1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</row>
    <row r="102" spans="1:44" ht="10.15" customHeight="1" x14ac:dyDescent="0.1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</row>
    <row r="103" spans="1:44" ht="10.15" customHeight="1" x14ac:dyDescent="0.1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</row>
    <row r="104" spans="1:44" ht="10.15" customHeight="1" x14ac:dyDescent="0.1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</row>
    <row r="105" spans="1:44" ht="10.15" customHeight="1" x14ac:dyDescent="0.1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</row>
    <row r="106" spans="1:44" ht="10.15" customHeight="1" x14ac:dyDescent="0.1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</row>
    <row r="107" spans="1:44" ht="10.15" customHeight="1" x14ac:dyDescent="0.1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</row>
    <row r="108" spans="1:44" ht="10.15" customHeight="1" x14ac:dyDescent="0.1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</row>
    <row r="109" spans="1:44" ht="10.15" customHeight="1" x14ac:dyDescent="0.1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</row>
    <row r="110" spans="1:44" ht="10.15" customHeight="1" x14ac:dyDescent="0.1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</row>
    <row r="111" spans="1:44" ht="10.15" customHeight="1" x14ac:dyDescent="0.1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</row>
    <row r="112" spans="1:44" ht="10.15" customHeight="1" x14ac:dyDescent="0.1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</row>
    <row r="113" spans="1:44" ht="10.15" customHeight="1" x14ac:dyDescent="0.1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</row>
    <row r="114" spans="1:44" ht="10.15" customHeight="1" x14ac:dyDescent="0.1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</row>
    <row r="115" spans="1:44" ht="10.15" customHeight="1" x14ac:dyDescent="0.1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</row>
    <row r="116" spans="1:44" ht="10.15" customHeight="1" x14ac:dyDescent="0.1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</row>
    <row r="117" spans="1:44" ht="10.15" customHeight="1" x14ac:dyDescent="0.1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</row>
    <row r="118" spans="1:44" ht="10.15" customHeight="1" x14ac:dyDescent="0.1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</row>
    <row r="119" spans="1:44" ht="10.15" customHeight="1" x14ac:dyDescent="0.1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</row>
    <row r="120" spans="1:44" ht="10.15" customHeight="1" x14ac:dyDescent="0.1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</row>
    <row r="121" spans="1:44" ht="10.15" customHeight="1" x14ac:dyDescent="0.1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</row>
    <row r="122" spans="1:44" ht="10.15" customHeight="1" x14ac:dyDescent="0.1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</row>
    <row r="123" spans="1:44" ht="10.15" customHeight="1" x14ac:dyDescent="0.1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</row>
    <row r="124" spans="1:44" ht="10.15" customHeight="1" x14ac:dyDescent="0.1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</row>
    <row r="125" spans="1:44" ht="10.15" customHeight="1" x14ac:dyDescent="0.1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</row>
    <row r="126" spans="1:44" ht="10.15" customHeight="1" x14ac:dyDescent="0.1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</row>
    <row r="127" spans="1:44" ht="10.15" customHeight="1" x14ac:dyDescent="0.1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</row>
    <row r="128" spans="1:44" ht="10.15" customHeight="1" x14ac:dyDescent="0.1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</row>
    <row r="129" spans="1:44" ht="10.15" customHeight="1" x14ac:dyDescent="0.1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</row>
    <row r="130" spans="1:44" ht="10.15" customHeight="1" x14ac:dyDescent="0.1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</row>
    <row r="131" spans="1:44" ht="10.15" customHeight="1" x14ac:dyDescent="0.1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</row>
    <row r="132" spans="1:44" ht="10.15" customHeight="1" x14ac:dyDescent="0.1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</row>
    <row r="133" spans="1:44" ht="10.15" customHeight="1" x14ac:dyDescent="0.1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</row>
    <row r="134" spans="1:44" ht="10.15" customHeight="1" x14ac:dyDescent="0.1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</row>
    <row r="135" spans="1:44" ht="10.15" customHeight="1" x14ac:dyDescent="0.1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</row>
    <row r="136" spans="1:44" ht="10.15" customHeight="1" x14ac:dyDescent="0.1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</row>
    <row r="137" spans="1:44" ht="10.15" customHeight="1" x14ac:dyDescent="0.15">
      <c r="A137" s="116"/>
      <c r="B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</row>
    <row r="138" spans="1:44" ht="10.15" customHeight="1" x14ac:dyDescent="0.15">
      <c r="A138" s="116"/>
      <c r="B138" s="116"/>
      <c r="M138" s="116"/>
      <c r="N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</row>
    <row r="139" spans="1:44" ht="10.15" customHeight="1" x14ac:dyDescent="0.15">
      <c r="A139" s="116"/>
      <c r="B139" s="116"/>
      <c r="M139" s="116"/>
      <c r="N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</row>
    <row r="140" spans="1:44" ht="10.15" customHeight="1" x14ac:dyDescent="0.15">
      <c r="A140" s="116"/>
      <c r="B140" s="116"/>
      <c r="M140" s="116"/>
      <c r="N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</row>
    <row r="141" spans="1:44" ht="10.15" customHeight="1" x14ac:dyDescent="0.15">
      <c r="A141" s="116"/>
      <c r="B141" s="116"/>
      <c r="M141" s="116"/>
      <c r="N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</row>
    <row r="5878" spans="16:16" ht="10.15" customHeight="1" x14ac:dyDescent="0.15">
      <c r="P5878" s="3">
        <v>3</v>
      </c>
    </row>
  </sheetData>
  <mergeCells count="76">
    <mergeCell ref="O73:P73"/>
    <mergeCell ref="S74:T74"/>
    <mergeCell ref="U74:V74"/>
    <mergeCell ref="W74:X74"/>
    <mergeCell ref="N71:Q71"/>
    <mergeCell ref="N72:Q72"/>
    <mergeCell ref="P12:R12"/>
    <mergeCell ref="S12:T12"/>
    <mergeCell ref="U12:V12"/>
    <mergeCell ref="W12:X12"/>
    <mergeCell ref="B13:D13"/>
    <mergeCell ref="E13:E14"/>
    <mergeCell ref="G13:L13"/>
    <mergeCell ref="N13:P13"/>
    <mergeCell ref="Q13:Q14"/>
    <mergeCell ref="S13:X13"/>
    <mergeCell ref="C14:D14"/>
    <mergeCell ref="O14:P14"/>
    <mergeCell ref="G10:H10"/>
    <mergeCell ref="D12:F12"/>
    <mergeCell ref="G12:H12"/>
    <mergeCell ref="I12:J12"/>
    <mergeCell ref="K12:L12"/>
    <mergeCell ref="K11:L11"/>
    <mergeCell ref="P11:R11"/>
    <mergeCell ref="S11:T11"/>
    <mergeCell ref="U11:V11"/>
    <mergeCell ref="W11:X11"/>
    <mergeCell ref="S10:T10"/>
    <mergeCell ref="U10:V10"/>
    <mergeCell ref="W8:X8"/>
    <mergeCell ref="U9:V9"/>
    <mergeCell ref="W9:X9"/>
    <mergeCell ref="W10:X10"/>
    <mergeCell ref="U8:V8"/>
    <mergeCell ref="P8:R8"/>
    <mergeCell ref="S8:T8"/>
    <mergeCell ref="U6:V6"/>
    <mergeCell ref="D9:F9"/>
    <mergeCell ref="G9:H9"/>
    <mergeCell ref="I9:J9"/>
    <mergeCell ref="K9:L9"/>
    <mergeCell ref="P9:R9"/>
    <mergeCell ref="S9:T9"/>
    <mergeCell ref="N6:O12"/>
    <mergeCell ref="P6:R6"/>
    <mergeCell ref="S6:T6"/>
    <mergeCell ref="D8:F8"/>
    <mergeCell ref="I10:J10"/>
    <mergeCell ref="K10:L10"/>
    <mergeCell ref="P10:R10"/>
    <mergeCell ref="W6:X6"/>
    <mergeCell ref="D7:F7"/>
    <mergeCell ref="G7:H7"/>
    <mergeCell ref="I7:J7"/>
    <mergeCell ref="K7:L7"/>
    <mergeCell ref="P7:R7"/>
    <mergeCell ref="S7:T7"/>
    <mergeCell ref="U7:V7"/>
    <mergeCell ref="W7:X7"/>
    <mergeCell ref="B1:L1"/>
    <mergeCell ref="G3:L3"/>
    <mergeCell ref="B4:C4"/>
    <mergeCell ref="G4:L4"/>
    <mergeCell ref="B6:C12"/>
    <mergeCell ref="D6:F6"/>
    <mergeCell ref="G6:H6"/>
    <mergeCell ref="I6:J6"/>
    <mergeCell ref="K6:L6"/>
    <mergeCell ref="D10:F10"/>
    <mergeCell ref="G8:H8"/>
    <mergeCell ref="I8:J8"/>
    <mergeCell ref="K8:L8"/>
    <mergeCell ref="D11:F11"/>
    <mergeCell ref="G11:H11"/>
    <mergeCell ref="I11:J11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FE6E-B151-424E-A583-8213875058CB}">
  <sheetPr>
    <pageSetUpPr fitToPage="1"/>
  </sheetPr>
  <dimension ref="A1:W78"/>
  <sheetViews>
    <sheetView tabSelected="1" zoomScaleNormal="100" zoomScaleSheetLayoutView="40" workbookViewId="0"/>
  </sheetViews>
  <sheetFormatPr defaultColWidth="8.875" defaultRowHeight="11.25" x14ac:dyDescent="0.15"/>
  <cols>
    <col min="1" max="1" width="9" style="11" customWidth="1"/>
    <col min="2" max="2" width="4.875" style="11" customWidth="1"/>
    <col min="3" max="3" width="4.5" style="12" bestFit="1" customWidth="1"/>
    <col min="4" max="4" width="9.75" style="57" customWidth="1"/>
    <col min="5" max="5" width="7.625" style="12" customWidth="1"/>
    <col min="6" max="6" width="2" style="12" customWidth="1"/>
    <col min="7" max="7" width="7.625" style="12" customWidth="1"/>
    <col min="8" max="8" width="2" style="12" customWidth="1"/>
    <col min="9" max="9" width="7.625" style="12" customWidth="1"/>
    <col min="10" max="10" width="2" style="12" customWidth="1"/>
    <col min="11" max="11" width="7.625" style="12" customWidth="1"/>
    <col min="12" max="12" width="2" style="12" customWidth="1"/>
    <col min="13" max="13" width="7.625" style="12" customWidth="1"/>
    <col min="14" max="14" width="2" style="12" customWidth="1"/>
    <col min="15" max="15" width="7.625" style="12" customWidth="1"/>
    <col min="16" max="16" width="2" style="12" customWidth="1"/>
    <col min="17" max="17" width="7.625" style="12" customWidth="1"/>
    <col min="18" max="18" width="2" style="12" customWidth="1"/>
    <col min="19" max="19" width="5.375" style="12" customWidth="1"/>
    <col min="20" max="20" width="2" style="12" customWidth="1"/>
    <col min="21" max="21" width="5.375" style="12" customWidth="1"/>
    <col min="22" max="22" width="2" style="12" customWidth="1"/>
    <col min="23" max="23" width="8.875" style="11" customWidth="1"/>
    <col min="24" max="16384" width="8.875" style="11"/>
  </cols>
  <sheetData>
    <row r="1" spans="1:23" ht="13.5" x14ac:dyDescent="0.15">
      <c r="A1" s="17"/>
      <c r="B1" s="18"/>
      <c r="C1" s="1102" t="s">
        <v>162</v>
      </c>
      <c r="D1" s="1102"/>
    </row>
    <row r="2" spans="1:23" ht="27.6" customHeight="1" x14ac:dyDescent="0.15">
      <c r="C2" s="1107" t="s">
        <v>885</v>
      </c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</row>
    <row r="3" spans="1:23" ht="4.1500000000000004" customHeight="1" thickBot="1" x14ac:dyDescent="0.2"/>
    <row r="4" spans="1:23" ht="16.5" customHeight="1" thickBot="1" x14ac:dyDescent="0.2">
      <c r="C4" s="1103" t="s">
        <v>115</v>
      </c>
      <c r="D4" s="1104"/>
      <c r="E4" s="1105" t="s">
        <v>116</v>
      </c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  <c r="Q4" s="1106"/>
      <c r="R4" s="1106"/>
      <c r="S4" s="1106"/>
      <c r="T4" s="1106"/>
      <c r="U4" s="1106"/>
      <c r="V4" s="1104"/>
      <c r="W4" s="54"/>
    </row>
    <row r="5" spans="1:23" ht="16.899999999999999" customHeight="1" x14ac:dyDescent="0.15">
      <c r="C5" s="1109" t="s">
        <v>41</v>
      </c>
      <c r="D5" s="1110"/>
      <c r="E5" s="1085" t="s">
        <v>100</v>
      </c>
      <c r="F5" s="1086"/>
      <c r="G5" s="1087"/>
      <c r="H5" s="1088"/>
      <c r="I5" s="1088"/>
      <c r="J5" s="1089"/>
      <c r="K5" s="1085" t="s">
        <v>99</v>
      </c>
      <c r="L5" s="1086"/>
      <c r="M5" s="1087"/>
      <c r="N5" s="1088"/>
      <c r="O5" s="1088"/>
      <c r="P5" s="1089"/>
      <c r="Q5" s="1085" t="s">
        <v>880</v>
      </c>
      <c r="R5" s="1086"/>
      <c r="S5" s="1087"/>
      <c r="T5" s="1088"/>
      <c r="U5" s="1088"/>
      <c r="V5" s="1089"/>
      <c r="W5" s="55"/>
    </row>
    <row r="6" spans="1:23" s="12" customFormat="1" ht="16.899999999999999" customHeight="1" thickBot="1" x14ac:dyDescent="0.2">
      <c r="C6" s="13" t="s">
        <v>16</v>
      </c>
      <c r="D6" s="58" t="s">
        <v>40</v>
      </c>
      <c r="E6" s="14" t="s">
        <v>12</v>
      </c>
      <c r="F6" s="15" t="s">
        <v>117</v>
      </c>
      <c r="G6" s="15" t="s">
        <v>11</v>
      </c>
      <c r="H6" s="15" t="s">
        <v>118</v>
      </c>
      <c r="I6" s="15" t="s">
        <v>10</v>
      </c>
      <c r="J6" s="16" t="s">
        <v>119</v>
      </c>
      <c r="K6" s="14" t="s">
        <v>12</v>
      </c>
      <c r="L6" s="15" t="s">
        <v>117</v>
      </c>
      <c r="M6" s="15" t="s">
        <v>11</v>
      </c>
      <c r="N6" s="15" t="s">
        <v>118</v>
      </c>
      <c r="O6" s="15" t="s">
        <v>10</v>
      </c>
      <c r="P6" s="16" t="s">
        <v>119</v>
      </c>
      <c r="Q6" s="14" t="s">
        <v>12</v>
      </c>
      <c r="R6" s="15" t="s">
        <v>117</v>
      </c>
      <c r="S6" s="15" t="s">
        <v>11</v>
      </c>
      <c r="T6" s="15" t="s">
        <v>118</v>
      </c>
      <c r="U6" s="15" t="s">
        <v>10</v>
      </c>
      <c r="V6" s="16" t="s">
        <v>119</v>
      </c>
      <c r="W6" s="44"/>
    </row>
    <row r="7" spans="1:23" ht="16.899999999999999" customHeight="1" x14ac:dyDescent="0.15">
      <c r="C7" s="1090" t="s">
        <v>13</v>
      </c>
      <c r="D7" s="59" t="s">
        <v>881</v>
      </c>
      <c r="E7" s="296" t="s">
        <v>882</v>
      </c>
      <c r="F7" s="297" t="s">
        <v>202</v>
      </c>
      <c r="G7" s="298" t="s">
        <v>882</v>
      </c>
      <c r="H7" s="297" t="s">
        <v>203</v>
      </c>
      <c r="I7" s="298" t="s">
        <v>882</v>
      </c>
      <c r="J7" s="299" t="s">
        <v>204</v>
      </c>
      <c r="K7" s="296" t="s">
        <v>882</v>
      </c>
      <c r="L7" s="297" t="s">
        <v>202</v>
      </c>
      <c r="M7" s="298" t="s">
        <v>882</v>
      </c>
      <c r="N7" s="297" t="s">
        <v>203</v>
      </c>
      <c r="O7" s="298" t="s">
        <v>882</v>
      </c>
      <c r="P7" s="297" t="s">
        <v>204</v>
      </c>
      <c r="Q7" s="1097" t="s">
        <v>101</v>
      </c>
      <c r="R7" s="1098"/>
      <c r="S7" s="1099"/>
      <c r="T7" s="1100"/>
      <c r="U7" s="1100"/>
      <c r="V7" s="1101"/>
      <c r="W7" s="45"/>
    </row>
    <row r="8" spans="1:23" ht="16.899999999999999" customHeight="1" x14ac:dyDescent="0.15">
      <c r="C8" s="1091"/>
      <c r="D8" s="60" t="s">
        <v>883</v>
      </c>
      <c r="E8" s="300" t="s">
        <v>884</v>
      </c>
      <c r="F8" s="301" t="s">
        <v>202</v>
      </c>
      <c r="G8" s="302" t="s">
        <v>884</v>
      </c>
      <c r="H8" s="301" t="s">
        <v>203</v>
      </c>
      <c r="I8" s="302" t="s">
        <v>884</v>
      </c>
      <c r="J8" s="303" t="s">
        <v>204</v>
      </c>
      <c r="K8" s="300" t="s">
        <v>884</v>
      </c>
      <c r="L8" s="301" t="s">
        <v>202</v>
      </c>
      <c r="M8" s="302" t="s">
        <v>884</v>
      </c>
      <c r="N8" s="301" t="s">
        <v>203</v>
      </c>
      <c r="O8" s="302" t="s">
        <v>884</v>
      </c>
      <c r="P8" s="331" t="s">
        <v>204</v>
      </c>
      <c r="Q8" s="1062" t="s">
        <v>101</v>
      </c>
      <c r="R8" s="1063"/>
      <c r="S8" s="1064"/>
      <c r="T8" s="1065"/>
      <c r="U8" s="1065"/>
      <c r="V8" s="1066"/>
      <c r="W8" s="45"/>
    </row>
    <row r="9" spans="1:23" ht="16.899999999999999" customHeight="1" x14ac:dyDescent="0.15">
      <c r="C9" s="1091"/>
      <c r="D9" s="1592" t="s">
        <v>31</v>
      </c>
      <c r="E9" s="304">
        <v>0.4</v>
      </c>
      <c r="F9" s="305" t="s">
        <v>202</v>
      </c>
      <c r="G9" s="306">
        <v>0.4</v>
      </c>
      <c r="H9" s="305" t="s">
        <v>203</v>
      </c>
      <c r="I9" s="306">
        <v>0.5</v>
      </c>
      <c r="J9" s="307" t="s">
        <v>204</v>
      </c>
      <c r="K9" s="304">
        <v>0.4</v>
      </c>
      <c r="L9" s="305" t="s">
        <v>202</v>
      </c>
      <c r="M9" s="306">
        <v>0.4</v>
      </c>
      <c r="N9" s="305" t="s">
        <v>203</v>
      </c>
      <c r="O9" s="306">
        <v>0.5</v>
      </c>
      <c r="P9" s="305" t="s">
        <v>204</v>
      </c>
      <c r="Q9" s="304">
        <v>0.4</v>
      </c>
      <c r="R9" s="306" t="s">
        <v>202</v>
      </c>
      <c r="S9" s="306">
        <v>0.4</v>
      </c>
      <c r="T9" s="306" t="s">
        <v>203</v>
      </c>
      <c r="U9" s="306">
        <v>0.5</v>
      </c>
      <c r="V9" s="308" t="s">
        <v>204</v>
      </c>
      <c r="W9" s="47"/>
    </row>
    <row r="10" spans="1:23" ht="16.899999999999999" customHeight="1" x14ac:dyDescent="0.15">
      <c r="C10" s="1059" t="s">
        <v>14</v>
      </c>
      <c r="D10" s="1593" t="s">
        <v>881</v>
      </c>
      <c r="E10" s="449" t="s">
        <v>882</v>
      </c>
      <c r="F10" s="317" t="s">
        <v>202</v>
      </c>
      <c r="G10" s="448" t="s">
        <v>882</v>
      </c>
      <c r="H10" s="317" t="s">
        <v>203</v>
      </c>
      <c r="I10" s="448" t="s">
        <v>882</v>
      </c>
      <c r="J10" s="318" t="s">
        <v>204</v>
      </c>
      <c r="K10" s="449" t="s">
        <v>882</v>
      </c>
      <c r="L10" s="317" t="s">
        <v>202</v>
      </c>
      <c r="M10" s="448" t="s">
        <v>882</v>
      </c>
      <c r="N10" s="317" t="s">
        <v>203</v>
      </c>
      <c r="O10" s="448" t="s">
        <v>882</v>
      </c>
      <c r="P10" s="317" t="s">
        <v>204</v>
      </c>
      <c r="Q10" s="1092" t="s">
        <v>101</v>
      </c>
      <c r="R10" s="1093"/>
      <c r="S10" s="1094"/>
      <c r="T10" s="1095"/>
      <c r="U10" s="1095"/>
      <c r="V10" s="1096"/>
      <c r="W10" s="55"/>
    </row>
    <row r="11" spans="1:23" ht="16.899999999999999" customHeight="1" x14ac:dyDescent="0.15">
      <c r="C11" s="1059"/>
      <c r="D11" s="60" t="s">
        <v>883</v>
      </c>
      <c r="E11" s="300" t="s">
        <v>884</v>
      </c>
      <c r="F11" s="301" t="s">
        <v>202</v>
      </c>
      <c r="G11" s="302" t="s">
        <v>884</v>
      </c>
      <c r="H11" s="301" t="s">
        <v>203</v>
      </c>
      <c r="I11" s="302" t="s">
        <v>884</v>
      </c>
      <c r="J11" s="303" t="s">
        <v>204</v>
      </c>
      <c r="K11" s="300" t="s">
        <v>884</v>
      </c>
      <c r="L11" s="301" t="s">
        <v>202</v>
      </c>
      <c r="M11" s="302" t="s">
        <v>884</v>
      </c>
      <c r="N11" s="301" t="s">
        <v>203</v>
      </c>
      <c r="O11" s="302" t="s">
        <v>884</v>
      </c>
      <c r="P11" s="331" t="s">
        <v>204</v>
      </c>
      <c r="Q11" s="1062" t="s">
        <v>101</v>
      </c>
      <c r="R11" s="1063"/>
      <c r="S11" s="1064"/>
      <c r="T11" s="1065"/>
      <c r="U11" s="1065"/>
      <c r="V11" s="1066"/>
      <c r="W11" s="55"/>
    </row>
    <row r="12" spans="1:23" ht="16.899999999999999" customHeight="1" x14ac:dyDescent="0.15">
      <c r="C12" s="1061"/>
      <c r="D12" s="61" t="s">
        <v>31</v>
      </c>
      <c r="E12" s="304">
        <v>0.4</v>
      </c>
      <c r="F12" s="305" t="s">
        <v>202</v>
      </c>
      <c r="G12" s="306">
        <v>0.4</v>
      </c>
      <c r="H12" s="305" t="s">
        <v>203</v>
      </c>
      <c r="I12" s="306">
        <v>0.4</v>
      </c>
      <c r="J12" s="307" t="s">
        <v>204</v>
      </c>
      <c r="K12" s="304">
        <v>0.4</v>
      </c>
      <c r="L12" s="305" t="s">
        <v>202</v>
      </c>
      <c r="M12" s="306">
        <v>0.4</v>
      </c>
      <c r="N12" s="305" t="s">
        <v>203</v>
      </c>
      <c r="O12" s="306">
        <v>0.4</v>
      </c>
      <c r="P12" s="305" t="s">
        <v>204</v>
      </c>
      <c r="Q12" s="304">
        <v>0.4</v>
      </c>
      <c r="R12" s="306" t="s">
        <v>202</v>
      </c>
      <c r="S12" s="306">
        <v>0.4</v>
      </c>
      <c r="T12" s="306" t="s">
        <v>203</v>
      </c>
      <c r="U12" s="306">
        <v>0.5</v>
      </c>
      <c r="V12" s="308" t="s">
        <v>204</v>
      </c>
      <c r="W12" s="46"/>
    </row>
    <row r="13" spans="1:23" ht="16.899999999999999" customHeight="1" x14ac:dyDescent="0.15">
      <c r="C13" s="1058" t="s">
        <v>457</v>
      </c>
      <c r="D13" s="184" t="s">
        <v>881</v>
      </c>
      <c r="E13" s="449" t="s">
        <v>882</v>
      </c>
      <c r="F13" s="317" t="s">
        <v>202</v>
      </c>
      <c r="G13" s="448" t="s">
        <v>882</v>
      </c>
      <c r="H13" s="317" t="s">
        <v>203</v>
      </c>
      <c r="I13" s="448" t="s">
        <v>882</v>
      </c>
      <c r="J13" s="318" t="s">
        <v>204</v>
      </c>
      <c r="K13" s="449" t="s">
        <v>882</v>
      </c>
      <c r="L13" s="317" t="s">
        <v>202</v>
      </c>
      <c r="M13" s="448" t="s">
        <v>882</v>
      </c>
      <c r="N13" s="317" t="s">
        <v>203</v>
      </c>
      <c r="O13" s="448" t="s">
        <v>882</v>
      </c>
      <c r="P13" s="317" t="s">
        <v>204</v>
      </c>
      <c r="Q13" s="1092" t="s">
        <v>101</v>
      </c>
      <c r="R13" s="1093"/>
      <c r="S13" s="1094"/>
      <c r="T13" s="1095"/>
      <c r="U13" s="1095"/>
      <c r="V13" s="1096"/>
      <c r="W13" s="55"/>
    </row>
    <row r="14" spans="1:23" ht="16.899999999999999" customHeight="1" x14ac:dyDescent="0.15">
      <c r="C14" s="1059"/>
      <c r="D14" s="60" t="s">
        <v>883</v>
      </c>
      <c r="E14" s="300" t="s">
        <v>884</v>
      </c>
      <c r="F14" s="301" t="s">
        <v>202</v>
      </c>
      <c r="G14" s="302" t="s">
        <v>884</v>
      </c>
      <c r="H14" s="301" t="s">
        <v>203</v>
      </c>
      <c r="I14" s="302" t="s">
        <v>884</v>
      </c>
      <c r="J14" s="303" t="s">
        <v>204</v>
      </c>
      <c r="K14" s="300" t="s">
        <v>884</v>
      </c>
      <c r="L14" s="301" t="s">
        <v>202</v>
      </c>
      <c r="M14" s="302" t="s">
        <v>884</v>
      </c>
      <c r="N14" s="301" t="s">
        <v>203</v>
      </c>
      <c r="O14" s="302" t="s">
        <v>884</v>
      </c>
      <c r="P14" s="331" t="s">
        <v>204</v>
      </c>
      <c r="Q14" s="1062" t="s">
        <v>101</v>
      </c>
      <c r="R14" s="1063"/>
      <c r="S14" s="1064"/>
      <c r="T14" s="1065"/>
      <c r="U14" s="1065"/>
      <c r="V14" s="1066"/>
      <c r="W14" s="55"/>
    </row>
    <row r="15" spans="1:23" ht="16.899999999999999" customHeight="1" x14ac:dyDescent="0.15">
      <c r="C15" s="1061"/>
      <c r="D15" s="61" t="s">
        <v>31</v>
      </c>
      <c r="E15" s="304">
        <v>0.4</v>
      </c>
      <c r="F15" s="305" t="s">
        <v>202</v>
      </c>
      <c r="G15" s="306">
        <v>0.4</v>
      </c>
      <c r="H15" s="305" t="s">
        <v>203</v>
      </c>
      <c r="I15" s="306">
        <v>0.5</v>
      </c>
      <c r="J15" s="307" t="s">
        <v>204</v>
      </c>
      <c r="K15" s="304">
        <v>0.4</v>
      </c>
      <c r="L15" s="305" t="s">
        <v>202</v>
      </c>
      <c r="M15" s="306">
        <v>0.4</v>
      </c>
      <c r="N15" s="305" t="s">
        <v>203</v>
      </c>
      <c r="O15" s="306">
        <v>0.5</v>
      </c>
      <c r="P15" s="305" t="s">
        <v>204</v>
      </c>
      <c r="Q15" s="304">
        <v>0.5</v>
      </c>
      <c r="R15" s="306" t="s">
        <v>202</v>
      </c>
      <c r="S15" s="306">
        <v>0.4</v>
      </c>
      <c r="T15" s="306" t="s">
        <v>203</v>
      </c>
      <c r="U15" s="306">
        <v>0.5</v>
      </c>
      <c r="V15" s="308" t="s">
        <v>204</v>
      </c>
      <c r="W15" s="46"/>
    </row>
    <row r="16" spans="1:23" ht="16.899999999999999" customHeight="1" x14ac:dyDescent="0.15">
      <c r="C16" s="1058" t="s">
        <v>15</v>
      </c>
      <c r="D16" s="184" t="s">
        <v>881</v>
      </c>
      <c r="E16" s="449" t="s">
        <v>882</v>
      </c>
      <c r="F16" s="317" t="s">
        <v>202</v>
      </c>
      <c r="G16" s="448" t="s">
        <v>882</v>
      </c>
      <c r="H16" s="317" t="s">
        <v>203</v>
      </c>
      <c r="I16" s="448" t="s">
        <v>882</v>
      </c>
      <c r="J16" s="318" t="s">
        <v>204</v>
      </c>
      <c r="K16" s="449" t="s">
        <v>882</v>
      </c>
      <c r="L16" s="317" t="s">
        <v>202</v>
      </c>
      <c r="M16" s="448" t="s">
        <v>882</v>
      </c>
      <c r="N16" s="317" t="s">
        <v>203</v>
      </c>
      <c r="O16" s="448" t="s">
        <v>882</v>
      </c>
      <c r="P16" s="318" t="s">
        <v>204</v>
      </c>
      <c r="Q16" s="1092" t="s">
        <v>101</v>
      </c>
      <c r="R16" s="1093"/>
      <c r="S16" s="1094"/>
      <c r="T16" s="1095"/>
      <c r="U16" s="1095"/>
      <c r="V16" s="1096"/>
      <c r="W16" s="55"/>
    </row>
    <row r="17" spans="3:23" ht="16.899999999999999" customHeight="1" x14ac:dyDescent="0.15">
      <c r="C17" s="1059"/>
      <c r="D17" s="60" t="s">
        <v>883</v>
      </c>
      <c r="E17" s="300" t="s">
        <v>884</v>
      </c>
      <c r="F17" s="301" t="s">
        <v>202</v>
      </c>
      <c r="G17" s="302" t="s">
        <v>884</v>
      </c>
      <c r="H17" s="301" t="s">
        <v>203</v>
      </c>
      <c r="I17" s="302" t="s">
        <v>884</v>
      </c>
      <c r="J17" s="303" t="s">
        <v>204</v>
      </c>
      <c r="K17" s="300" t="s">
        <v>884</v>
      </c>
      <c r="L17" s="301" t="s">
        <v>202</v>
      </c>
      <c r="M17" s="302" t="s">
        <v>884</v>
      </c>
      <c r="N17" s="301" t="s">
        <v>203</v>
      </c>
      <c r="O17" s="302" t="s">
        <v>884</v>
      </c>
      <c r="P17" s="303" t="s">
        <v>204</v>
      </c>
      <c r="Q17" s="1062" t="s">
        <v>101</v>
      </c>
      <c r="R17" s="1063"/>
      <c r="S17" s="1064"/>
      <c r="T17" s="1065"/>
      <c r="U17" s="1065"/>
      <c r="V17" s="1066"/>
      <c r="W17" s="55"/>
    </row>
    <row r="18" spans="3:23" ht="16.899999999999999" customHeight="1" x14ac:dyDescent="0.15">
      <c r="C18" s="1061"/>
      <c r="D18" s="61" t="s">
        <v>31</v>
      </c>
      <c r="E18" s="304">
        <v>0.5</v>
      </c>
      <c r="F18" s="305" t="s">
        <v>202</v>
      </c>
      <c r="G18" s="306">
        <v>0.5</v>
      </c>
      <c r="H18" s="305" t="s">
        <v>203</v>
      </c>
      <c r="I18" s="306">
        <v>0.5</v>
      </c>
      <c r="J18" s="307" t="s">
        <v>204</v>
      </c>
      <c r="K18" s="304">
        <v>0.5</v>
      </c>
      <c r="L18" s="305" t="s">
        <v>202</v>
      </c>
      <c r="M18" s="306">
        <v>0.5</v>
      </c>
      <c r="N18" s="305" t="s">
        <v>203</v>
      </c>
      <c r="O18" s="306">
        <v>0.5</v>
      </c>
      <c r="P18" s="307" t="s">
        <v>204</v>
      </c>
      <c r="Q18" s="304">
        <v>0.6</v>
      </c>
      <c r="R18" s="306" t="s">
        <v>202</v>
      </c>
      <c r="S18" s="306">
        <v>0.5</v>
      </c>
      <c r="T18" s="306" t="s">
        <v>203</v>
      </c>
      <c r="U18" s="306">
        <v>0.6</v>
      </c>
      <c r="V18" s="308" t="s">
        <v>204</v>
      </c>
      <c r="W18" s="46"/>
    </row>
    <row r="19" spans="3:23" ht="16.899999999999999" customHeight="1" x14ac:dyDescent="0.15">
      <c r="C19" s="1058" t="s">
        <v>33</v>
      </c>
      <c r="D19" s="184" t="s">
        <v>881</v>
      </c>
      <c r="E19" s="583" t="s">
        <v>882</v>
      </c>
      <c r="F19" s="322" t="s">
        <v>202</v>
      </c>
      <c r="G19" s="584" t="s">
        <v>882</v>
      </c>
      <c r="H19" s="322" t="s">
        <v>203</v>
      </c>
      <c r="I19" s="584" t="s">
        <v>882</v>
      </c>
      <c r="J19" s="323" t="s">
        <v>204</v>
      </c>
      <c r="K19" s="583" t="s">
        <v>882</v>
      </c>
      <c r="L19" s="322" t="s">
        <v>202</v>
      </c>
      <c r="M19" s="584" t="s">
        <v>882</v>
      </c>
      <c r="N19" s="322" t="s">
        <v>203</v>
      </c>
      <c r="O19" s="584" t="s">
        <v>882</v>
      </c>
      <c r="P19" s="323" t="s">
        <v>204</v>
      </c>
      <c r="Q19" s="1067" t="s">
        <v>101</v>
      </c>
      <c r="R19" s="1068"/>
      <c r="S19" s="1069"/>
      <c r="T19" s="1070"/>
      <c r="U19" s="1070"/>
      <c r="V19" s="1071"/>
      <c r="W19" s="55"/>
    </row>
    <row r="20" spans="3:23" ht="16.899999999999999" customHeight="1" x14ac:dyDescent="0.15">
      <c r="C20" s="1059"/>
      <c r="D20" s="60" t="s">
        <v>883</v>
      </c>
      <c r="E20" s="585" t="s">
        <v>884</v>
      </c>
      <c r="F20" s="324" t="s">
        <v>202</v>
      </c>
      <c r="G20" s="586" t="s">
        <v>884</v>
      </c>
      <c r="H20" s="324" t="s">
        <v>203</v>
      </c>
      <c r="I20" s="586" t="s">
        <v>884</v>
      </c>
      <c r="J20" s="325" t="s">
        <v>204</v>
      </c>
      <c r="K20" s="585" t="s">
        <v>884</v>
      </c>
      <c r="L20" s="324" t="s">
        <v>202</v>
      </c>
      <c r="M20" s="586" t="s">
        <v>884</v>
      </c>
      <c r="N20" s="324" t="s">
        <v>203</v>
      </c>
      <c r="O20" s="586" t="s">
        <v>884</v>
      </c>
      <c r="P20" s="325" t="s">
        <v>204</v>
      </c>
      <c r="Q20" s="1072" t="s">
        <v>101</v>
      </c>
      <c r="R20" s="1073"/>
      <c r="S20" s="1074"/>
      <c r="T20" s="1075"/>
      <c r="U20" s="1075"/>
      <c r="V20" s="1076"/>
      <c r="W20" s="55"/>
    </row>
    <row r="21" spans="3:23" ht="16.899999999999999" customHeight="1" x14ac:dyDescent="0.15">
      <c r="C21" s="1061"/>
      <c r="D21" s="61" t="s">
        <v>31</v>
      </c>
      <c r="E21" s="587">
        <v>0.5</v>
      </c>
      <c r="F21" s="326" t="s">
        <v>202</v>
      </c>
      <c r="G21" s="327">
        <v>0.5</v>
      </c>
      <c r="H21" s="326" t="s">
        <v>203</v>
      </c>
      <c r="I21" s="327">
        <v>0.6</v>
      </c>
      <c r="J21" s="328" t="s">
        <v>204</v>
      </c>
      <c r="K21" s="587">
        <v>0.5</v>
      </c>
      <c r="L21" s="326" t="s">
        <v>202</v>
      </c>
      <c r="M21" s="327">
        <v>0.5</v>
      </c>
      <c r="N21" s="326" t="s">
        <v>203</v>
      </c>
      <c r="O21" s="327">
        <v>0.5</v>
      </c>
      <c r="P21" s="328" t="s">
        <v>204</v>
      </c>
      <c r="Q21" s="587">
        <v>0.6</v>
      </c>
      <c r="R21" s="327" t="s">
        <v>202</v>
      </c>
      <c r="S21" s="327">
        <v>0.5</v>
      </c>
      <c r="T21" s="327" t="s">
        <v>203</v>
      </c>
      <c r="U21" s="327">
        <v>0.6</v>
      </c>
      <c r="V21" s="329" t="s">
        <v>204</v>
      </c>
      <c r="W21" s="46"/>
    </row>
    <row r="22" spans="3:23" ht="16.899999999999999" customHeight="1" x14ac:dyDescent="0.15">
      <c r="C22" s="1058" t="s">
        <v>34</v>
      </c>
      <c r="D22" s="184" t="s">
        <v>881</v>
      </c>
      <c r="E22" s="583" t="s">
        <v>882</v>
      </c>
      <c r="F22" s="322" t="s">
        <v>202</v>
      </c>
      <c r="G22" s="584" t="s">
        <v>882</v>
      </c>
      <c r="H22" s="322" t="s">
        <v>203</v>
      </c>
      <c r="I22" s="584" t="s">
        <v>882</v>
      </c>
      <c r="J22" s="323" t="s">
        <v>204</v>
      </c>
      <c r="K22" s="583" t="s">
        <v>882</v>
      </c>
      <c r="L22" s="322" t="s">
        <v>202</v>
      </c>
      <c r="M22" s="584" t="s">
        <v>882</v>
      </c>
      <c r="N22" s="322" t="s">
        <v>203</v>
      </c>
      <c r="O22" s="584" t="s">
        <v>882</v>
      </c>
      <c r="P22" s="323" t="s">
        <v>204</v>
      </c>
      <c r="Q22" s="1067" t="s">
        <v>101</v>
      </c>
      <c r="R22" s="1068"/>
      <c r="S22" s="1069"/>
      <c r="T22" s="1070"/>
      <c r="U22" s="1070"/>
      <c r="V22" s="1071"/>
      <c r="W22" s="55"/>
    </row>
    <row r="23" spans="3:23" ht="16.899999999999999" customHeight="1" x14ac:dyDescent="0.15">
      <c r="C23" s="1059"/>
      <c r="D23" s="60" t="s">
        <v>883</v>
      </c>
      <c r="E23" s="585" t="s">
        <v>884</v>
      </c>
      <c r="F23" s="324" t="s">
        <v>202</v>
      </c>
      <c r="G23" s="586" t="s">
        <v>884</v>
      </c>
      <c r="H23" s="324" t="s">
        <v>203</v>
      </c>
      <c r="I23" s="586" t="s">
        <v>884</v>
      </c>
      <c r="J23" s="325" t="s">
        <v>204</v>
      </c>
      <c r="K23" s="585" t="s">
        <v>884</v>
      </c>
      <c r="L23" s="324" t="s">
        <v>202</v>
      </c>
      <c r="M23" s="586" t="s">
        <v>884</v>
      </c>
      <c r="N23" s="324" t="s">
        <v>203</v>
      </c>
      <c r="O23" s="586" t="s">
        <v>884</v>
      </c>
      <c r="P23" s="325" t="s">
        <v>204</v>
      </c>
      <c r="Q23" s="1072" t="s">
        <v>101</v>
      </c>
      <c r="R23" s="1073"/>
      <c r="S23" s="1074"/>
      <c r="T23" s="1075"/>
      <c r="U23" s="1075"/>
      <c r="V23" s="1076"/>
      <c r="W23" s="55"/>
    </row>
    <row r="24" spans="3:23" ht="16.899999999999999" customHeight="1" x14ac:dyDescent="0.15">
      <c r="C24" s="1061"/>
      <c r="D24" s="61" t="s">
        <v>31</v>
      </c>
      <c r="E24" s="587">
        <v>0.5</v>
      </c>
      <c r="F24" s="326" t="s">
        <v>202</v>
      </c>
      <c r="G24" s="327">
        <v>0.5</v>
      </c>
      <c r="H24" s="326" t="s">
        <v>203</v>
      </c>
      <c r="I24" s="327">
        <v>0.6</v>
      </c>
      <c r="J24" s="328" t="s">
        <v>204</v>
      </c>
      <c r="K24" s="587">
        <v>0.5</v>
      </c>
      <c r="L24" s="326" t="s">
        <v>202</v>
      </c>
      <c r="M24" s="327">
        <v>0.4</v>
      </c>
      <c r="N24" s="326" t="s">
        <v>203</v>
      </c>
      <c r="O24" s="327">
        <v>0.5</v>
      </c>
      <c r="P24" s="328" t="s">
        <v>204</v>
      </c>
      <c r="Q24" s="587">
        <v>0.6</v>
      </c>
      <c r="R24" s="327" t="s">
        <v>202</v>
      </c>
      <c r="S24" s="327">
        <v>0.5</v>
      </c>
      <c r="T24" s="327" t="s">
        <v>203</v>
      </c>
      <c r="U24" s="327">
        <v>0.6</v>
      </c>
      <c r="V24" s="329" t="s">
        <v>204</v>
      </c>
      <c r="W24" s="46"/>
    </row>
    <row r="25" spans="3:23" ht="16.899999999999999" customHeight="1" x14ac:dyDescent="0.15">
      <c r="C25" s="1058" t="s">
        <v>35</v>
      </c>
      <c r="D25" s="184" t="s">
        <v>881</v>
      </c>
      <c r="E25" s="583" t="s">
        <v>882</v>
      </c>
      <c r="F25" s="322" t="s">
        <v>202</v>
      </c>
      <c r="G25" s="584" t="s">
        <v>882</v>
      </c>
      <c r="H25" s="322" t="s">
        <v>203</v>
      </c>
      <c r="I25" s="584" t="s">
        <v>882</v>
      </c>
      <c r="J25" s="323" t="s">
        <v>204</v>
      </c>
      <c r="K25" s="583" t="s">
        <v>882</v>
      </c>
      <c r="L25" s="322" t="s">
        <v>202</v>
      </c>
      <c r="M25" s="584" t="s">
        <v>882</v>
      </c>
      <c r="N25" s="322" t="s">
        <v>203</v>
      </c>
      <c r="O25" s="584" t="s">
        <v>882</v>
      </c>
      <c r="P25" s="323" t="s">
        <v>204</v>
      </c>
      <c r="Q25" s="1067" t="s">
        <v>101</v>
      </c>
      <c r="R25" s="1068"/>
      <c r="S25" s="1069"/>
      <c r="T25" s="1070"/>
      <c r="U25" s="1070"/>
      <c r="V25" s="1071"/>
      <c r="W25" s="55"/>
    </row>
    <row r="26" spans="3:23" ht="16.899999999999999" customHeight="1" x14ac:dyDescent="0.15">
      <c r="C26" s="1059"/>
      <c r="D26" s="60" t="s">
        <v>883</v>
      </c>
      <c r="E26" s="585" t="s">
        <v>884</v>
      </c>
      <c r="F26" s="324" t="s">
        <v>202</v>
      </c>
      <c r="G26" s="586" t="s">
        <v>884</v>
      </c>
      <c r="H26" s="324" t="s">
        <v>203</v>
      </c>
      <c r="I26" s="586" t="s">
        <v>884</v>
      </c>
      <c r="J26" s="325" t="s">
        <v>204</v>
      </c>
      <c r="K26" s="585" t="s">
        <v>884</v>
      </c>
      <c r="L26" s="324" t="s">
        <v>202</v>
      </c>
      <c r="M26" s="586" t="s">
        <v>884</v>
      </c>
      <c r="N26" s="324" t="s">
        <v>203</v>
      </c>
      <c r="O26" s="586" t="s">
        <v>884</v>
      </c>
      <c r="P26" s="325" t="s">
        <v>204</v>
      </c>
      <c r="Q26" s="1072" t="s">
        <v>101</v>
      </c>
      <c r="R26" s="1073"/>
      <c r="S26" s="1074"/>
      <c r="T26" s="1075"/>
      <c r="U26" s="1075"/>
      <c r="V26" s="1076"/>
      <c r="W26" s="55"/>
    </row>
    <row r="27" spans="3:23" ht="16.899999999999999" customHeight="1" x14ac:dyDescent="0.15">
      <c r="C27" s="1061"/>
      <c r="D27" s="61" t="s">
        <v>31</v>
      </c>
      <c r="E27" s="587">
        <v>0.5</v>
      </c>
      <c r="F27" s="326" t="s">
        <v>202</v>
      </c>
      <c r="G27" s="327">
        <v>0.5</v>
      </c>
      <c r="H27" s="326" t="s">
        <v>203</v>
      </c>
      <c r="I27" s="327">
        <v>0.6</v>
      </c>
      <c r="J27" s="328" t="s">
        <v>204</v>
      </c>
      <c r="K27" s="587">
        <v>0.5</v>
      </c>
      <c r="L27" s="326" t="s">
        <v>202</v>
      </c>
      <c r="M27" s="327">
        <v>0.5</v>
      </c>
      <c r="N27" s="326" t="s">
        <v>203</v>
      </c>
      <c r="O27" s="327">
        <v>0.5</v>
      </c>
      <c r="P27" s="328" t="s">
        <v>204</v>
      </c>
      <c r="Q27" s="587">
        <v>0.6</v>
      </c>
      <c r="R27" s="327" t="s">
        <v>202</v>
      </c>
      <c r="S27" s="327">
        <v>0.5</v>
      </c>
      <c r="T27" s="327" t="s">
        <v>203</v>
      </c>
      <c r="U27" s="327">
        <v>0.6</v>
      </c>
      <c r="V27" s="329" t="s">
        <v>204</v>
      </c>
      <c r="W27" s="46"/>
    </row>
    <row r="28" spans="3:23" ht="16.899999999999999" customHeight="1" x14ac:dyDescent="0.15">
      <c r="C28" s="1058" t="s">
        <v>32</v>
      </c>
      <c r="D28" s="184" t="s">
        <v>881</v>
      </c>
      <c r="E28" s="836" t="s">
        <v>882</v>
      </c>
      <c r="F28" s="330" t="s">
        <v>202</v>
      </c>
      <c r="G28" s="837" t="s">
        <v>882</v>
      </c>
      <c r="H28" s="330" t="s">
        <v>203</v>
      </c>
      <c r="I28" s="837" t="s">
        <v>882</v>
      </c>
      <c r="J28" s="333" t="s">
        <v>204</v>
      </c>
      <c r="K28" s="836" t="s">
        <v>882</v>
      </c>
      <c r="L28" s="330" t="s">
        <v>202</v>
      </c>
      <c r="M28" s="837" t="s">
        <v>882</v>
      </c>
      <c r="N28" s="330" t="s">
        <v>203</v>
      </c>
      <c r="O28" s="837" t="s">
        <v>882</v>
      </c>
      <c r="P28" s="333" t="s">
        <v>204</v>
      </c>
      <c r="Q28" s="1080" t="s">
        <v>101</v>
      </c>
      <c r="R28" s="1081"/>
      <c r="S28" s="1082"/>
      <c r="T28" s="1083"/>
      <c r="U28" s="1083"/>
      <c r="V28" s="1084"/>
      <c r="W28" s="55"/>
    </row>
    <row r="29" spans="3:23" ht="16.899999999999999" customHeight="1" x14ac:dyDescent="0.15">
      <c r="C29" s="1059"/>
      <c r="D29" s="60" t="s">
        <v>883</v>
      </c>
      <c r="E29" s="300" t="s">
        <v>884</v>
      </c>
      <c r="F29" s="301" t="s">
        <v>202</v>
      </c>
      <c r="G29" s="302" t="s">
        <v>884</v>
      </c>
      <c r="H29" s="301" t="s">
        <v>203</v>
      </c>
      <c r="I29" s="302" t="s">
        <v>884</v>
      </c>
      <c r="J29" s="334" t="s">
        <v>204</v>
      </c>
      <c r="K29" s="300" t="s">
        <v>884</v>
      </c>
      <c r="L29" s="301" t="s">
        <v>202</v>
      </c>
      <c r="M29" s="302" t="s">
        <v>884</v>
      </c>
      <c r="N29" s="301" t="s">
        <v>203</v>
      </c>
      <c r="O29" s="302" t="s">
        <v>884</v>
      </c>
      <c r="P29" s="334" t="s">
        <v>204</v>
      </c>
      <c r="Q29" s="1062" t="s">
        <v>101</v>
      </c>
      <c r="R29" s="1063"/>
      <c r="S29" s="1064"/>
      <c r="T29" s="1065"/>
      <c r="U29" s="1065"/>
      <c r="V29" s="1066"/>
      <c r="W29" s="55"/>
    </row>
    <row r="30" spans="3:23" ht="16.899999999999999" customHeight="1" x14ac:dyDescent="0.15">
      <c r="C30" s="1061"/>
      <c r="D30" s="61" t="s">
        <v>31</v>
      </c>
      <c r="E30" s="660">
        <v>0.5</v>
      </c>
      <c r="F30" s="331" t="s">
        <v>202</v>
      </c>
      <c r="G30" s="335">
        <v>0.4</v>
      </c>
      <c r="H30" s="331" t="s">
        <v>203</v>
      </c>
      <c r="I30" s="335">
        <v>0.6</v>
      </c>
      <c r="J30" s="303" t="s">
        <v>204</v>
      </c>
      <c r="K30" s="660">
        <v>0.5</v>
      </c>
      <c r="L30" s="331" t="s">
        <v>202</v>
      </c>
      <c r="M30" s="335">
        <v>0.4</v>
      </c>
      <c r="N30" s="331" t="s">
        <v>203</v>
      </c>
      <c r="O30" s="335">
        <v>0.5</v>
      </c>
      <c r="P30" s="303" t="s">
        <v>204</v>
      </c>
      <c r="Q30" s="660">
        <v>0.5</v>
      </c>
      <c r="R30" s="335" t="s">
        <v>202</v>
      </c>
      <c r="S30" s="335">
        <v>0.4</v>
      </c>
      <c r="T30" s="335" t="s">
        <v>203</v>
      </c>
      <c r="U30" s="335">
        <v>0.6</v>
      </c>
      <c r="V30" s="336" t="s">
        <v>204</v>
      </c>
      <c r="W30" s="46"/>
    </row>
    <row r="31" spans="3:23" ht="16.899999999999999" customHeight="1" x14ac:dyDescent="0.15">
      <c r="C31" s="1058" t="s">
        <v>36</v>
      </c>
      <c r="D31" s="184" t="s">
        <v>881</v>
      </c>
      <c r="E31" s="583" t="s">
        <v>882</v>
      </c>
      <c r="F31" s="322" t="s">
        <v>202</v>
      </c>
      <c r="G31" s="584" t="s">
        <v>882</v>
      </c>
      <c r="H31" s="322" t="s">
        <v>203</v>
      </c>
      <c r="I31" s="584" t="s">
        <v>882</v>
      </c>
      <c r="J31" s="323" t="s">
        <v>204</v>
      </c>
      <c r="K31" s="583" t="s">
        <v>882</v>
      </c>
      <c r="L31" s="322" t="s">
        <v>202</v>
      </c>
      <c r="M31" s="584" t="s">
        <v>882</v>
      </c>
      <c r="N31" s="322" t="s">
        <v>203</v>
      </c>
      <c r="O31" s="584" t="s">
        <v>882</v>
      </c>
      <c r="P31" s="323" t="s">
        <v>204</v>
      </c>
      <c r="Q31" s="1067" t="s">
        <v>101</v>
      </c>
      <c r="R31" s="1068"/>
      <c r="S31" s="1069"/>
      <c r="T31" s="1070"/>
      <c r="U31" s="1070"/>
      <c r="V31" s="1071"/>
      <c r="W31" s="55"/>
    </row>
    <row r="32" spans="3:23" ht="16.899999999999999" customHeight="1" x14ac:dyDescent="0.15">
      <c r="C32" s="1059"/>
      <c r="D32" s="60" t="s">
        <v>883</v>
      </c>
      <c r="E32" s="585" t="s">
        <v>884</v>
      </c>
      <c r="F32" s="324" t="s">
        <v>202</v>
      </c>
      <c r="G32" s="586" t="s">
        <v>884</v>
      </c>
      <c r="H32" s="324" t="s">
        <v>203</v>
      </c>
      <c r="I32" s="586" t="s">
        <v>884</v>
      </c>
      <c r="J32" s="325" t="s">
        <v>204</v>
      </c>
      <c r="K32" s="585" t="s">
        <v>884</v>
      </c>
      <c r="L32" s="324" t="s">
        <v>202</v>
      </c>
      <c r="M32" s="586" t="s">
        <v>884</v>
      </c>
      <c r="N32" s="324" t="s">
        <v>203</v>
      </c>
      <c r="O32" s="586" t="s">
        <v>884</v>
      </c>
      <c r="P32" s="325" t="s">
        <v>204</v>
      </c>
      <c r="Q32" s="1072" t="s">
        <v>101</v>
      </c>
      <c r="R32" s="1073"/>
      <c r="S32" s="1074"/>
      <c r="T32" s="1075"/>
      <c r="U32" s="1075"/>
      <c r="V32" s="1076"/>
      <c r="W32" s="55"/>
    </row>
    <row r="33" spans="3:23" ht="16.899999999999999" customHeight="1" x14ac:dyDescent="0.15">
      <c r="C33" s="1061"/>
      <c r="D33" s="61" t="s">
        <v>31</v>
      </c>
      <c r="E33" s="587">
        <v>0.4</v>
      </c>
      <c r="F33" s="326" t="s">
        <v>202</v>
      </c>
      <c r="G33" s="327">
        <v>0.4</v>
      </c>
      <c r="H33" s="326" t="s">
        <v>203</v>
      </c>
      <c r="I33" s="327">
        <v>0.5</v>
      </c>
      <c r="J33" s="328" t="s">
        <v>204</v>
      </c>
      <c r="K33" s="587">
        <v>0.4</v>
      </c>
      <c r="L33" s="326" t="s">
        <v>202</v>
      </c>
      <c r="M33" s="327">
        <v>0.4</v>
      </c>
      <c r="N33" s="326" t="s">
        <v>203</v>
      </c>
      <c r="O33" s="327">
        <v>0.4</v>
      </c>
      <c r="P33" s="328" t="s">
        <v>204</v>
      </c>
      <c r="Q33" s="587">
        <v>0.4</v>
      </c>
      <c r="R33" s="327" t="s">
        <v>202</v>
      </c>
      <c r="S33" s="327">
        <v>0.4</v>
      </c>
      <c r="T33" s="327" t="s">
        <v>203</v>
      </c>
      <c r="U33" s="327">
        <v>0.5</v>
      </c>
      <c r="V33" s="329" t="s">
        <v>204</v>
      </c>
      <c r="W33" s="46"/>
    </row>
    <row r="34" spans="3:23" ht="16.899999999999999" customHeight="1" x14ac:dyDescent="0.15">
      <c r="C34" s="1058" t="s">
        <v>37</v>
      </c>
      <c r="D34" s="184" t="s">
        <v>881</v>
      </c>
      <c r="E34" s="583" t="s">
        <v>882</v>
      </c>
      <c r="F34" s="322" t="s">
        <v>202</v>
      </c>
      <c r="G34" s="584" t="s">
        <v>882</v>
      </c>
      <c r="H34" s="322" t="s">
        <v>203</v>
      </c>
      <c r="I34" s="584" t="s">
        <v>882</v>
      </c>
      <c r="J34" s="323" t="s">
        <v>204</v>
      </c>
      <c r="K34" s="583" t="s">
        <v>882</v>
      </c>
      <c r="L34" s="322" t="s">
        <v>202</v>
      </c>
      <c r="M34" s="584" t="s">
        <v>882</v>
      </c>
      <c r="N34" s="322" t="s">
        <v>203</v>
      </c>
      <c r="O34" s="584" t="s">
        <v>882</v>
      </c>
      <c r="P34" s="323" t="s">
        <v>204</v>
      </c>
      <c r="Q34" s="1067" t="s">
        <v>101</v>
      </c>
      <c r="R34" s="1068"/>
      <c r="S34" s="1069"/>
      <c r="T34" s="1070"/>
      <c r="U34" s="1070"/>
      <c r="V34" s="1071"/>
      <c r="W34" s="55"/>
    </row>
    <row r="35" spans="3:23" ht="16.899999999999999" customHeight="1" x14ac:dyDescent="0.15">
      <c r="C35" s="1059"/>
      <c r="D35" s="60" t="s">
        <v>883</v>
      </c>
      <c r="E35" s="585" t="s">
        <v>884</v>
      </c>
      <c r="F35" s="324" t="s">
        <v>202</v>
      </c>
      <c r="G35" s="586" t="s">
        <v>884</v>
      </c>
      <c r="H35" s="324" t="s">
        <v>203</v>
      </c>
      <c r="I35" s="586" t="s">
        <v>884</v>
      </c>
      <c r="J35" s="325" t="s">
        <v>204</v>
      </c>
      <c r="K35" s="585" t="s">
        <v>884</v>
      </c>
      <c r="L35" s="324" t="s">
        <v>202</v>
      </c>
      <c r="M35" s="586" t="s">
        <v>884</v>
      </c>
      <c r="N35" s="324" t="s">
        <v>203</v>
      </c>
      <c r="O35" s="586" t="s">
        <v>884</v>
      </c>
      <c r="P35" s="325" t="s">
        <v>204</v>
      </c>
      <c r="Q35" s="1072" t="s">
        <v>101</v>
      </c>
      <c r="R35" s="1073"/>
      <c r="S35" s="1074"/>
      <c r="T35" s="1075"/>
      <c r="U35" s="1075"/>
      <c r="V35" s="1076"/>
      <c r="W35" s="55"/>
    </row>
    <row r="36" spans="3:23" ht="16.899999999999999" customHeight="1" x14ac:dyDescent="0.15">
      <c r="C36" s="1061"/>
      <c r="D36" s="61" t="s">
        <v>31</v>
      </c>
      <c r="E36" s="587">
        <v>0.4</v>
      </c>
      <c r="F36" s="326" t="s">
        <v>202</v>
      </c>
      <c r="G36" s="327">
        <v>0.4</v>
      </c>
      <c r="H36" s="326" t="s">
        <v>203</v>
      </c>
      <c r="I36" s="327">
        <v>0.4</v>
      </c>
      <c r="J36" s="328" t="s">
        <v>204</v>
      </c>
      <c r="K36" s="587">
        <v>0.4</v>
      </c>
      <c r="L36" s="326" t="s">
        <v>202</v>
      </c>
      <c r="M36" s="327">
        <v>0.4</v>
      </c>
      <c r="N36" s="326" t="s">
        <v>203</v>
      </c>
      <c r="O36" s="327">
        <v>0.4</v>
      </c>
      <c r="P36" s="328" t="s">
        <v>204</v>
      </c>
      <c r="Q36" s="587">
        <v>0.4</v>
      </c>
      <c r="R36" s="327" t="s">
        <v>202</v>
      </c>
      <c r="S36" s="327">
        <v>0.4</v>
      </c>
      <c r="T36" s="327" t="s">
        <v>203</v>
      </c>
      <c r="U36" s="327">
        <v>0.5</v>
      </c>
      <c r="V36" s="329" t="s">
        <v>204</v>
      </c>
      <c r="W36" s="46"/>
    </row>
    <row r="37" spans="3:23" ht="16.899999999999999" customHeight="1" x14ac:dyDescent="0.15">
      <c r="C37" s="1058" t="s">
        <v>38</v>
      </c>
      <c r="D37" s="184" t="s">
        <v>881</v>
      </c>
      <c r="E37" s="836" t="s">
        <v>882</v>
      </c>
      <c r="F37" s="330" t="s">
        <v>202</v>
      </c>
      <c r="G37" s="837" t="s">
        <v>882</v>
      </c>
      <c r="H37" s="330" t="s">
        <v>203</v>
      </c>
      <c r="I37" s="837" t="s">
        <v>882</v>
      </c>
      <c r="J37" s="333" t="s">
        <v>204</v>
      </c>
      <c r="K37" s="836" t="s">
        <v>882</v>
      </c>
      <c r="L37" s="330" t="s">
        <v>202</v>
      </c>
      <c r="M37" s="837" t="s">
        <v>882</v>
      </c>
      <c r="N37" s="330" t="s">
        <v>203</v>
      </c>
      <c r="O37" s="837" t="s">
        <v>882</v>
      </c>
      <c r="P37" s="333" t="s">
        <v>204</v>
      </c>
      <c r="Q37" s="1080" t="s">
        <v>101</v>
      </c>
      <c r="R37" s="1081"/>
      <c r="S37" s="1082"/>
      <c r="T37" s="1083"/>
      <c r="U37" s="1083"/>
      <c r="V37" s="1084"/>
      <c r="W37" s="55"/>
    </row>
    <row r="38" spans="3:23" ht="16.899999999999999" customHeight="1" x14ac:dyDescent="0.15">
      <c r="C38" s="1059"/>
      <c r="D38" s="60" t="s">
        <v>883</v>
      </c>
      <c r="E38" s="300" t="s">
        <v>884</v>
      </c>
      <c r="F38" s="301" t="s">
        <v>202</v>
      </c>
      <c r="G38" s="302" t="s">
        <v>884</v>
      </c>
      <c r="H38" s="301" t="s">
        <v>203</v>
      </c>
      <c r="I38" s="302" t="s">
        <v>884</v>
      </c>
      <c r="J38" s="334" t="s">
        <v>204</v>
      </c>
      <c r="K38" s="300" t="s">
        <v>884</v>
      </c>
      <c r="L38" s="301" t="s">
        <v>202</v>
      </c>
      <c r="M38" s="302" t="s">
        <v>884</v>
      </c>
      <c r="N38" s="301" t="s">
        <v>203</v>
      </c>
      <c r="O38" s="302" t="s">
        <v>884</v>
      </c>
      <c r="P38" s="334" t="s">
        <v>204</v>
      </c>
      <c r="Q38" s="1062" t="s">
        <v>101</v>
      </c>
      <c r="R38" s="1063"/>
      <c r="S38" s="1064"/>
      <c r="T38" s="1065"/>
      <c r="U38" s="1065"/>
      <c r="V38" s="1066"/>
      <c r="W38" s="55"/>
    </row>
    <row r="39" spans="3:23" ht="16.899999999999999" customHeight="1" x14ac:dyDescent="0.15">
      <c r="C39" s="1061"/>
      <c r="D39" s="61" t="s">
        <v>31</v>
      </c>
      <c r="E39" s="660">
        <v>0.4</v>
      </c>
      <c r="F39" s="331" t="s">
        <v>202</v>
      </c>
      <c r="G39" s="335">
        <v>0.4</v>
      </c>
      <c r="H39" s="331" t="s">
        <v>203</v>
      </c>
      <c r="I39" s="335">
        <v>0.5</v>
      </c>
      <c r="J39" s="303" t="s">
        <v>204</v>
      </c>
      <c r="K39" s="660">
        <v>0.4</v>
      </c>
      <c r="L39" s="331" t="s">
        <v>202</v>
      </c>
      <c r="M39" s="335">
        <v>0.4</v>
      </c>
      <c r="N39" s="331" t="s">
        <v>203</v>
      </c>
      <c r="O39" s="335">
        <v>0.4</v>
      </c>
      <c r="P39" s="303" t="s">
        <v>204</v>
      </c>
      <c r="Q39" s="660">
        <v>0.4</v>
      </c>
      <c r="R39" s="335" t="s">
        <v>202</v>
      </c>
      <c r="S39" s="335">
        <v>0.4</v>
      </c>
      <c r="T39" s="335" t="s">
        <v>203</v>
      </c>
      <c r="U39" s="335">
        <v>0.4</v>
      </c>
      <c r="V39" s="336" t="s">
        <v>204</v>
      </c>
      <c r="W39" s="46"/>
    </row>
    <row r="40" spans="3:23" ht="16.899999999999999" customHeight="1" x14ac:dyDescent="0.15">
      <c r="C40" s="1058" t="s">
        <v>39</v>
      </c>
      <c r="D40" s="184" t="s">
        <v>881</v>
      </c>
      <c r="E40" s="836" t="s">
        <v>882</v>
      </c>
      <c r="F40" s="330" t="s">
        <v>202</v>
      </c>
      <c r="G40" s="837" t="s">
        <v>882</v>
      </c>
      <c r="H40" s="330" t="s">
        <v>203</v>
      </c>
      <c r="I40" s="837" t="s">
        <v>882</v>
      </c>
      <c r="J40" s="333" t="s">
        <v>204</v>
      </c>
      <c r="K40" s="836" t="s">
        <v>882</v>
      </c>
      <c r="L40" s="330" t="s">
        <v>202</v>
      </c>
      <c r="M40" s="837" t="s">
        <v>882</v>
      </c>
      <c r="N40" s="330" t="s">
        <v>203</v>
      </c>
      <c r="O40" s="837" t="s">
        <v>882</v>
      </c>
      <c r="P40" s="333" t="s">
        <v>204</v>
      </c>
      <c r="Q40" s="1077" t="s">
        <v>101</v>
      </c>
      <c r="R40" s="1078"/>
      <c r="S40" s="1078"/>
      <c r="T40" s="1078"/>
      <c r="U40" s="1078"/>
      <c r="V40" s="1079"/>
      <c r="W40" s="55"/>
    </row>
    <row r="41" spans="3:23" ht="16.899999999999999" customHeight="1" x14ac:dyDescent="0.15">
      <c r="C41" s="1059"/>
      <c r="D41" s="60" t="s">
        <v>883</v>
      </c>
      <c r="E41" s="300" t="s">
        <v>884</v>
      </c>
      <c r="F41" s="301" t="s">
        <v>202</v>
      </c>
      <c r="G41" s="302" t="s">
        <v>884</v>
      </c>
      <c r="H41" s="301" t="s">
        <v>203</v>
      </c>
      <c r="I41" s="302" t="s">
        <v>884</v>
      </c>
      <c r="J41" s="334" t="s">
        <v>204</v>
      </c>
      <c r="K41" s="300" t="s">
        <v>884</v>
      </c>
      <c r="L41" s="301" t="s">
        <v>202</v>
      </c>
      <c r="M41" s="302" t="s">
        <v>884</v>
      </c>
      <c r="N41" s="301" t="s">
        <v>203</v>
      </c>
      <c r="O41" s="302" t="s">
        <v>884</v>
      </c>
      <c r="P41" s="334" t="s">
        <v>204</v>
      </c>
      <c r="Q41" s="1062" t="s">
        <v>101</v>
      </c>
      <c r="R41" s="1063"/>
      <c r="S41" s="1064"/>
      <c r="T41" s="1065"/>
      <c r="U41" s="1065"/>
      <c r="V41" s="1066"/>
      <c r="W41" s="55"/>
    </row>
    <row r="42" spans="3:23" ht="16.899999999999999" customHeight="1" thickBot="1" x14ac:dyDescent="0.2">
      <c r="C42" s="1060"/>
      <c r="D42" s="185" t="s">
        <v>31</v>
      </c>
      <c r="E42" s="835">
        <v>0.4</v>
      </c>
      <c r="F42" s="332" t="s">
        <v>202</v>
      </c>
      <c r="G42" s="386">
        <v>0.4</v>
      </c>
      <c r="H42" s="332" t="s">
        <v>203</v>
      </c>
      <c r="I42" s="386">
        <v>0.4</v>
      </c>
      <c r="J42" s="387" t="s">
        <v>204</v>
      </c>
      <c r="K42" s="835">
        <v>0.4</v>
      </c>
      <c r="L42" s="332" t="s">
        <v>202</v>
      </c>
      <c r="M42" s="386">
        <v>0.4</v>
      </c>
      <c r="N42" s="332" t="s">
        <v>203</v>
      </c>
      <c r="O42" s="386">
        <v>0.4</v>
      </c>
      <c r="P42" s="387" t="s">
        <v>204</v>
      </c>
      <c r="Q42" s="835">
        <v>0.4</v>
      </c>
      <c r="R42" s="386" t="s">
        <v>202</v>
      </c>
      <c r="S42" s="386">
        <v>0.4</v>
      </c>
      <c r="T42" s="386" t="s">
        <v>203</v>
      </c>
      <c r="U42" s="386">
        <v>0.5</v>
      </c>
      <c r="V42" s="388" t="s">
        <v>204</v>
      </c>
      <c r="W42" s="46"/>
    </row>
    <row r="43" spans="3:23" ht="15" customHeight="1" x14ac:dyDescent="0.15"/>
    <row r="60" spans="18:18" x14ac:dyDescent="0.15">
      <c r="R60" s="320"/>
    </row>
    <row r="78" spans="7:7" x14ac:dyDescent="0.15">
      <c r="G78" s="537"/>
    </row>
  </sheetData>
  <mergeCells count="44">
    <mergeCell ref="C37:C39"/>
    <mergeCell ref="Q37:V37"/>
    <mergeCell ref="Q38:V38"/>
    <mergeCell ref="C40:C42"/>
    <mergeCell ref="Q40:V40"/>
    <mergeCell ref="Q41:V41"/>
    <mergeCell ref="C31:C33"/>
    <mergeCell ref="Q31:V31"/>
    <mergeCell ref="Q32:V32"/>
    <mergeCell ref="C34:C36"/>
    <mergeCell ref="Q34:V34"/>
    <mergeCell ref="Q35:V35"/>
    <mergeCell ref="C25:C27"/>
    <mergeCell ref="Q25:V25"/>
    <mergeCell ref="Q26:V26"/>
    <mergeCell ref="C28:C30"/>
    <mergeCell ref="Q28:V28"/>
    <mergeCell ref="Q29:V29"/>
    <mergeCell ref="C19:C21"/>
    <mergeCell ref="Q19:V19"/>
    <mergeCell ref="Q20:V20"/>
    <mergeCell ref="C22:C24"/>
    <mergeCell ref="Q22:V22"/>
    <mergeCell ref="Q23:V23"/>
    <mergeCell ref="C13:C15"/>
    <mergeCell ref="Q13:V13"/>
    <mergeCell ref="Q14:V14"/>
    <mergeCell ref="C16:C18"/>
    <mergeCell ref="Q16:V16"/>
    <mergeCell ref="Q17:V17"/>
    <mergeCell ref="C7:C9"/>
    <mergeCell ref="Q7:V7"/>
    <mergeCell ref="Q8:V8"/>
    <mergeCell ref="C10:C12"/>
    <mergeCell ref="Q10:V10"/>
    <mergeCell ref="Q11:V11"/>
    <mergeCell ref="C5:D5"/>
    <mergeCell ref="E5:J5"/>
    <mergeCell ref="K5:P5"/>
    <mergeCell ref="Q5:V5"/>
    <mergeCell ref="C1:D1"/>
    <mergeCell ref="C2:V2"/>
    <mergeCell ref="C4:D4"/>
    <mergeCell ref="E4:V4"/>
  </mergeCells>
  <phoneticPr fontId="3"/>
  <printOptions horizontalCentered="1" verticalCentered="1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83CEF-3EB0-4988-B829-9E53B5FB8691}">
  <sheetPr>
    <pageSetUpPr fitToPage="1"/>
  </sheetPr>
  <dimension ref="A1:U80"/>
  <sheetViews>
    <sheetView zoomScaleNormal="100" zoomScaleSheetLayoutView="130" workbookViewId="0"/>
  </sheetViews>
  <sheetFormatPr defaultColWidth="8.875" defaultRowHeight="10.15" customHeight="1" x14ac:dyDescent="0.15"/>
  <cols>
    <col min="1" max="1" width="1.75" style="824" customWidth="1"/>
    <col min="2" max="2" width="3.125" style="824" customWidth="1"/>
    <col min="3" max="3" width="8.875" style="824" customWidth="1"/>
    <col min="4" max="4" width="23" style="824" customWidth="1"/>
    <col min="5" max="5" width="16.375" style="824" customWidth="1"/>
    <col min="6" max="9" width="7.5" style="4" customWidth="1"/>
    <col min="10" max="12" width="7.5" style="3" customWidth="1"/>
    <col min="13" max="13" width="13.5" style="824" customWidth="1"/>
    <col min="14" max="14" width="8.875" style="824" hidden="1" customWidth="1"/>
    <col min="15" max="19" width="7.5" style="824" customWidth="1"/>
    <col min="20" max="20" width="13.5" style="82" customWidth="1"/>
    <col min="21" max="21" width="3.5" style="824" customWidth="1"/>
    <col min="22" max="16384" width="8.875" style="824"/>
  </cols>
  <sheetData>
    <row r="1" spans="1:21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1:21" ht="12" customHeight="1" thickBot="1" x14ac:dyDescent="0.2">
      <c r="C2" s="91"/>
    </row>
    <row r="3" spans="1:21" ht="16.899999999999999" customHeight="1" thickBot="1" x14ac:dyDescent="0.2">
      <c r="B3" s="82"/>
      <c r="C3" s="92"/>
      <c r="D3" s="93"/>
      <c r="E3" s="82"/>
      <c r="F3" s="19" t="s">
        <v>8</v>
      </c>
      <c r="G3" s="1191" t="s">
        <v>9</v>
      </c>
      <c r="H3" s="1191"/>
      <c r="I3" s="1191"/>
      <c r="J3" s="1191"/>
      <c r="K3" s="1192"/>
      <c r="L3" s="4"/>
      <c r="M3" s="82"/>
      <c r="O3" s="82"/>
      <c r="P3" s="82"/>
      <c r="Q3" s="82"/>
      <c r="R3" s="82"/>
      <c r="S3" s="82"/>
      <c r="U3" s="82"/>
    </row>
    <row r="4" spans="1:21" ht="16.899999999999999" customHeight="1" thickBot="1" x14ac:dyDescent="0.2">
      <c r="B4" s="1193" t="s">
        <v>42</v>
      </c>
      <c r="C4" s="1194"/>
      <c r="D4" s="94" t="s">
        <v>681</v>
      </c>
      <c r="E4" s="82"/>
      <c r="F4" s="10"/>
      <c r="G4" s="1201" t="s">
        <v>682</v>
      </c>
      <c r="H4" s="1201"/>
      <c r="I4" s="1201"/>
      <c r="J4" s="1201"/>
      <c r="K4" s="1202"/>
      <c r="L4" s="4"/>
      <c r="M4" s="82"/>
      <c r="O4" s="82"/>
      <c r="P4" s="82"/>
      <c r="Q4" s="82"/>
      <c r="R4" s="82"/>
      <c r="S4" s="82"/>
      <c r="U4" s="82"/>
    </row>
    <row r="5" spans="1:21" ht="10.15" customHeight="1" thickBot="1" x14ac:dyDescent="0.2">
      <c r="B5" s="82"/>
      <c r="C5" s="82"/>
      <c r="D5" s="82"/>
      <c r="E5" s="82"/>
      <c r="J5" s="4"/>
      <c r="K5" s="4"/>
      <c r="L5" s="4"/>
      <c r="M5" s="82"/>
      <c r="O5" s="82"/>
      <c r="P5" s="82"/>
      <c r="Q5" s="82"/>
      <c r="R5" s="82"/>
      <c r="S5" s="82"/>
      <c r="U5" s="82"/>
    </row>
    <row r="6" spans="1:21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401">
        <v>45112</v>
      </c>
      <c r="H6" s="401">
        <v>45203</v>
      </c>
      <c r="I6" s="401">
        <v>45301</v>
      </c>
      <c r="J6" s="1275" t="s">
        <v>0</v>
      </c>
      <c r="K6" s="1142" t="s">
        <v>1</v>
      </c>
      <c r="L6" s="1150" t="s">
        <v>2</v>
      </c>
      <c r="M6" s="1185" t="s">
        <v>23</v>
      </c>
      <c r="T6" s="824"/>
    </row>
    <row r="7" spans="1:21" ht="12" customHeight="1" x14ac:dyDescent="0.15">
      <c r="B7" s="1197"/>
      <c r="C7" s="1198"/>
      <c r="D7" s="1187" t="s">
        <v>22</v>
      </c>
      <c r="E7" s="1188"/>
      <c r="F7" s="244">
        <v>0.38472222222222219</v>
      </c>
      <c r="G7" s="402">
        <v>0.38680555555555557</v>
      </c>
      <c r="H7" s="402">
        <v>0.3888888888888889</v>
      </c>
      <c r="I7" s="402">
        <v>0.38541666666666669</v>
      </c>
      <c r="J7" s="1276"/>
      <c r="K7" s="1143"/>
      <c r="L7" s="1151"/>
      <c r="M7" s="1186"/>
      <c r="T7" s="824"/>
    </row>
    <row r="8" spans="1:21" ht="12" customHeight="1" x14ac:dyDescent="0.15">
      <c r="B8" s="1197"/>
      <c r="C8" s="1198"/>
      <c r="D8" s="1187" t="s">
        <v>18</v>
      </c>
      <c r="E8" s="1188"/>
      <c r="F8" s="244" t="s">
        <v>184</v>
      </c>
      <c r="G8" s="402" t="s">
        <v>184</v>
      </c>
      <c r="H8" s="833" t="s">
        <v>184</v>
      </c>
      <c r="I8" s="402" t="s">
        <v>184</v>
      </c>
      <c r="J8" s="1276"/>
      <c r="K8" s="1143"/>
      <c r="L8" s="1151"/>
      <c r="M8" s="1186"/>
      <c r="T8" s="824"/>
    </row>
    <row r="9" spans="1:21" ht="12" customHeight="1" x14ac:dyDescent="0.15">
      <c r="B9" s="1197"/>
      <c r="C9" s="1198"/>
      <c r="D9" s="1187" t="s">
        <v>19</v>
      </c>
      <c r="E9" s="1188"/>
      <c r="F9" s="245" t="s">
        <v>163</v>
      </c>
      <c r="G9" s="402" t="s">
        <v>184</v>
      </c>
      <c r="H9" s="833" t="s">
        <v>184</v>
      </c>
      <c r="I9" s="833" t="s">
        <v>208</v>
      </c>
      <c r="J9" s="1277"/>
      <c r="K9" s="1144"/>
      <c r="L9" s="1152"/>
      <c r="M9" s="1186"/>
      <c r="T9" s="824"/>
    </row>
    <row r="10" spans="1:21" ht="12" customHeight="1" x14ac:dyDescent="0.15">
      <c r="B10" s="1197"/>
      <c r="C10" s="1198"/>
      <c r="D10" s="1187" t="s">
        <v>20</v>
      </c>
      <c r="E10" s="1188"/>
      <c r="F10" s="246">
        <v>8</v>
      </c>
      <c r="G10" s="398">
        <v>29</v>
      </c>
      <c r="H10" s="398">
        <v>19.5</v>
      </c>
      <c r="I10" s="398">
        <v>0</v>
      </c>
      <c r="J10" s="246">
        <f>MAX(F10:I10)</f>
        <v>29</v>
      </c>
      <c r="K10" s="512">
        <f>MIN(F10:I10)</f>
        <v>0</v>
      </c>
      <c r="L10" s="726">
        <f>AVERAGEA(F10:I10)</f>
        <v>14.125</v>
      </c>
      <c r="M10" s="1186"/>
      <c r="T10" s="824"/>
    </row>
    <row r="11" spans="1:21" ht="12" customHeight="1" x14ac:dyDescent="0.15">
      <c r="B11" s="1197"/>
      <c r="C11" s="1198"/>
      <c r="D11" s="1187" t="s">
        <v>21</v>
      </c>
      <c r="E11" s="1188"/>
      <c r="F11" s="246">
        <v>6</v>
      </c>
      <c r="G11" s="398">
        <v>16</v>
      </c>
      <c r="H11" s="398">
        <v>17.8</v>
      </c>
      <c r="I11" s="398">
        <v>4.5999999999999996</v>
      </c>
      <c r="J11" s="246">
        <f>MAX(F11:I11)</f>
        <v>17.8</v>
      </c>
      <c r="K11" s="512">
        <f>MIN(F11:I11)</f>
        <v>4.5999999999999996</v>
      </c>
      <c r="L11" s="726">
        <f>AVERAGEA(F11:I11)</f>
        <v>11.1</v>
      </c>
      <c r="M11" s="1186"/>
      <c r="T11" s="824"/>
    </row>
    <row r="12" spans="1:21" ht="12" customHeight="1" thickBot="1" x14ac:dyDescent="0.2">
      <c r="B12" s="1199"/>
      <c r="C12" s="1200"/>
      <c r="D12" s="1189" t="s">
        <v>4</v>
      </c>
      <c r="E12" s="1399"/>
      <c r="F12" s="275">
        <v>0.6</v>
      </c>
      <c r="G12" s="430">
        <v>0.8</v>
      </c>
      <c r="H12" s="436">
        <v>1</v>
      </c>
      <c r="I12" s="430">
        <v>0.6</v>
      </c>
      <c r="J12" s="246">
        <f>MAX(F12:I12)</f>
        <v>1</v>
      </c>
      <c r="K12" s="512">
        <f>MIN(F12:I12)</f>
        <v>0.6</v>
      </c>
      <c r="L12" s="726">
        <f>AVERAGEA(F12:I12)</f>
        <v>0.75</v>
      </c>
      <c r="M12" s="1400"/>
      <c r="N12" s="82" t="s">
        <v>153</v>
      </c>
      <c r="T12" s="824"/>
    </row>
    <row r="13" spans="1:21" s="87" customFormat="1" ht="15" customHeight="1" thickBot="1" x14ac:dyDescent="0.2">
      <c r="B13" s="1167" t="s">
        <v>91</v>
      </c>
      <c r="C13" s="1168"/>
      <c r="D13" s="1168"/>
      <c r="E13" s="66" t="s">
        <v>528</v>
      </c>
      <c r="F13" s="1145" t="s">
        <v>3</v>
      </c>
      <c r="G13" s="1398"/>
      <c r="H13" s="1398"/>
      <c r="I13" s="1398"/>
      <c r="J13" s="1398"/>
      <c r="K13" s="1398"/>
      <c r="L13" s="1294"/>
      <c r="M13" s="104"/>
      <c r="N13" s="86"/>
    </row>
    <row r="14" spans="1:21" ht="12" customHeight="1" x14ac:dyDescent="0.15">
      <c r="A14" s="99"/>
      <c r="B14" s="95">
        <v>1</v>
      </c>
      <c r="C14" s="1165" t="s">
        <v>683</v>
      </c>
      <c r="D14" s="1166"/>
      <c r="E14" s="838" t="s">
        <v>524</v>
      </c>
      <c r="F14" s="839"/>
      <c r="G14" s="395"/>
      <c r="H14" s="395"/>
      <c r="I14" s="840"/>
      <c r="J14" s="841"/>
      <c r="K14" s="437"/>
      <c r="L14" s="842"/>
      <c r="M14" s="1112" t="s">
        <v>45</v>
      </c>
      <c r="N14" s="4"/>
      <c r="T14" s="824"/>
    </row>
    <row r="15" spans="1:21" ht="12" customHeight="1" x14ac:dyDescent="0.15">
      <c r="A15" s="99"/>
      <c r="B15" s="95">
        <v>2</v>
      </c>
      <c r="C15" s="1165" t="s">
        <v>684</v>
      </c>
      <c r="D15" s="1166"/>
      <c r="E15" s="843" t="s">
        <v>79</v>
      </c>
      <c r="F15" s="248"/>
      <c r="G15" s="274"/>
      <c r="H15" s="274"/>
      <c r="I15" s="827"/>
      <c r="J15" s="844"/>
      <c r="K15" s="845"/>
      <c r="L15" s="846"/>
      <c r="M15" s="1113"/>
      <c r="N15" s="4"/>
      <c r="T15" s="824"/>
    </row>
    <row r="16" spans="1:21" ht="12" customHeight="1" x14ac:dyDescent="0.15">
      <c r="A16" s="99"/>
      <c r="B16" s="95">
        <v>3</v>
      </c>
      <c r="C16" s="1165" t="s">
        <v>685</v>
      </c>
      <c r="D16" s="1166"/>
      <c r="E16" s="838" t="s">
        <v>227</v>
      </c>
      <c r="F16" s="249"/>
      <c r="G16" s="274"/>
      <c r="H16" s="274"/>
      <c r="I16" s="741"/>
      <c r="J16" s="847"/>
      <c r="K16" s="847"/>
      <c r="L16" s="741"/>
      <c r="M16" s="1118" t="s">
        <v>46</v>
      </c>
      <c r="N16" s="4">
        <v>2.9999999999999997E-4</v>
      </c>
      <c r="T16" s="824"/>
    </row>
    <row r="17" spans="1:20" ht="12" customHeight="1" x14ac:dyDescent="0.15">
      <c r="A17" s="99"/>
      <c r="B17" s="95">
        <v>4</v>
      </c>
      <c r="C17" s="1165" t="s">
        <v>686</v>
      </c>
      <c r="D17" s="1166"/>
      <c r="E17" s="838" t="s">
        <v>71</v>
      </c>
      <c r="F17" s="250"/>
      <c r="G17" s="274"/>
      <c r="H17" s="274"/>
      <c r="I17" s="742"/>
      <c r="J17" s="847"/>
      <c r="K17" s="847"/>
      <c r="L17" s="741"/>
      <c r="M17" s="1118"/>
      <c r="N17" s="4">
        <v>5.0000000000000002E-5</v>
      </c>
      <c r="T17" s="824"/>
    </row>
    <row r="18" spans="1:20" ht="12" customHeight="1" x14ac:dyDescent="0.15">
      <c r="A18" s="99"/>
      <c r="B18" s="95">
        <v>5</v>
      </c>
      <c r="C18" s="1165" t="s">
        <v>687</v>
      </c>
      <c r="D18" s="1166"/>
      <c r="E18" s="838" t="s">
        <v>67</v>
      </c>
      <c r="F18" s="249"/>
      <c r="G18" s="274"/>
      <c r="H18" s="274"/>
      <c r="I18" s="741"/>
      <c r="J18" s="847"/>
      <c r="K18" s="847"/>
      <c r="L18" s="741"/>
      <c r="M18" s="1118"/>
      <c r="N18" s="4">
        <v>1E-3</v>
      </c>
      <c r="T18" s="824"/>
    </row>
    <row r="19" spans="1:20" ht="12" customHeight="1" x14ac:dyDescent="0.15">
      <c r="A19" s="99"/>
      <c r="B19" s="95">
        <v>6</v>
      </c>
      <c r="C19" s="1165" t="s">
        <v>688</v>
      </c>
      <c r="D19" s="1166"/>
      <c r="E19" s="838" t="s">
        <v>67</v>
      </c>
      <c r="F19" s="249"/>
      <c r="G19" s="274"/>
      <c r="H19" s="274"/>
      <c r="I19" s="741"/>
      <c r="J19" s="847"/>
      <c r="K19" s="847"/>
      <c r="L19" s="741"/>
      <c r="M19" s="1118"/>
      <c r="N19" s="4">
        <v>1E-3</v>
      </c>
      <c r="T19" s="824"/>
    </row>
    <row r="20" spans="1:20" ht="12" customHeight="1" x14ac:dyDescent="0.15">
      <c r="A20" s="99"/>
      <c r="B20" s="95">
        <v>7</v>
      </c>
      <c r="C20" s="1165" t="s">
        <v>689</v>
      </c>
      <c r="D20" s="1166"/>
      <c r="E20" s="838" t="s">
        <v>67</v>
      </c>
      <c r="F20" s="249"/>
      <c r="G20" s="274"/>
      <c r="H20" s="274"/>
      <c r="I20" s="741"/>
      <c r="J20" s="847"/>
      <c r="K20" s="847"/>
      <c r="L20" s="741"/>
      <c r="M20" s="1118"/>
      <c r="N20" s="4">
        <v>1E-3</v>
      </c>
      <c r="T20" s="824"/>
    </row>
    <row r="21" spans="1:20" ht="12" customHeight="1" x14ac:dyDescent="0.15">
      <c r="A21" s="99"/>
      <c r="B21" s="95">
        <v>8</v>
      </c>
      <c r="C21" s="1165" t="s">
        <v>690</v>
      </c>
      <c r="D21" s="1166"/>
      <c r="E21" s="848" t="s">
        <v>69</v>
      </c>
      <c r="F21" s="249"/>
      <c r="G21" s="274"/>
      <c r="H21" s="274"/>
      <c r="I21" s="741"/>
      <c r="J21" s="847"/>
      <c r="K21" s="847"/>
      <c r="L21" s="741"/>
      <c r="M21" s="1118"/>
      <c r="N21" s="4">
        <v>2E-3</v>
      </c>
      <c r="T21" s="824"/>
    </row>
    <row r="22" spans="1:20" ht="12" customHeight="1" x14ac:dyDescent="0.15">
      <c r="A22" s="99"/>
      <c r="B22" s="95">
        <v>9</v>
      </c>
      <c r="C22" s="1119" t="s">
        <v>691</v>
      </c>
      <c r="D22" s="1120"/>
      <c r="E22" s="838" t="s">
        <v>63</v>
      </c>
      <c r="F22" s="249"/>
      <c r="G22" s="274"/>
      <c r="H22" s="274"/>
      <c r="I22" s="741"/>
      <c r="J22" s="847"/>
      <c r="K22" s="847"/>
      <c r="L22" s="741"/>
      <c r="M22" s="820" t="s">
        <v>48</v>
      </c>
      <c r="N22" s="4">
        <v>4.0000000000000001E-3</v>
      </c>
      <c r="T22" s="824"/>
    </row>
    <row r="23" spans="1:20" ht="12" customHeight="1" x14ac:dyDescent="0.15">
      <c r="A23" s="99"/>
      <c r="B23" s="95">
        <v>10</v>
      </c>
      <c r="C23" s="1165" t="s">
        <v>692</v>
      </c>
      <c r="D23" s="1166"/>
      <c r="E23" s="838" t="s">
        <v>67</v>
      </c>
      <c r="F23" s="249"/>
      <c r="G23" s="274"/>
      <c r="H23" s="274"/>
      <c r="I23" s="741"/>
      <c r="J23" s="847"/>
      <c r="K23" s="847"/>
      <c r="L23" s="741"/>
      <c r="M23" s="820" t="s">
        <v>47</v>
      </c>
      <c r="N23" s="4">
        <v>1E-3</v>
      </c>
      <c r="T23" s="824"/>
    </row>
    <row r="24" spans="1:20" ht="12" customHeight="1" x14ac:dyDescent="0.15">
      <c r="A24" s="99"/>
      <c r="B24" s="95">
        <v>11</v>
      </c>
      <c r="C24" s="1165" t="s">
        <v>693</v>
      </c>
      <c r="D24" s="1166"/>
      <c r="E24" s="838" t="s">
        <v>73</v>
      </c>
      <c r="F24" s="253"/>
      <c r="G24" s="274"/>
      <c r="H24" s="274"/>
      <c r="I24" s="726"/>
      <c r="J24" s="847"/>
      <c r="K24" s="847"/>
      <c r="L24" s="741"/>
      <c r="M24" s="1118" t="s">
        <v>48</v>
      </c>
      <c r="N24" s="4">
        <v>0.1</v>
      </c>
      <c r="T24" s="824"/>
    </row>
    <row r="25" spans="1:20" ht="12" customHeight="1" x14ac:dyDescent="0.15">
      <c r="A25" s="99"/>
      <c r="B25" s="95">
        <v>12</v>
      </c>
      <c r="C25" s="1165" t="s">
        <v>694</v>
      </c>
      <c r="D25" s="1166"/>
      <c r="E25" s="838" t="s">
        <v>74</v>
      </c>
      <c r="F25" s="252"/>
      <c r="G25" s="274"/>
      <c r="H25" s="274"/>
      <c r="I25" s="743"/>
      <c r="J25" s="847"/>
      <c r="K25" s="847"/>
      <c r="L25" s="741"/>
      <c r="M25" s="1118"/>
      <c r="N25" s="4">
        <v>0.08</v>
      </c>
      <c r="T25" s="824"/>
    </row>
    <row r="26" spans="1:20" ht="12" customHeight="1" x14ac:dyDescent="0.15">
      <c r="A26" s="99"/>
      <c r="B26" s="95">
        <v>13</v>
      </c>
      <c r="C26" s="1165" t="s">
        <v>695</v>
      </c>
      <c r="D26" s="1166"/>
      <c r="E26" s="838" t="s">
        <v>75</v>
      </c>
      <c r="F26" s="253"/>
      <c r="G26" s="274"/>
      <c r="H26" s="274"/>
      <c r="I26" s="726"/>
      <c r="J26" s="847"/>
      <c r="K26" s="847"/>
      <c r="L26" s="741"/>
      <c r="M26" s="1118"/>
      <c r="N26" s="4">
        <v>0.1</v>
      </c>
      <c r="T26" s="824"/>
    </row>
    <row r="27" spans="1:20" ht="12" customHeight="1" x14ac:dyDescent="0.15">
      <c r="A27" s="99"/>
      <c r="B27" s="95">
        <v>14</v>
      </c>
      <c r="C27" s="1165" t="s">
        <v>696</v>
      </c>
      <c r="D27" s="1166"/>
      <c r="E27" s="838" t="s">
        <v>76</v>
      </c>
      <c r="F27" s="254"/>
      <c r="G27" s="274"/>
      <c r="H27" s="274"/>
      <c r="I27" s="744"/>
      <c r="J27" s="847"/>
      <c r="K27" s="847"/>
      <c r="L27" s="741"/>
      <c r="M27" s="1118" t="s">
        <v>49</v>
      </c>
      <c r="N27" s="4">
        <v>2.0000000000000001E-4</v>
      </c>
      <c r="T27" s="824"/>
    </row>
    <row r="28" spans="1:20" ht="12" customHeight="1" x14ac:dyDescent="0.15">
      <c r="A28" s="99"/>
      <c r="B28" s="95">
        <v>15</v>
      </c>
      <c r="C28" s="1165" t="s">
        <v>481</v>
      </c>
      <c r="D28" s="1166"/>
      <c r="E28" s="838" t="s">
        <v>72</v>
      </c>
      <c r="F28" s="249"/>
      <c r="G28" s="274"/>
      <c r="H28" s="274"/>
      <c r="I28" s="741"/>
      <c r="J28" s="847"/>
      <c r="K28" s="847"/>
      <c r="L28" s="741"/>
      <c r="M28" s="1118"/>
      <c r="N28" s="4">
        <v>5.0000000000000001E-3</v>
      </c>
      <c r="T28" s="824"/>
    </row>
    <row r="29" spans="1:20" ht="21" customHeight="1" x14ac:dyDescent="0.15">
      <c r="A29" s="99"/>
      <c r="B29" s="95">
        <v>16</v>
      </c>
      <c r="C29" s="1121" t="s">
        <v>697</v>
      </c>
      <c r="D29" s="1122"/>
      <c r="E29" s="849" t="s">
        <v>63</v>
      </c>
      <c r="F29" s="850"/>
      <c r="G29" s="508"/>
      <c r="H29" s="508"/>
      <c r="I29" s="817"/>
      <c r="J29" s="847"/>
      <c r="K29" s="847"/>
      <c r="L29" s="741"/>
      <c r="M29" s="1118"/>
      <c r="N29" s="4">
        <v>1E-3</v>
      </c>
      <c r="T29" s="824"/>
    </row>
    <row r="30" spans="1:20" ht="12" customHeight="1" x14ac:dyDescent="0.15">
      <c r="A30" s="99"/>
      <c r="B30" s="95">
        <v>17</v>
      </c>
      <c r="C30" s="1165" t="s">
        <v>483</v>
      </c>
      <c r="D30" s="1166"/>
      <c r="E30" s="838" t="s">
        <v>69</v>
      </c>
      <c r="F30" s="249"/>
      <c r="G30" s="274"/>
      <c r="H30" s="274"/>
      <c r="I30" s="741"/>
      <c r="J30" s="847"/>
      <c r="K30" s="847"/>
      <c r="L30" s="741"/>
      <c r="M30" s="1118"/>
      <c r="N30" s="4">
        <v>1E-3</v>
      </c>
      <c r="T30" s="824"/>
    </row>
    <row r="31" spans="1:20" ht="12" customHeight="1" x14ac:dyDescent="0.15">
      <c r="A31" s="99"/>
      <c r="B31" s="95">
        <v>18</v>
      </c>
      <c r="C31" s="1165" t="s">
        <v>484</v>
      </c>
      <c r="D31" s="1166"/>
      <c r="E31" s="838" t="s">
        <v>67</v>
      </c>
      <c r="F31" s="249"/>
      <c r="G31" s="274"/>
      <c r="H31" s="274"/>
      <c r="I31" s="741"/>
      <c r="J31" s="847"/>
      <c r="K31" s="847"/>
      <c r="L31" s="741"/>
      <c r="M31" s="1118"/>
      <c r="N31" s="4">
        <v>1E-3</v>
      </c>
      <c r="T31" s="824"/>
    </row>
    <row r="32" spans="1:20" ht="12" customHeight="1" x14ac:dyDescent="0.15">
      <c r="A32" s="99"/>
      <c r="B32" s="95">
        <v>19</v>
      </c>
      <c r="C32" s="1165" t="s">
        <v>485</v>
      </c>
      <c r="D32" s="1166"/>
      <c r="E32" s="838" t="s">
        <v>67</v>
      </c>
      <c r="F32" s="249"/>
      <c r="G32" s="274"/>
      <c r="H32" s="274"/>
      <c r="I32" s="741"/>
      <c r="J32" s="847"/>
      <c r="K32" s="847"/>
      <c r="L32" s="741"/>
      <c r="M32" s="1118"/>
      <c r="N32" s="4">
        <v>1E-3</v>
      </c>
      <c r="T32" s="824"/>
    </row>
    <row r="33" spans="1:20" ht="12" customHeight="1" x14ac:dyDescent="0.15">
      <c r="A33" s="99"/>
      <c r="B33" s="95">
        <v>20</v>
      </c>
      <c r="C33" s="1165" t="s">
        <v>486</v>
      </c>
      <c r="D33" s="1166"/>
      <c r="E33" s="838" t="s">
        <v>67</v>
      </c>
      <c r="F33" s="249"/>
      <c r="G33" s="274"/>
      <c r="H33" s="274"/>
      <c r="I33" s="741"/>
      <c r="J33" s="847"/>
      <c r="K33" s="847"/>
      <c r="L33" s="741"/>
      <c r="M33" s="1118"/>
      <c r="N33" s="4">
        <v>1E-3</v>
      </c>
      <c r="T33" s="824"/>
    </row>
    <row r="34" spans="1:20" ht="12" customHeight="1" x14ac:dyDescent="0.15">
      <c r="A34" s="99"/>
      <c r="B34" s="95">
        <v>21</v>
      </c>
      <c r="C34" s="1165" t="s">
        <v>698</v>
      </c>
      <c r="D34" s="1173"/>
      <c r="E34" s="838" t="s">
        <v>66</v>
      </c>
      <c r="F34" s="252" t="s">
        <v>217</v>
      </c>
      <c r="G34" s="274" t="s">
        <v>217</v>
      </c>
      <c r="H34" s="274" t="s">
        <v>217</v>
      </c>
      <c r="I34" s="697" t="s">
        <v>217</v>
      </c>
      <c r="J34" s="459" t="str">
        <f t="shared" ref="J34:J44" si="0">IF(MAXA(F34:I34)&lt;N34,"&lt;"&amp;N34&amp;"",MAXA(F34:I34))</f>
        <v>&lt;0.06</v>
      </c>
      <c r="K34" s="847" t="str">
        <f t="shared" ref="K34:K44" si="1">IF(MINA(F34:I34)&lt;N34,"&lt;"&amp;N34&amp;"",MINA(F34:I34))</f>
        <v>&lt;0.06</v>
      </c>
      <c r="L34" s="741" t="str">
        <f t="shared" ref="L34:L44" si="2">IF(AVERAGEA(F34:I34)&lt;N34,"&lt;"&amp;ASC(N34),AVERAGEA(F34:I34))</f>
        <v>&lt;0.06</v>
      </c>
      <c r="M34" s="1112" t="s">
        <v>182</v>
      </c>
      <c r="N34" s="4">
        <v>0.06</v>
      </c>
      <c r="T34" s="824"/>
    </row>
    <row r="35" spans="1:20" ht="12" customHeight="1" x14ac:dyDescent="0.15">
      <c r="A35" s="99"/>
      <c r="B35" s="95">
        <v>22</v>
      </c>
      <c r="C35" s="1165" t="s">
        <v>699</v>
      </c>
      <c r="D35" s="1166"/>
      <c r="E35" s="838" t="s">
        <v>69</v>
      </c>
      <c r="F35" s="249" t="s">
        <v>114</v>
      </c>
      <c r="G35" s="274" t="s">
        <v>114</v>
      </c>
      <c r="H35" s="274" t="s">
        <v>114</v>
      </c>
      <c r="I35" s="697" t="s">
        <v>194</v>
      </c>
      <c r="J35" s="847" t="str">
        <f t="shared" si="0"/>
        <v>&lt;0.002</v>
      </c>
      <c r="K35" s="847" t="str">
        <f t="shared" si="1"/>
        <v>&lt;0.002</v>
      </c>
      <c r="L35" s="741" t="str">
        <f t="shared" si="2"/>
        <v>&lt;0.002</v>
      </c>
      <c r="M35" s="1396"/>
      <c r="N35" s="4">
        <v>2E-3</v>
      </c>
      <c r="T35" s="824"/>
    </row>
    <row r="36" spans="1:20" ht="12" customHeight="1" x14ac:dyDescent="0.15">
      <c r="A36" s="99"/>
      <c r="B36" s="95">
        <v>23</v>
      </c>
      <c r="C36" s="1165" t="s">
        <v>489</v>
      </c>
      <c r="D36" s="1166"/>
      <c r="E36" s="838" t="s">
        <v>78</v>
      </c>
      <c r="F36" s="851">
        <v>3.0000000000000001E-3</v>
      </c>
      <c r="G36" s="274">
        <v>4.0000000000000001E-3</v>
      </c>
      <c r="H36" s="274">
        <v>8.0000000000000002E-3</v>
      </c>
      <c r="I36" s="852">
        <v>1E-3</v>
      </c>
      <c r="J36" s="458">
        <f t="shared" si="0"/>
        <v>8.0000000000000002E-3</v>
      </c>
      <c r="K36" s="853">
        <f t="shared" si="1"/>
        <v>1E-3</v>
      </c>
      <c r="L36" s="741">
        <f t="shared" si="2"/>
        <v>4.0000000000000001E-3</v>
      </c>
      <c r="M36" s="1396"/>
      <c r="N36" s="4">
        <v>1E-3</v>
      </c>
      <c r="T36" s="824"/>
    </row>
    <row r="37" spans="1:20" ht="12" customHeight="1" x14ac:dyDescent="0.15">
      <c r="A37" s="99"/>
      <c r="B37" s="95">
        <v>24</v>
      </c>
      <c r="C37" s="1165" t="s">
        <v>700</v>
      </c>
      <c r="D37" s="1166"/>
      <c r="E37" s="838" t="s">
        <v>77</v>
      </c>
      <c r="F37" s="854">
        <v>3.0000000000000001E-3</v>
      </c>
      <c r="G37" s="274">
        <v>5.0000000000000001E-3</v>
      </c>
      <c r="H37" s="274">
        <v>7.0000000000000001E-3</v>
      </c>
      <c r="I37" s="697" t="s">
        <v>114</v>
      </c>
      <c r="J37" s="458">
        <f t="shared" si="0"/>
        <v>7.0000000000000001E-3</v>
      </c>
      <c r="K37" s="458" t="str">
        <f t="shared" si="1"/>
        <v>&lt;0.002</v>
      </c>
      <c r="L37" s="741">
        <f t="shared" si="2"/>
        <v>3.7499999999999999E-3</v>
      </c>
      <c r="M37" s="1396"/>
      <c r="N37" s="4">
        <v>2E-3</v>
      </c>
      <c r="T37" s="824"/>
    </row>
    <row r="38" spans="1:20" ht="12" customHeight="1" x14ac:dyDescent="0.15">
      <c r="A38" s="99"/>
      <c r="B38" s="95">
        <v>25</v>
      </c>
      <c r="C38" s="1165" t="s">
        <v>491</v>
      </c>
      <c r="D38" s="1166"/>
      <c r="E38" s="838" t="s">
        <v>65</v>
      </c>
      <c r="F38" s="249" t="s">
        <v>113</v>
      </c>
      <c r="G38" s="274" t="s">
        <v>113</v>
      </c>
      <c r="H38" s="274">
        <v>4.0000000000000001E-3</v>
      </c>
      <c r="I38" s="697" t="s">
        <v>113</v>
      </c>
      <c r="J38" s="458">
        <f t="shared" si="0"/>
        <v>4.0000000000000001E-3</v>
      </c>
      <c r="K38" s="458" t="str">
        <f t="shared" si="1"/>
        <v>&lt;0.001</v>
      </c>
      <c r="L38" s="741">
        <f t="shared" si="2"/>
        <v>1E-3</v>
      </c>
      <c r="M38" s="1396"/>
      <c r="N38" s="4">
        <v>1E-3</v>
      </c>
      <c r="T38" s="824"/>
    </row>
    <row r="39" spans="1:20" ht="12" customHeight="1" x14ac:dyDescent="0.15">
      <c r="A39" s="99"/>
      <c r="B39" s="95">
        <v>26</v>
      </c>
      <c r="C39" s="1165" t="s">
        <v>701</v>
      </c>
      <c r="D39" s="1166"/>
      <c r="E39" s="838" t="s">
        <v>67</v>
      </c>
      <c r="F39" s="249" t="s">
        <v>113</v>
      </c>
      <c r="G39" s="274" t="s">
        <v>104</v>
      </c>
      <c r="H39" s="274" t="s">
        <v>113</v>
      </c>
      <c r="I39" s="697" t="s">
        <v>104</v>
      </c>
      <c r="J39" s="847" t="str">
        <f t="shared" si="0"/>
        <v>&lt;0.001</v>
      </c>
      <c r="K39" s="847" t="str">
        <f t="shared" si="1"/>
        <v>&lt;0.001</v>
      </c>
      <c r="L39" s="741" t="str">
        <f t="shared" si="2"/>
        <v>&lt;0.001</v>
      </c>
      <c r="M39" s="1396"/>
      <c r="N39" s="4">
        <v>1E-3</v>
      </c>
      <c r="T39" s="824"/>
    </row>
    <row r="40" spans="1:20" ht="12" customHeight="1" x14ac:dyDescent="0.15">
      <c r="A40" s="99"/>
      <c r="B40" s="95">
        <v>27</v>
      </c>
      <c r="C40" s="1165" t="s">
        <v>702</v>
      </c>
      <c r="D40" s="1166"/>
      <c r="E40" s="838" t="s">
        <v>65</v>
      </c>
      <c r="F40" s="249">
        <v>5.0000000000000001E-3</v>
      </c>
      <c r="G40" s="397">
        <v>7.0000000000000001E-3</v>
      </c>
      <c r="H40" s="397">
        <v>1.9E-2</v>
      </c>
      <c r="I40" s="697" t="s">
        <v>308</v>
      </c>
      <c r="J40" s="458">
        <f t="shared" si="0"/>
        <v>1.9E-2</v>
      </c>
      <c r="K40" s="847" t="str">
        <f t="shared" si="1"/>
        <v>&lt;0.004</v>
      </c>
      <c r="L40" s="741">
        <f t="shared" si="2"/>
        <v>7.7499999999999999E-3</v>
      </c>
      <c r="M40" s="1396"/>
      <c r="N40" s="4">
        <v>4.0000000000000001E-3</v>
      </c>
      <c r="T40" s="824"/>
    </row>
    <row r="41" spans="1:20" ht="12" customHeight="1" x14ac:dyDescent="0.15">
      <c r="A41" s="99"/>
      <c r="B41" s="95">
        <v>28</v>
      </c>
      <c r="C41" s="1165" t="s">
        <v>703</v>
      </c>
      <c r="D41" s="1166"/>
      <c r="E41" s="838" t="s">
        <v>77</v>
      </c>
      <c r="F41" s="249" t="s">
        <v>114</v>
      </c>
      <c r="G41" s="274" t="s">
        <v>114</v>
      </c>
      <c r="H41" s="274">
        <v>5.0000000000000001E-3</v>
      </c>
      <c r="I41" s="697" t="s">
        <v>194</v>
      </c>
      <c r="J41" s="458">
        <f t="shared" si="0"/>
        <v>5.0000000000000001E-3</v>
      </c>
      <c r="K41" s="847" t="str">
        <f t="shared" si="1"/>
        <v>&lt;0.002</v>
      </c>
      <c r="L41" s="741" t="str">
        <f t="shared" si="2"/>
        <v>&lt;0.002</v>
      </c>
      <c r="M41" s="1396"/>
      <c r="N41" s="4">
        <v>2E-3</v>
      </c>
      <c r="T41" s="824"/>
    </row>
    <row r="42" spans="1:20" ht="12" customHeight="1" x14ac:dyDescent="0.15">
      <c r="A42" s="99"/>
      <c r="B42" s="95">
        <v>29</v>
      </c>
      <c r="C42" s="1165" t="s">
        <v>495</v>
      </c>
      <c r="D42" s="1166"/>
      <c r="E42" s="838" t="s">
        <v>77</v>
      </c>
      <c r="F42" s="851">
        <v>2E-3</v>
      </c>
      <c r="G42" s="274">
        <v>3.0000000000000001E-3</v>
      </c>
      <c r="H42" s="429">
        <v>7.0000000000000001E-3</v>
      </c>
      <c r="I42" s="697">
        <v>1E-3</v>
      </c>
      <c r="J42" s="458">
        <f t="shared" si="0"/>
        <v>7.0000000000000001E-3</v>
      </c>
      <c r="K42" s="458">
        <f t="shared" si="1"/>
        <v>1E-3</v>
      </c>
      <c r="L42" s="741">
        <f t="shared" si="2"/>
        <v>3.2500000000000003E-3</v>
      </c>
      <c r="M42" s="1396"/>
      <c r="N42" s="4">
        <v>1E-3</v>
      </c>
      <c r="T42" s="824"/>
    </row>
    <row r="43" spans="1:20" ht="12" customHeight="1" x14ac:dyDescent="0.15">
      <c r="A43" s="99"/>
      <c r="B43" s="95">
        <v>30</v>
      </c>
      <c r="C43" s="1165" t="s">
        <v>496</v>
      </c>
      <c r="D43" s="1166"/>
      <c r="E43" s="838" t="s">
        <v>80</v>
      </c>
      <c r="F43" s="514" t="s">
        <v>113</v>
      </c>
      <c r="G43" s="274" t="s">
        <v>113</v>
      </c>
      <c r="H43" s="274" t="s">
        <v>113</v>
      </c>
      <c r="I43" s="697" t="s">
        <v>113</v>
      </c>
      <c r="J43" s="855" t="str">
        <f t="shared" si="0"/>
        <v>&lt;0.001</v>
      </c>
      <c r="K43" s="847" t="str">
        <f t="shared" si="1"/>
        <v>&lt;0.001</v>
      </c>
      <c r="L43" s="741" t="str">
        <f t="shared" si="2"/>
        <v>&lt;0.001</v>
      </c>
      <c r="M43" s="1396"/>
      <c r="N43" s="4">
        <v>1E-3</v>
      </c>
      <c r="T43" s="824"/>
    </row>
    <row r="44" spans="1:20" ht="12" customHeight="1" x14ac:dyDescent="0.15">
      <c r="A44" s="99"/>
      <c r="B44" s="95">
        <v>31</v>
      </c>
      <c r="C44" s="1165" t="s">
        <v>497</v>
      </c>
      <c r="D44" s="1166"/>
      <c r="E44" s="838" t="s">
        <v>81</v>
      </c>
      <c r="F44" s="249" t="s">
        <v>219</v>
      </c>
      <c r="G44" s="274" t="s">
        <v>109</v>
      </c>
      <c r="H44" s="274" t="s">
        <v>219</v>
      </c>
      <c r="I44" s="697" t="s">
        <v>109</v>
      </c>
      <c r="J44" s="847" t="str">
        <f t="shared" si="0"/>
        <v>&lt;0.008</v>
      </c>
      <c r="K44" s="847" t="str">
        <f t="shared" si="1"/>
        <v>&lt;0.008</v>
      </c>
      <c r="L44" s="741" t="str">
        <f t="shared" si="2"/>
        <v>&lt;0.008</v>
      </c>
      <c r="M44" s="1397"/>
      <c r="N44" s="4">
        <v>8.0000000000000002E-3</v>
      </c>
      <c r="T44" s="824"/>
    </row>
    <row r="45" spans="1:20" ht="12" customHeight="1" x14ac:dyDescent="0.15">
      <c r="A45" s="856"/>
      <c r="B45" s="95">
        <v>32</v>
      </c>
      <c r="C45" s="1165" t="s">
        <v>704</v>
      </c>
      <c r="D45" s="1166"/>
      <c r="E45" s="838" t="s">
        <v>75</v>
      </c>
      <c r="F45" s="252"/>
      <c r="G45" s="274"/>
      <c r="H45" s="274"/>
      <c r="I45" s="697"/>
      <c r="J45" s="847"/>
      <c r="K45" s="847"/>
      <c r="L45" s="741"/>
      <c r="M45" s="1118" t="s">
        <v>46</v>
      </c>
      <c r="N45" s="144">
        <v>0.01</v>
      </c>
      <c r="T45" s="824"/>
    </row>
    <row r="46" spans="1:20" ht="12" customHeight="1" x14ac:dyDescent="0.15">
      <c r="A46" s="856"/>
      <c r="B46" s="95">
        <v>33</v>
      </c>
      <c r="C46" s="1165" t="s">
        <v>705</v>
      </c>
      <c r="D46" s="1166"/>
      <c r="E46" s="838" t="s">
        <v>64</v>
      </c>
      <c r="F46" s="252">
        <v>0.19</v>
      </c>
      <c r="G46" s="452">
        <v>0.14000000000000001</v>
      </c>
      <c r="H46" s="452">
        <v>0.11</v>
      </c>
      <c r="I46" s="743">
        <v>0.18</v>
      </c>
      <c r="J46" s="459">
        <f>IF(MAXA(F46:I46)&lt;N46,"&lt;"&amp;N46&amp;"",MAXA(F46:I46))</f>
        <v>0.19</v>
      </c>
      <c r="K46" s="459">
        <f>IF(MINA(F46:I46)&lt;N46,"&lt;"&amp;N46&amp;"",MINA(F46:I46))</f>
        <v>0.11</v>
      </c>
      <c r="L46" s="743">
        <f>IF(AVERAGEA(F46:I46)&lt;N46,"&lt;"&amp;ASC(N46),AVERAGEA(F46:I46))</f>
        <v>0.155</v>
      </c>
      <c r="M46" s="1118"/>
      <c r="N46" s="144">
        <v>0.01</v>
      </c>
      <c r="T46" s="824"/>
    </row>
    <row r="47" spans="1:20" ht="12" customHeight="1" x14ac:dyDescent="0.15">
      <c r="A47" s="856"/>
      <c r="B47" s="95">
        <v>34</v>
      </c>
      <c r="C47" s="1165" t="s">
        <v>706</v>
      </c>
      <c r="D47" s="1166"/>
      <c r="E47" s="838" t="s">
        <v>68</v>
      </c>
      <c r="F47" s="252" t="s">
        <v>280</v>
      </c>
      <c r="G47" s="274" t="s">
        <v>280</v>
      </c>
      <c r="H47" s="274" t="s">
        <v>280</v>
      </c>
      <c r="I47" s="697" t="s">
        <v>280</v>
      </c>
      <c r="J47" s="847" t="str">
        <f>IF(MAXA(F47:I47)&lt;N47,"&lt;"&amp;N47&amp;"",MAXA(F47:I47))</f>
        <v>&lt;0.03</v>
      </c>
      <c r="K47" s="847" t="str">
        <f>IF(MINA(F47:I47)&lt;N47,"&lt;"&amp;N47&amp;"",MINA(F47:I47))</f>
        <v>&lt;0.03</v>
      </c>
      <c r="L47" s="741" t="str">
        <f>IF(AVERAGEA(F47:I47)&lt;N47,"&lt;"&amp;ASC(N47),AVERAGEA(F47:I47))</f>
        <v>&lt;0.03</v>
      </c>
      <c r="M47" s="1118"/>
      <c r="N47" s="4">
        <v>0.03</v>
      </c>
      <c r="T47" s="824"/>
    </row>
    <row r="48" spans="1:20" ht="12" customHeight="1" x14ac:dyDescent="0.15">
      <c r="A48" s="856"/>
      <c r="B48" s="95">
        <v>35</v>
      </c>
      <c r="C48" s="1165" t="s">
        <v>707</v>
      </c>
      <c r="D48" s="1166"/>
      <c r="E48" s="838" t="s">
        <v>75</v>
      </c>
      <c r="F48" s="252"/>
      <c r="G48" s="274"/>
      <c r="H48" s="274"/>
      <c r="I48" s="697"/>
      <c r="J48" s="847"/>
      <c r="K48" s="847"/>
      <c r="L48" s="741"/>
      <c r="M48" s="1118"/>
      <c r="N48" s="4">
        <v>0.01</v>
      </c>
      <c r="T48" s="824"/>
    </row>
    <row r="49" spans="1:20" ht="12" customHeight="1" x14ac:dyDescent="0.15">
      <c r="A49" s="856"/>
      <c r="B49" s="95">
        <v>36</v>
      </c>
      <c r="C49" s="1165" t="s">
        <v>708</v>
      </c>
      <c r="D49" s="1166"/>
      <c r="E49" s="838" t="s">
        <v>51</v>
      </c>
      <c r="F49" s="260"/>
      <c r="G49" s="274"/>
      <c r="H49" s="274"/>
      <c r="I49" s="697"/>
      <c r="J49" s="847"/>
      <c r="K49" s="847"/>
      <c r="L49" s="741"/>
      <c r="M49" s="820" t="s">
        <v>48</v>
      </c>
      <c r="N49" s="220">
        <v>1</v>
      </c>
      <c r="T49" s="824"/>
    </row>
    <row r="50" spans="1:20" ht="12" customHeight="1" x14ac:dyDescent="0.15">
      <c r="A50" s="856"/>
      <c r="B50" s="95">
        <v>37</v>
      </c>
      <c r="C50" s="1170" t="s">
        <v>709</v>
      </c>
      <c r="D50" s="1171"/>
      <c r="E50" s="838" t="s">
        <v>72</v>
      </c>
      <c r="F50" s="249">
        <v>1.6E-2</v>
      </c>
      <c r="G50" s="397">
        <v>0.01</v>
      </c>
      <c r="H50" s="274">
        <v>3.9E-2</v>
      </c>
      <c r="I50" s="741">
        <v>8.0000000000000002E-3</v>
      </c>
      <c r="J50" s="458">
        <f>IF(MAXA(F50:I50)&lt;N50,"&lt;"&amp;N50&amp;"",MAXA(F50:I50))</f>
        <v>3.9E-2</v>
      </c>
      <c r="K50" s="458">
        <f>IF(MINA(F50:I50)&lt;N50,"&lt;"&amp;N50&amp;"",MINA(F50:I50))</f>
        <v>8.0000000000000002E-3</v>
      </c>
      <c r="L50" s="741">
        <f>IF(AVERAGEA(F50:I50)&lt;N50,"&lt;"&amp;ASC(N50),AVERAGEA(F50:I50))</f>
        <v>1.8250000000000002E-2</v>
      </c>
      <c r="M50" s="820" t="s">
        <v>46</v>
      </c>
      <c r="N50" s="829">
        <v>1E-3</v>
      </c>
      <c r="T50" s="824"/>
    </row>
    <row r="51" spans="1:20" ht="12" customHeight="1" x14ac:dyDescent="0.15">
      <c r="A51" s="856"/>
      <c r="B51" s="95">
        <v>38</v>
      </c>
      <c r="C51" s="1165" t="s">
        <v>710</v>
      </c>
      <c r="D51" s="1166"/>
      <c r="E51" s="838" t="s">
        <v>51</v>
      </c>
      <c r="F51" s="258"/>
      <c r="G51" s="274"/>
      <c r="H51" s="274"/>
      <c r="I51" s="697"/>
      <c r="J51" s="847"/>
      <c r="K51" s="847"/>
      <c r="L51" s="741"/>
      <c r="M51" s="820" t="s">
        <v>50</v>
      </c>
      <c r="N51" s="4">
        <v>0.5</v>
      </c>
      <c r="T51" s="824"/>
    </row>
    <row r="52" spans="1:20" ht="12" customHeight="1" x14ac:dyDescent="0.15">
      <c r="A52" s="99"/>
      <c r="B52" s="95">
        <v>39</v>
      </c>
      <c r="C52" s="1165" t="s">
        <v>711</v>
      </c>
      <c r="D52" s="1166"/>
      <c r="E52" s="838" t="s">
        <v>52</v>
      </c>
      <c r="F52" s="258"/>
      <c r="G52" s="274"/>
      <c r="H52" s="274"/>
      <c r="I52" s="697"/>
      <c r="J52" s="847"/>
      <c r="K52" s="847"/>
      <c r="L52" s="741"/>
      <c r="M52" s="1118" t="s">
        <v>48</v>
      </c>
      <c r="N52" s="4">
        <v>10</v>
      </c>
      <c r="T52" s="824"/>
    </row>
    <row r="53" spans="1:20" ht="12" customHeight="1" x14ac:dyDescent="0.15">
      <c r="A53" s="99"/>
      <c r="B53" s="95">
        <v>40</v>
      </c>
      <c r="C53" s="1165" t="s">
        <v>712</v>
      </c>
      <c r="D53" s="1166"/>
      <c r="E53" s="838" t="s">
        <v>53</v>
      </c>
      <c r="F53" s="258"/>
      <c r="G53" s="274"/>
      <c r="H53" s="274"/>
      <c r="I53" s="697"/>
      <c r="J53" s="847"/>
      <c r="K53" s="847"/>
      <c r="L53" s="741"/>
      <c r="M53" s="1118"/>
      <c r="N53" s="4">
        <v>10</v>
      </c>
      <c r="T53" s="824"/>
    </row>
    <row r="54" spans="1:20" ht="12" customHeight="1" x14ac:dyDescent="0.15">
      <c r="A54" s="99"/>
      <c r="B54" s="95">
        <v>41</v>
      </c>
      <c r="C54" s="1165" t="s">
        <v>713</v>
      </c>
      <c r="D54" s="1166"/>
      <c r="E54" s="838" t="s">
        <v>64</v>
      </c>
      <c r="F54" s="252"/>
      <c r="G54" s="274"/>
      <c r="H54" s="274"/>
      <c r="I54" s="697"/>
      <c r="J54" s="847"/>
      <c r="K54" s="847"/>
      <c r="L54" s="741"/>
      <c r="M54" s="1118" t="s">
        <v>49</v>
      </c>
      <c r="N54" s="4">
        <v>0.02</v>
      </c>
      <c r="T54" s="824"/>
    </row>
    <row r="55" spans="1:20" ht="12" customHeight="1" x14ac:dyDescent="0.15">
      <c r="A55" s="99"/>
      <c r="B55" s="95">
        <v>42</v>
      </c>
      <c r="C55" s="1165" t="s">
        <v>508</v>
      </c>
      <c r="D55" s="1166"/>
      <c r="E55" s="838" t="s">
        <v>82</v>
      </c>
      <c r="F55" s="259"/>
      <c r="G55" s="274"/>
      <c r="H55" s="274"/>
      <c r="I55" s="697"/>
      <c r="J55" s="847"/>
      <c r="K55" s="847"/>
      <c r="L55" s="741"/>
      <c r="M55" s="1118"/>
      <c r="N55" s="4">
        <v>9.9999999999999995E-7</v>
      </c>
      <c r="T55" s="824"/>
    </row>
    <row r="56" spans="1:20" ht="12" customHeight="1" x14ac:dyDescent="0.15">
      <c r="A56" s="99"/>
      <c r="B56" s="95">
        <v>43</v>
      </c>
      <c r="C56" s="1165" t="s">
        <v>509</v>
      </c>
      <c r="D56" s="1166"/>
      <c r="E56" s="838" t="s">
        <v>82</v>
      </c>
      <c r="F56" s="259"/>
      <c r="G56" s="274"/>
      <c r="H56" s="274"/>
      <c r="I56" s="697"/>
      <c r="J56" s="847"/>
      <c r="K56" s="847"/>
      <c r="L56" s="741"/>
      <c r="M56" s="1118"/>
      <c r="N56" s="4">
        <v>9.9999999999999995E-7</v>
      </c>
      <c r="T56" s="824"/>
    </row>
    <row r="57" spans="1:20" ht="12" customHeight="1" x14ac:dyDescent="0.15">
      <c r="A57" s="99"/>
      <c r="B57" s="95">
        <v>44</v>
      </c>
      <c r="C57" s="1165" t="s">
        <v>714</v>
      </c>
      <c r="D57" s="1166"/>
      <c r="E57" s="838" t="s">
        <v>69</v>
      </c>
      <c r="F57" s="249"/>
      <c r="G57" s="274"/>
      <c r="H57" s="274"/>
      <c r="I57" s="697"/>
      <c r="J57" s="847"/>
      <c r="K57" s="847"/>
      <c r="L57" s="741"/>
      <c r="M57" s="1118"/>
      <c r="N57" s="4">
        <v>2E-3</v>
      </c>
      <c r="T57" s="824"/>
    </row>
    <row r="58" spans="1:20" ht="12" customHeight="1" x14ac:dyDescent="0.15">
      <c r="A58" s="99"/>
      <c r="B58" s="95">
        <v>45</v>
      </c>
      <c r="C58" s="1165" t="s">
        <v>715</v>
      </c>
      <c r="D58" s="1166"/>
      <c r="E58" s="838" t="s">
        <v>83</v>
      </c>
      <c r="F58" s="254"/>
      <c r="G58" s="274"/>
      <c r="H58" s="274"/>
      <c r="I58" s="697"/>
      <c r="J58" s="847"/>
      <c r="K58" s="847"/>
      <c r="L58" s="741"/>
      <c r="M58" s="1118"/>
      <c r="N58" s="4">
        <v>5.0000000000000001E-4</v>
      </c>
      <c r="T58" s="824"/>
    </row>
    <row r="59" spans="1:20" ht="12" customHeight="1" x14ac:dyDescent="0.15">
      <c r="A59" s="99"/>
      <c r="B59" s="95">
        <v>46</v>
      </c>
      <c r="C59" s="1165" t="s">
        <v>716</v>
      </c>
      <c r="D59" s="1166"/>
      <c r="E59" s="838" t="s">
        <v>70</v>
      </c>
      <c r="F59" s="253">
        <v>0.3</v>
      </c>
      <c r="G59" s="274">
        <v>0.5</v>
      </c>
      <c r="H59" s="274">
        <v>0.8</v>
      </c>
      <c r="I59" s="697">
        <v>0.3</v>
      </c>
      <c r="J59" s="237">
        <f>IF(MAXA(F59:I59)&lt;N59,"&lt;"&amp;N59&amp;"",MAXA(F59:I59))</f>
        <v>0.8</v>
      </c>
      <c r="K59" s="237">
        <f>IF(MINA(F59:I59)&lt;N59,"&lt;"&amp;N59&amp;"",MINA(F59:I59))</f>
        <v>0.3</v>
      </c>
      <c r="L59" s="726">
        <f>IF(AVERAGEA(F59:I59)&lt;N59,"&lt;"&amp;ASC(N59),AVERAGEA(F59:I59))</f>
        <v>0.47500000000000003</v>
      </c>
      <c r="M59" s="1118" t="s">
        <v>50</v>
      </c>
      <c r="N59" s="4">
        <v>0.3</v>
      </c>
      <c r="T59" s="824"/>
    </row>
    <row r="60" spans="1:20" ht="12" customHeight="1" x14ac:dyDescent="0.15">
      <c r="A60" s="99"/>
      <c r="B60" s="95">
        <v>47</v>
      </c>
      <c r="C60" s="1165" t="s">
        <v>717</v>
      </c>
      <c r="D60" s="1166"/>
      <c r="E60" s="838" t="s">
        <v>525</v>
      </c>
      <c r="F60" s="261"/>
      <c r="G60" s="274"/>
      <c r="H60" s="274"/>
      <c r="I60" s="697"/>
      <c r="J60" s="847"/>
      <c r="K60" s="847"/>
      <c r="L60" s="741"/>
      <c r="M60" s="1118"/>
      <c r="N60" s="4"/>
      <c r="T60" s="824"/>
    </row>
    <row r="61" spans="1:20" ht="12" customHeight="1" x14ac:dyDescent="0.15">
      <c r="A61" s="99"/>
      <c r="B61" s="95">
        <v>48</v>
      </c>
      <c r="C61" s="1165" t="s">
        <v>718</v>
      </c>
      <c r="D61" s="1166"/>
      <c r="E61" s="838" t="s">
        <v>84</v>
      </c>
      <c r="F61" s="258"/>
      <c r="G61" s="389"/>
      <c r="H61" s="389"/>
      <c r="I61" s="684"/>
      <c r="J61" s="857"/>
      <c r="K61" s="858"/>
      <c r="L61" s="859"/>
      <c r="M61" s="1118"/>
      <c r="N61" s="4"/>
      <c r="T61" s="824"/>
    </row>
    <row r="62" spans="1:20" ht="12" customHeight="1" x14ac:dyDescent="0.15">
      <c r="A62" s="99"/>
      <c r="B62" s="95">
        <v>49</v>
      </c>
      <c r="C62" s="1165" t="s">
        <v>719</v>
      </c>
      <c r="D62" s="1166"/>
      <c r="E62" s="838" t="s">
        <v>84</v>
      </c>
      <c r="F62" s="258"/>
      <c r="G62" s="274"/>
      <c r="H62" s="274"/>
      <c r="I62" s="697"/>
      <c r="J62" s="857"/>
      <c r="K62" s="858"/>
      <c r="L62" s="859"/>
      <c r="M62" s="1118"/>
      <c r="N62" s="4"/>
      <c r="T62" s="824"/>
    </row>
    <row r="63" spans="1:20" ht="12" customHeight="1" x14ac:dyDescent="0.15">
      <c r="A63" s="99"/>
      <c r="B63" s="95">
        <v>50</v>
      </c>
      <c r="C63" s="1165" t="s">
        <v>720</v>
      </c>
      <c r="D63" s="1166"/>
      <c r="E63" s="838" t="s">
        <v>526</v>
      </c>
      <c r="F63" s="251">
        <v>0.6</v>
      </c>
      <c r="G63" s="389">
        <v>0.5</v>
      </c>
      <c r="H63" s="208">
        <v>1</v>
      </c>
      <c r="I63" s="697" t="s">
        <v>224</v>
      </c>
      <c r="J63" s="237">
        <f>IF(MAXA(F63:I63)&lt;N63,"&lt;"&amp;N63&amp;"",MAXA(F63:I63))</f>
        <v>1</v>
      </c>
      <c r="K63" s="237" t="str">
        <f>IF(MINA(F63:I63)&lt;N63,"&lt;"&amp;N63&amp;"",MINA(F63:I63))</f>
        <v>&lt;0.5</v>
      </c>
      <c r="L63" s="726">
        <f>IF(AVERAGEA(F63:I63)&lt;N63,"&lt;"&amp;ASC(N63),AVERAGEA(F63:I63))</f>
        <v>0.52500000000000002</v>
      </c>
      <c r="M63" s="1118"/>
      <c r="N63" s="4">
        <v>0.5</v>
      </c>
      <c r="T63" s="824"/>
    </row>
    <row r="64" spans="1:20" ht="12" customHeight="1" thickBot="1" x14ac:dyDescent="0.2">
      <c r="A64" s="99"/>
      <c r="B64" s="860">
        <v>51</v>
      </c>
      <c r="C64" s="1183" t="s">
        <v>721</v>
      </c>
      <c r="D64" s="1184"/>
      <c r="E64" s="861" t="s">
        <v>527</v>
      </c>
      <c r="F64" s="253">
        <v>0.3</v>
      </c>
      <c r="G64" s="274" t="s">
        <v>183</v>
      </c>
      <c r="H64" s="274">
        <v>0.1</v>
      </c>
      <c r="I64" s="791">
        <v>0.2</v>
      </c>
      <c r="J64" s="862">
        <f>IF(MAXA(F64:I64)&lt;N64,"&lt;"&amp;N64&amp;"",MAXA(F64:I64))</f>
        <v>0.3</v>
      </c>
      <c r="K64" s="863" t="str">
        <f>IF(MINA(F64:I64)&lt;N64,"&lt;"&amp;N64&amp;"",MINA(F64:I64))</f>
        <v>&lt;0.1</v>
      </c>
      <c r="L64" s="727">
        <f>IF(AVERAGEA(F64:I64)&lt;N64,"&lt;"&amp;ASC(N64),AVERAGEA(F64:I64))</f>
        <v>0.15000000000000002</v>
      </c>
      <c r="M64" s="1146"/>
      <c r="N64" s="4">
        <v>0.1</v>
      </c>
      <c r="T64" s="824"/>
    </row>
    <row r="65" spans="1:21" s="87" customFormat="1" ht="15" customHeight="1" thickBot="1" x14ac:dyDescent="0.2">
      <c r="A65" s="864"/>
      <c r="B65" s="1261" t="s">
        <v>722</v>
      </c>
      <c r="C65" s="1168"/>
      <c r="D65" s="1168"/>
      <c r="E65" s="1169"/>
      <c r="F65" s="865" t="s">
        <v>261</v>
      </c>
      <c r="G65" s="491">
        <v>2</v>
      </c>
      <c r="H65" s="562">
        <v>2</v>
      </c>
      <c r="I65" s="689">
        <v>2</v>
      </c>
      <c r="J65" s="866"/>
      <c r="K65" s="5"/>
      <c r="L65" s="773"/>
      <c r="M65" s="82"/>
      <c r="N65" s="824"/>
      <c r="O65" s="824"/>
    </row>
    <row r="66" spans="1:21" ht="12" customHeight="1" x14ac:dyDescent="0.15">
      <c r="C66" s="80" t="s">
        <v>723</v>
      </c>
      <c r="D66" s="80"/>
      <c r="E66" s="82"/>
      <c r="F66" s="821"/>
      <c r="G66" s="821"/>
      <c r="H66" s="821"/>
      <c r="I66" s="821"/>
      <c r="J66" s="821"/>
      <c r="K66" s="821"/>
      <c r="L66" s="821"/>
      <c r="M66" s="81"/>
      <c r="O66" s="81"/>
      <c r="P66" s="81"/>
      <c r="Q66" s="1395"/>
      <c r="R66" s="1395"/>
      <c r="S66" s="1395"/>
      <c r="T66" s="81"/>
      <c r="U66" s="81"/>
    </row>
    <row r="67" spans="1:21" ht="12" customHeight="1" x14ac:dyDescent="0.15">
      <c r="B67" s="80"/>
      <c r="C67" s="80"/>
      <c r="D67" s="89"/>
      <c r="E67" s="89"/>
      <c r="F67" s="2"/>
      <c r="G67" s="2"/>
      <c r="H67" s="2"/>
      <c r="I67" s="2"/>
      <c r="J67" s="825"/>
      <c r="K67" s="825"/>
      <c r="L67" s="825"/>
      <c r="O67" s="80"/>
      <c r="P67" s="80"/>
      <c r="Q67" s="82"/>
      <c r="R67" s="80"/>
      <c r="S67" s="82"/>
      <c r="T67" s="80"/>
    </row>
    <row r="68" spans="1:21" ht="10.5" customHeight="1" x14ac:dyDescent="0.15">
      <c r="C68" s="89"/>
      <c r="D68" s="89"/>
      <c r="E68" s="89"/>
      <c r="F68" s="2"/>
      <c r="G68" s="2"/>
      <c r="H68" s="2"/>
      <c r="I68" s="2"/>
      <c r="L68" s="825"/>
    </row>
    <row r="69" spans="1:21" ht="10.5" customHeight="1" x14ac:dyDescent="0.15"/>
    <row r="70" spans="1:21" ht="10.5" customHeight="1" x14ac:dyDescent="0.15"/>
    <row r="71" spans="1:21" ht="10.5" customHeight="1" x14ac:dyDescent="0.15"/>
    <row r="72" spans="1:21" ht="10.5" customHeight="1" x14ac:dyDescent="0.15"/>
    <row r="73" spans="1:21" ht="10.5" customHeight="1" x14ac:dyDescent="0.15"/>
    <row r="74" spans="1:21" ht="10.5" customHeight="1" x14ac:dyDescent="0.15"/>
    <row r="75" spans="1:21" ht="10.5" customHeight="1" x14ac:dyDescent="0.15"/>
    <row r="76" spans="1:21" ht="10.5" customHeight="1" x14ac:dyDescent="0.15"/>
    <row r="77" spans="1:21" ht="10.5" customHeight="1" x14ac:dyDescent="0.15"/>
    <row r="78" spans="1:21" ht="10.5" customHeight="1" x14ac:dyDescent="0.15"/>
    <row r="79" spans="1:21" ht="15" customHeight="1" x14ac:dyDescent="0.15"/>
    <row r="80" spans="1:21" ht="5.45" customHeight="1" x14ac:dyDescent="0.15"/>
  </sheetData>
  <mergeCells count="80">
    <mergeCell ref="D12:E12"/>
    <mergeCell ref="B1:M1"/>
    <mergeCell ref="G3:K3"/>
    <mergeCell ref="B4:C4"/>
    <mergeCell ref="G4:K4"/>
    <mergeCell ref="B6:C12"/>
    <mergeCell ref="D6:E6"/>
    <mergeCell ref="J6:J9"/>
    <mergeCell ref="K6:K9"/>
    <mergeCell ref="L6:L9"/>
    <mergeCell ref="M6:M12"/>
    <mergeCell ref="D7:E7"/>
    <mergeCell ref="D8:E8"/>
    <mergeCell ref="D9:E9"/>
    <mergeCell ref="D10:E10"/>
    <mergeCell ref="D11:E11"/>
    <mergeCell ref="M24:M26"/>
    <mergeCell ref="C25:D25"/>
    <mergeCell ref="C26:D26"/>
    <mergeCell ref="B13:D13"/>
    <mergeCell ref="F13:L13"/>
    <mergeCell ref="C14:D14"/>
    <mergeCell ref="M14:M15"/>
    <mergeCell ref="C15:D15"/>
    <mergeCell ref="C16:D16"/>
    <mergeCell ref="M16:M21"/>
    <mergeCell ref="C17:D17"/>
    <mergeCell ref="C18:D18"/>
    <mergeCell ref="C19:D19"/>
    <mergeCell ref="C20:D20"/>
    <mergeCell ref="C21:D21"/>
    <mergeCell ref="C22:D22"/>
    <mergeCell ref="C23:D23"/>
    <mergeCell ref="C24:D24"/>
    <mergeCell ref="C27:D27"/>
    <mergeCell ref="M27:M33"/>
    <mergeCell ref="C28:D28"/>
    <mergeCell ref="C29:D29"/>
    <mergeCell ref="C30:D30"/>
    <mergeCell ref="C31:D31"/>
    <mergeCell ref="C32:D32"/>
    <mergeCell ref="C33:D33"/>
    <mergeCell ref="C34:D34"/>
    <mergeCell ref="M34:M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M45:M48"/>
    <mergeCell ref="C46:D46"/>
    <mergeCell ref="C47:D47"/>
    <mergeCell ref="C48:D48"/>
    <mergeCell ref="C49:D49"/>
    <mergeCell ref="C50:D50"/>
    <mergeCell ref="C51:D51"/>
    <mergeCell ref="C52:D52"/>
    <mergeCell ref="M52:M53"/>
    <mergeCell ref="C53:D53"/>
    <mergeCell ref="C54:D54"/>
    <mergeCell ref="M54:M58"/>
    <mergeCell ref="C55:D55"/>
    <mergeCell ref="C56:D56"/>
    <mergeCell ref="C57:D57"/>
    <mergeCell ref="C58:D58"/>
    <mergeCell ref="B65:E65"/>
    <mergeCell ref="Q66:S66"/>
    <mergeCell ref="C59:D59"/>
    <mergeCell ref="M59:M64"/>
    <mergeCell ref="C60:D60"/>
    <mergeCell ref="C61:D61"/>
    <mergeCell ref="C62:D62"/>
    <mergeCell ref="C63:D63"/>
    <mergeCell ref="C64:D64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scale="81" orientation="portrait" r:id="rId1"/>
  <headerFooter alignWithMargins="0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7C95-236A-4D3F-9158-65853861E2DE}">
  <sheetPr>
    <pageSetUpPr fitToPage="1"/>
  </sheetPr>
  <dimension ref="A1:U80"/>
  <sheetViews>
    <sheetView zoomScaleNormal="100" zoomScaleSheetLayoutView="130" workbookViewId="0">
      <pane xSplit="5" topLeftCell="F1" activePane="topRight" state="frozen"/>
      <selection activeCell="B1" sqref="B1:M1"/>
      <selection pane="topRight"/>
    </sheetView>
  </sheetViews>
  <sheetFormatPr defaultColWidth="8.875" defaultRowHeight="10.15" customHeight="1" x14ac:dyDescent="0.15"/>
  <cols>
    <col min="1" max="1" width="1.75" style="824" customWidth="1"/>
    <col min="2" max="2" width="3.125" style="824" customWidth="1"/>
    <col min="3" max="3" width="8.875" style="824" customWidth="1"/>
    <col min="4" max="4" width="23" style="824" customWidth="1"/>
    <col min="5" max="5" width="16.375" style="824" customWidth="1"/>
    <col min="6" max="9" width="7.5" style="4" customWidth="1"/>
    <col min="10" max="12" width="7.5" style="3" customWidth="1"/>
    <col min="13" max="13" width="13.5" style="824" customWidth="1"/>
    <col min="14" max="14" width="8.875" style="824" hidden="1" customWidth="1"/>
    <col min="15" max="19" width="7.5" style="824" customWidth="1"/>
    <col min="20" max="20" width="13.5" style="82" customWidth="1"/>
    <col min="21" max="21" width="3.5" style="824" customWidth="1"/>
    <col min="22" max="16384" width="8.875" style="824"/>
  </cols>
  <sheetData>
    <row r="1" spans="2:21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21" ht="12" customHeight="1" thickBot="1" x14ac:dyDescent="0.2">
      <c r="C2" s="91"/>
    </row>
    <row r="3" spans="2:21" ht="16.899999999999999" customHeight="1" thickBot="1" x14ac:dyDescent="0.2">
      <c r="B3" s="82"/>
      <c r="C3" s="92"/>
      <c r="D3" s="93"/>
      <c r="E3" s="82"/>
      <c r="F3" s="19" t="s">
        <v>8</v>
      </c>
      <c r="G3" s="1191" t="s">
        <v>9</v>
      </c>
      <c r="H3" s="1191"/>
      <c r="I3" s="1191"/>
      <c r="J3" s="1191"/>
      <c r="K3" s="1192"/>
      <c r="L3" s="4"/>
      <c r="M3" s="82"/>
      <c r="O3" s="82"/>
      <c r="P3" s="82"/>
      <c r="Q3" s="82"/>
      <c r="R3" s="82"/>
      <c r="S3" s="82"/>
      <c r="U3" s="82"/>
    </row>
    <row r="4" spans="2:21" ht="16.899999999999999" customHeight="1" thickBot="1" x14ac:dyDescent="0.2">
      <c r="B4" s="1193" t="s">
        <v>42</v>
      </c>
      <c r="C4" s="1194"/>
      <c r="D4" s="94" t="s">
        <v>681</v>
      </c>
      <c r="E4" s="82"/>
      <c r="F4" s="10"/>
      <c r="G4" s="1201" t="s">
        <v>724</v>
      </c>
      <c r="H4" s="1201"/>
      <c r="I4" s="1201"/>
      <c r="J4" s="1201"/>
      <c r="K4" s="1202"/>
      <c r="L4" s="4"/>
      <c r="M4" s="82"/>
      <c r="O4" s="82"/>
      <c r="P4" s="82"/>
      <c r="Q4" s="82"/>
      <c r="R4" s="82"/>
      <c r="S4" s="82"/>
      <c r="U4" s="82"/>
    </row>
    <row r="5" spans="2:21" ht="10.15" customHeight="1" thickBot="1" x14ac:dyDescent="0.2">
      <c r="B5" s="82"/>
      <c r="C5" s="82"/>
      <c r="D5" s="82"/>
      <c r="E5" s="82"/>
      <c r="J5" s="4"/>
      <c r="K5" s="4"/>
      <c r="L5" s="4"/>
      <c r="M5" s="82"/>
      <c r="O5" s="82"/>
      <c r="P5" s="82"/>
      <c r="Q5" s="82"/>
      <c r="R5" s="82"/>
      <c r="S5" s="82"/>
      <c r="U5" s="82"/>
    </row>
    <row r="6" spans="2:21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45112</v>
      </c>
      <c r="H6" s="393">
        <v>45203</v>
      </c>
      <c r="I6" s="393">
        <v>45301</v>
      </c>
      <c r="J6" s="1275" t="s">
        <v>0</v>
      </c>
      <c r="K6" s="1142" t="s">
        <v>1</v>
      </c>
      <c r="L6" s="1150" t="s">
        <v>2</v>
      </c>
      <c r="M6" s="1185" t="s">
        <v>23</v>
      </c>
      <c r="T6" s="824"/>
    </row>
    <row r="7" spans="2:21" ht="12" customHeight="1" x14ac:dyDescent="0.15">
      <c r="B7" s="1197"/>
      <c r="C7" s="1198"/>
      <c r="D7" s="1187" t="s">
        <v>22</v>
      </c>
      <c r="E7" s="1188"/>
      <c r="F7" s="244">
        <v>0.38194444444444442</v>
      </c>
      <c r="G7" s="273">
        <v>0.38194444444444442</v>
      </c>
      <c r="H7" s="273">
        <v>0.38472222222222219</v>
      </c>
      <c r="I7" s="273">
        <v>0.37986111111111115</v>
      </c>
      <c r="J7" s="1276"/>
      <c r="K7" s="1143"/>
      <c r="L7" s="1151"/>
      <c r="M7" s="1186"/>
      <c r="T7" s="824"/>
    </row>
    <row r="8" spans="2:21" ht="12" customHeight="1" x14ac:dyDescent="0.15">
      <c r="B8" s="1197"/>
      <c r="C8" s="1198"/>
      <c r="D8" s="1187" t="s">
        <v>18</v>
      </c>
      <c r="E8" s="1188"/>
      <c r="F8" s="244" t="s">
        <v>184</v>
      </c>
      <c r="G8" s="273" t="s">
        <v>184</v>
      </c>
      <c r="H8" s="217" t="s">
        <v>184</v>
      </c>
      <c r="I8" s="402" t="s">
        <v>184</v>
      </c>
      <c r="J8" s="1276"/>
      <c r="K8" s="1143"/>
      <c r="L8" s="1151"/>
      <c r="M8" s="1186"/>
      <c r="T8" s="824"/>
    </row>
    <row r="9" spans="2:21" ht="12" customHeight="1" x14ac:dyDescent="0.15">
      <c r="B9" s="1197"/>
      <c r="C9" s="1198"/>
      <c r="D9" s="1187" t="s">
        <v>19</v>
      </c>
      <c r="E9" s="1188"/>
      <c r="F9" s="245" t="s">
        <v>163</v>
      </c>
      <c r="G9" s="273" t="s">
        <v>184</v>
      </c>
      <c r="H9" s="217" t="s">
        <v>184</v>
      </c>
      <c r="I9" s="833" t="s">
        <v>208</v>
      </c>
      <c r="J9" s="1277"/>
      <c r="K9" s="1144"/>
      <c r="L9" s="1152"/>
      <c r="M9" s="1186"/>
      <c r="T9" s="824"/>
    </row>
    <row r="10" spans="2:21" ht="12" customHeight="1" x14ac:dyDescent="0.15">
      <c r="B10" s="1197"/>
      <c r="C10" s="1198"/>
      <c r="D10" s="1187" t="s">
        <v>20</v>
      </c>
      <c r="E10" s="1188"/>
      <c r="F10" s="246">
        <v>8</v>
      </c>
      <c r="G10" s="208">
        <v>29</v>
      </c>
      <c r="H10" s="208">
        <v>19.5</v>
      </c>
      <c r="I10" s="208">
        <v>0</v>
      </c>
      <c r="J10" s="246">
        <f>MAX(F10:I10)</f>
        <v>29</v>
      </c>
      <c r="K10" s="512">
        <f>MIN(F10:I10)</f>
        <v>0</v>
      </c>
      <c r="L10" s="726">
        <f>AVERAGEA(F10:I10)</f>
        <v>14.125</v>
      </c>
      <c r="M10" s="1186"/>
      <c r="T10" s="824"/>
    </row>
    <row r="11" spans="2:21" ht="12" customHeight="1" x14ac:dyDescent="0.15">
      <c r="B11" s="1197"/>
      <c r="C11" s="1198"/>
      <c r="D11" s="1187" t="s">
        <v>21</v>
      </c>
      <c r="E11" s="1188"/>
      <c r="F11" s="867">
        <v>6</v>
      </c>
      <c r="G11" s="208">
        <v>15.8</v>
      </c>
      <c r="H11" s="208">
        <v>17.8</v>
      </c>
      <c r="I11" s="208">
        <v>4.5999999999999996</v>
      </c>
      <c r="J11" s="246">
        <f>MAX(F11:I11)</f>
        <v>17.8</v>
      </c>
      <c r="K11" s="512">
        <f>MIN(F11:I11)</f>
        <v>4.5999999999999996</v>
      </c>
      <c r="L11" s="726">
        <f>AVERAGEA(F11:I11)</f>
        <v>11.05</v>
      </c>
      <c r="M11" s="1186"/>
      <c r="T11" s="824"/>
    </row>
    <row r="12" spans="2:21" ht="12" customHeight="1" thickBot="1" x14ac:dyDescent="0.2">
      <c r="B12" s="1199"/>
      <c r="C12" s="1200"/>
      <c r="D12" s="1189" t="s">
        <v>4</v>
      </c>
      <c r="E12" s="1399"/>
      <c r="F12" s="275">
        <v>0.6</v>
      </c>
      <c r="G12" s="399">
        <v>0.6</v>
      </c>
      <c r="H12" s="868">
        <v>0.8</v>
      </c>
      <c r="I12" s="399">
        <v>0.5</v>
      </c>
      <c r="J12" s="862">
        <f>MAX(F12:I12)</f>
        <v>0.8</v>
      </c>
      <c r="K12" s="869">
        <f>MIN(F12:I12)</f>
        <v>0.5</v>
      </c>
      <c r="L12" s="727">
        <f>AVERAGEA(F12:I12)</f>
        <v>0.625</v>
      </c>
      <c r="M12" s="1400"/>
      <c r="N12" s="82" t="s">
        <v>153</v>
      </c>
      <c r="T12" s="824"/>
    </row>
    <row r="13" spans="2:21" s="87" customFormat="1" ht="15" customHeight="1" thickBot="1" x14ac:dyDescent="0.2">
      <c r="B13" s="1167" t="s">
        <v>91</v>
      </c>
      <c r="C13" s="1168"/>
      <c r="D13" s="1168"/>
      <c r="E13" s="66" t="s">
        <v>528</v>
      </c>
      <c r="F13" s="1145" t="s">
        <v>3</v>
      </c>
      <c r="G13" s="1398"/>
      <c r="H13" s="1398"/>
      <c r="I13" s="1398"/>
      <c r="J13" s="1398"/>
      <c r="K13" s="1398"/>
      <c r="L13" s="1294"/>
      <c r="M13" s="104"/>
      <c r="N13" s="86"/>
    </row>
    <row r="14" spans="2:21" ht="12" customHeight="1" x14ac:dyDescent="0.15">
      <c r="B14" s="95">
        <v>1</v>
      </c>
      <c r="C14" s="1165" t="s">
        <v>683</v>
      </c>
      <c r="D14" s="1166"/>
      <c r="E14" s="838" t="s">
        <v>524</v>
      </c>
      <c r="F14" s="870"/>
      <c r="G14" s="395"/>
      <c r="H14" s="395"/>
      <c r="I14" s="840"/>
      <c r="J14" s="871"/>
      <c r="K14" s="522"/>
      <c r="L14" s="805"/>
      <c r="M14" s="1178" t="s">
        <v>45</v>
      </c>
      <c r="N14" s="4"/>
      <c r="T14" s="824"/>
    </row>
    <row r="15" spans="2:21" ht="12" customHeight="1" x14ac:dyDescent="0.15">
      <c r="B15" s="95">
        <v>2</v>
      </c>
      <c r="C15" s="1165" t="s">
        <v>684</v>
      </c>
      <c r="D15" s="1166"/>
      <c r="E15" s="843" t="s">
        <v>79</v>
      </c>
      <c r="F15" s="262"/>
      <c r="G15" s="274"/>
      <c r="H15" s="274"/>
      <c r="I15" s="827"/>
      <c r="J15" s="844"/>
      <c r="K15" s="845"/>
      <c r="L15" s="846"/>
      <c r="M15" s="1178"/>
      <c r="N15" s="4"/>
      <c r="T15" s="824"/>
    </row>
    <row r="16" spans="2:21" ht="12" customHeight="1" x14ac:dyDescent="0.15">
      <c r="B16" s="95">
        <v>3</v>
      </c>
      <c r="C16" s="1165" t="s">
        <v>685</v>
      </c>
      <c r="D16" s="1166"/>
      <c r="E16" s="838" t="s">
        <v>227</v>
      </c>
      <c r="F16" s="262"/>
      <c r="G16" s="274"/>
      <c r="H16" s="274"/>
      <c r="I16" s="741"/>
      <c r="J16" s="458"/>
      <c r="K16" s="397"/>
      <c r="L16" s="741"/>
      <c r="M16" s="1172" t="s">
        <v>46</v>
      </c>
      <c r="N16" s="4">
        <v>2.9999999999999997E-4</v>
      </c>
      <c r="T16" s="824"/>
    </row>
    <row r="17" spans="1:20" ht="12" customHeight="1" x14ac:dyDescent="0.15">
      <c r="B17" s="95">
        <v>4</v>
      </c>
      <c r="C17" s="1165" t="s">
        <v>686</v>
      </c>
      <c r="D17" s="1166"/>
      <c r="E17" s="838" t="s">
        <v>71</v>
      </c>
      <c r="F17" s="262"/>
      <c r="G17" s="274"/>
      <c r="H17" s="274"/>
      <c r="I17" s="742"/>
      <c r="J17" s="847"/>
      <c r="K17" s="451"/>
      <c r="L17" s="742"/>
      <c r="M17" s="1172"/>
      <c r="N17" s="4">
        <v>5.0000000000000002E-5</v>
      </c>
      <c r="T17" s="824"/>
    </row>
    <row r="18" spans="1:20" ht="12" customHeight="1" x14ac:dyDescent="0.15">
      <c r="B18" s="95">
        <v>5</v>
      </c>
      <c r="C18" s="1165" t="s">
        <v>687</v>
      </c>
      <c r="D18" s="1166"/>
      <c r="E18" s="838" t="s">
        <v>67</v>
      </c>
      <c r="F18" s="262"/>
      <c r="G18" s="274"/>
      <c r="H18" s="274"/>
      <c r="I18" s="741"/>
      <c r="J18" s="458"/>
      <c r="K18" s="397"/>
      <c r="L18" s="741"/>
      <c r="M18" s="1172"/>
      <c r="N18" s="4">
        <v>1E-3</v>
      </c>
      <c r="T18" s="824"/>
    </row>
    <row r="19" spans="1:20" ht="12" customHeight="1" x14ac:dyDescent="0.15">
      <c r="B19" s="95">
        <v>6</v>
      </c>
      <c r="C19" s="1165" t="s">
        <v>688</v>
      </c>
      <c r="D19" s="1166"/>
      <c r="E19" s="838" t="s">
        <v>67</v>
      </c>
      <c r="F19" s="262"/>
      <c r="G19" s="274"/>
      <c r="H19" s="274"/>
      <c r="I19" s="741"/>
      <c r="J19" s="458"/>
      <c r="K19" s="397"/>
      <c r="L19" s="741"/>
      <c r="M19" s="1172"/>
      <c r="N19" s="4">
        <v>1E-3</v>
      </c>
      <c r="T19" s="824"/>
    </row>
    <row r="20" spans="1:20" ht="12" customHeight="1" x14ac:dyDescent="0.15">
      <c r="B20" s="95">
        <v>7</v>
      </c>
      <c r="C20" s="1165" t="s">
        <v>689</v>
      </c>
      <c r="D20" s="1166"/>
      <c r="E20" s="838" t="s">
        <v>67</v>
      </c>
      <c r="F20" s="262"/>
      <c r="G20" s="274"/>
      <c r="H20" s="274"/>
      <c r="I20" s="741"/>
      <c r="J20" s="458"/>
      <c r="K20" s="397"/>
      <c r="L20" s="741"/>
      <c r="M20" s="1172"/>
      <c r="N20" s="4">
        <v>1E-3</v>
      </c>
      <c r="T20" s="824"/>
    </row>
    <row r="21" spans="1:20" ht="12" customHeight="1" x14ac:dyDescent="0.15">
      <c r="B21" s="95">
        <v>8</v>
      </c>
      <c r="C21" s="1165" t="s">
        <v>690</v>
      </c>
      <c r="D21" s="1166"/>
      <c r="E21" s="848" t="s">
        <v>69</v>
      </c>
      <c r="F21" s="262"/>
      <c r="G21" s="274"/>
      <c r="H21" s="274"/>
      <c r="I21" s="741"/>
      <c r="J21" s="458"/>
      <c r="K21" s="397"/>
      <c r="L21" s="741"/>
      <c r="M21" s="1172"/>
      <c r="N21" s="4">
        <v>2E-3</v>
      </c>
      <c r="T21" s="824"/>
    </row>
    <row r="22" spans="1:20" ht="12" customHeight="1" x14ac:dyDescent="0.15">
      <c r="B22" s="95">
        <v>9</v>
      </c>
      <c r="C22" s="1119" t="s">
        <v>691</v>
      </c>
      <c r="D22" s="1120"/>
      <c r="E22" s="838" t="s">
        <v>63</v>
      </c>
      <c r="F22" s="262"/>
      <c r="G22" s="274"/>
      <c r="H22" s="274"/>
      <c r="I22" s="741"/>
      <c r="J22" s="458"/>
      <c r="K22" s="397"/>
      <c r="L22" s="741"/>
      <c r="M22" s="822" t="s">
        <v>48</v>
      </c>
      <c r="N22" s="4">
        <v>4.0000000000000001E-3</v>
      </c>
      <c r="T22" s="824"/>
    </row>
    <row r="23" spans="1:20" ht="12" customHeight="1" x14ac:dyDescent="0.15">
      <c r="B23" s="95">
        <v>10</v>
      </c>
      <c r="C23" s="1165" t="s">
        <v>692</v>
      </c>
      <c r="D23" s="1166"/>
      <c r="E23" s="838" t="s">
        <v>67</v>
      </c>
      <c r="F23" s="262"/>
      <c r="G23" s="274"/>
      <c r="H23" s="274"/>
      <c r="I23" s="741"/>
      <c r="J23" s="458"/>
      <c r="K23" s="397"/>
      <c r="L23" s="741"/>
      <c r="M23" s="822" t="s">
        <v>182</v>
      </c>
      <c r="N23" s="4">
        <v>1E-3</v>
      </c>
      <c r="T23" s="824"/>
    </row>
    <row r="24" spans="1:20" ht="12" customHeight="1" x14ac:dyDescent="0.15">
      <c r="B24" s="95">
        <v>11</v>
      </c>
      <c r="C24" s="1165" t="s">
        <v>693</v>
      </c>
      <c r="D24" s="1166"/>
      <c r="E24" s="838" t="s">
        <v>73</v>
      </c>
      <c r="F24" s="262"/>
      <c r="G24" s="274"/>
      <c r="H24" s="274"/>
      <c r="I24" s="726"/>
      <c r="J24" s="237"/>
      <c r="K24" s="208"/>
      <c r="L24" s="726"/>
      <c r="M24" s="1172" t="s">
        <v>48</v>
      </c>
      <c r="N24" s="4">
        <v>0.1</v>
      </c>
      <c r="T24" s="824"/>
    </row>
    <row r="25" spans="1:20" ht="12" customHeight="1" x14ac:dyDescent="0.15">
      <c r="B25" s="95">
        <v>12</v>
      </c>
      <c r="C25" s="1165" t="s">
        <v>694</v>
      </c>
      <c r="D25" s="1166"/>
      <c r="E25" s="838" t="s">
        <v>74</v>
      </c>
      <c r="F25" s="262"/>
      <c r="G25" s="274"/>
      <c r="H25" s="274"/>
      <c r="I25" s="743"/>
      <c r="J25" s="459"/>
      <c r="K25" s="452"/>
      <c r="L25" s="743"/>
      <c r="M25" s="1172"/>
      <c r="N25" s="4">
        <v>0.08</v>
      </c>
      <c r="T25" s="824"/>
    </row>
    <row r="26" spans="1:20" ht="12" customHeight="1" x14ac:dyDescent="0.15">
      <c r="B26" s="95">
        <v>13</v>
      </c>
      <c r="C26" s="1165" t="s">
        <v>695</v>
      </c>
      <c r="D26" s="1166"/>
      <c r="E26" s="838" t="s">
        <v>75</v>
      </c>
      <c r="F26" s="262"/>
      <c r="G26" s="274"/>
      <c r="H26" s="274"/>
      <c r="I26" s="726"/>
      <c r="J26" s="237"/>
      <c r="K26" s="208"/>
      <c r="L26" s="726"/>
      <c r="M26" s="1172"/>
      <c r="N26" s="4">
        <v>0.1</v>
      </c>
      <c r="T26" s="824"/>
    </row>
    <row r="27" spans="1:20" ht="12" customHeight="1" x14ac:dyDescent="0.15">
      <c r="B27" s="95">
        <v>14</v>
      </c>
      <c r="C27" s="1165" t="s">
        <v>696</v>
      </c>
      <c r="D27" s="1166"/>
      <c r="E27" s="838" t="s">
        <v>76</v>
      </c>
      <c r="F27" s="262"/>
      <c r="G27" s="274"/>
      <c r="H27" s="274"/>
      <c r="I27" s="744"/>
      <c r="J27" s="855"/>
      <c r="K27" s="453"/>
      <c r="L27" s="744"/>
      <c r="M27" s="1172" t="s">
        <v>49</v>
      </c>
      <c r="N27" s="4">
        <v>2.0000000000000001E-4</v>
      </c>
      <c r="T27" s="824"/>
    </row>
    <row r="28" spans="1:20" ht="12" customHeight="1" x14ac:dyDescent="0.15">
      <c r="B28" s="95">
        <v>15</v>
      </c>
      <c r="C28" s="1165" t="s">
        <v>481</v>
      </c>
      <c r="D28" s="1166"/>
      <c r="E28" s="838" t="s">
        <v>72</v>
      </c>
      <c r="F28" s="262"/>
      <c r="G28" s="274"/>
      <c r="H28" s="274"/>
      <c r="I28" s="741"/>
      <c r="J28" s="458"/>
      <c r="K28" s="397"/>
      <c r="L28" s="741"/>
      <c r="M28" s="1172"/>
      <c r="N28" s="4">
        <v>5.0000000000000001E-3</v>
      </c>
      <c r="T28" s="824"/>
    </row>
    <row r="29" spans="1:20" ht="21" customHeight="1" x14ac:dyDescent="0.15">
      <c r="B29" s="95">
        <v>16</v>
      </c>
      <c r="C29" s="1121" t="s">
        <v>697</v>
      </c>
      <c r="D29" s="1122"/>
      <c r="E29" s="849" t="s">
        <v>63</v>
      </c>
      <c r="F29" s="872"/>
      <c r="G29" s="508"/>
      <c r="H29" s="508"/>
      <c r="I29" s="817"/>
      <c r="J29" s="850"/>
      <c r="K29" s="515"/>
      <c r="L29" s="817"/>
      <c r="M29" s="1172"/>
      <c r="N29" s="4">
        <v>1E-3</v>
      </c>
      <c r="T29" s="824"/>
    </row>
    <row r="30" spans="1:20" ht="12" customHeight="1" x14ac:dyDescent="0.15">
      <c r="A30" s="99"/>
      <c r="B30" s="95">
        <v>17</v>
      </c>
      <c r="C30" s="1165" t="s">
        <v>483</v>
      </c>
      <c r="D30" s="1166"/>
      <c r="E30" s="838" t="s">
        <v>69</v>
      </c>
      <c r="F30" s="262"/>
      <c r="G30" s="274"/>
      <c r="H30" s="274"/>
      <c r="I30" s="741"/>
      <c r="J30" s="458"/>
      <c r="K30" s="397"/>
      <c r="L30" s="741"/>
      <c r="M30" s="1172"/>
      <c r="N30" s="4">
        <v>1E-3</v>
      </c>
      <c r="T30" s="824"/>
    </row>
    <row r="31" spans="1:20" ht="12" customHeight="1" x14ac:dyDescent="0.15">
      <c r="A31" s="99"/>
      <c r="B31" s="95">
        <v>18</v>
      </c>
      <c r="C31" s="1165" t="s">
        <v>484</v>
      </c>
      <c r="D31" s="1166"/>
      <c r="E31" s="838" t="s">
        <v>67</v>
      </c>
      <c r="F31" s="262"/>
      <c r="G31" s="274"/>
      <c r="H31" s="274"/>
      <c r="I31" s="741"/>
      <c r="J31" s="458"/>
      <c r="K31" s="397"/>
      <c r="L31" s="741"/>
      <c r="M31" s="1172"/>
      <c r="N31" s="4">
        <v>1E-3</v>
      </c>
      <c r="T31" s="824"/>
    </row>
    <row r="32" spans="1:20" ht="12" customHeight="1" x14ac:dyDescent="0.15">
      <c r="A32" s="99"/>
      <c r="B32" s="95">
        <v>19</v>
      </c>
      <c r="C32" s="1165" t="s">
        <v>485</v>
      </c>
      <c r="D32" s="1166"/>
      <c r="E32" s="838" t="s">
        <v>67</v>
      </c>
      <c r="F32" s="262"/>
      <c r="G32" s="274"/>
      <c r="H32" s="274"/>
      <c r="I32" s="741"/>
      <c r="J32" s="458"/>
      <c r="K32" s="397"/>
      <c r="L32" s="741"/>
      <c r="M32" s="1172"/>
      <c r="N32" s="4">
        <v>1E-3</v>
      </c>
      <c r="T32" s="824"/>
    </row>
    <row r="33" spans="1:20" ht="12" customHeight="1" x14ac:dyDescent="0.15">
      <c r="A33" s="99"/>
      <c r="B33" s="95">
        <v>20</v>
      </c>
      <c r="C33" s="1165" t="s">
        <v>486</v>
      </c>
      <c r="D33" s="1166"/>
      <c r="E33" s="838" t="s">
        <v>67</v>
      </c>
      <c r="F33" s="262"/>
      <c r="G33" s="274"/>
      <c r="H33" s="274"/>
      <c r="I33" s="741"/>
      <c r="J33" s="458"/>
      <c r="K33" s="397"/>
      <c r="L33" s="741"/>
      <c r="M33" s="1172"/>
      <c r="N33" s="4">
        <v>1E-3</v>
      </c>
      <c r="T33" s="824"/>
    </row>
    <row r="34" spans="1:20" ht="12" customHeight="1" x14ac:dyDescent="0.15">
      <c r="A34" s="99"/>
      <c r="B34" s="95">
        <v>21</v>
      </c>
      <c r="C34" s="1165" t="s">
        <v>698</v>
      </c>
      <c r="D34" s="1173"/>
      <c r="E34" s="838" t="s">
        <v>66</v>
      </c>
      <c r="F34" s="262" t="s">
        <v>217</v>
      </c>
      <c r="G34" s="274" t="s">
        <v>217</v>
      </c>
      <c r="H34" s="274" t="s">
        <v>211</v>
      </c>
      <c r="I34" s="697" t="s">
        <v>217</v>
      </c>
      <c r="J34" s="209" t="str">
        <f t="shared" ref="J34:J44" si="0">IF(MAXA(F34:I34)&lt;N34,"&lt;"&amp;N34&amp;"",MAXA(F34:I34))</f>
        <v>&lt;0.06</v>
      </c>
      <c r="K34" s="274" t="str">
        <f t="shared" ref="K34:K44" si="1">IF(MINA(F34:I34)&lt;N34,"&lt;"&amp;N34&amp;"",MINA(F34:I34))</f>
        <v>&lt;0.06</v>
      </c>
      <c r="L34" s="697" t="str">
        <f t="shared" ref="L34:L44" si="2">IF(AVERAGEA(F34:I34)&lt;N34,"&lt;"&amp;ASC(N34),AVERAGEA(F34:I34))</f>
        <v>&lt;0.06</v>
      </c>
      <c r="M34" s="1174" t="s">
        <v>725</v>
      </c>
      <c r="N34" s="4">
        <v>0.06</v>
      </c>
      <c r="T34" s="824"/>
    </row>
    <row r="35" spans="1:20" ht="12" customHeight="1" x14ac:dyDescent="0.15">
      <c r="A35" s="99"/>
      <c r="B35" s="95">
        <v>22</v>
      </c>
      <c r="C35" s="1165" t="s">
        <v>699</v>
      </c>
      <c r="D35" s="1166"/>
      <c r="E35" s="838" t="s">
        <v>69</v>
      </c>
      <c r="F35" s="262" t="s">
        <v>114</v>
      </c>
      <c r="G35" s="274" t="s">
        <v>114</v>
      </c>
      <c r="H35" s="397" t="s">
        <v>194</v>
      </c>
      <c r="I35" s="697" t="s">
        <v>194</v>
      </c>
      <c r="J35" s="209" t="str">
        <f t="shared" si="0"/>
        <v>&lt;0.002</v>
      </c>
      <c r="K35" s="274" t="str">
        <f t="shared" si="1"/>
        <v>&lt;0.002</v>
      </c>
      <c r="L35" s="697" t="str">
        <f t="shared" si="2"/>
        <v>&lt;0.002</v>
      </c>
      <c r="M35" s="1175"/>
      <c r="N35" s="4">
        <v>2E-3</v>
      </c>
      <c r="T35" s="824"/>
    </row>
    <row r="36" spans="1:20" ht="12" customHeight="1" x14ac:dyDescent="0.15">
      <c r="A36" s="99"/>
      <c r="B36" s="95">
        <v>23</v>
      </c>
      <c r="C36" s="1165" t="s">
        <v>489</v>
      </c>
      <c r="D36" s="1166"/>
      <c r="E36" s="838" t="s">
        <v>78</v>
      </c>
      <c r="F36" s="249">
        <v>4.0000000000000001E-3</v>
      </c>
      <c r="G36" s="429">
        <v>8.0000000000000002E-3</v>
      </c>
      <c r="H36" s="397">
        <v>1.2E-2</v>
      </c>
      <c r="I36" s="697">
        <v>2E-3</v>
      </c>
      <c r="J36" s="458">
        <f t="shared" si="0"/>
        <v>1.2E-2</v>
      </c>
      <c r="K36" s="397">
        <f t="shared" si="1"/>
        <v>2E-3</v>
      </c>
      <c r="L36" s="741">
        <f t="shared" si="2"/>
        <v>6.5000000000000006E-3</v>
      </c>
      <c r="M36" s="1175"/>
      <c r="N36" s="4">
        <v>1E-3</v>
      </c>
      <c r="T36" s="824"/>
    </row>
    <row r="37" spans="1:20" ht="12" customHeight="1" x14ac:dyDescent="0.15">
      <c r="A37" s="99"/>
      <c r="B37" s="95">
        <v>24</v>
      </c>
      <c r="C37" s="1165" t="s">
        <v>700</v>
      </c>
      <c r="D37" s="1166"/>
      <c r="E37" s="838" t="s">
        <v>77</v>
      </c>
      <c r="F37" s="873">
        <v>4.0000000000000001E-3</v>
      </c>
      <c r="G37" s="274">
        <v>7.0000000000000001E-3</v>
      </c>
      <c r="H37" s="397">
        <v>0.01</v>
      </c>
      <c r="I37" s="697" t="s">
        <v>114</v>
      </c>
      <c r="J37" s="209">
        <f t="shared" si="0"/>
        <v>0.01</v>
      </c>
      <c r="K37" s="274" t="str">
        <f t="shared" si="1"/>
        <v>&lt;0.002</v>
      </c>
      <c r="L37" s="741">
        <f t="shared" si="2"/>
        <v>5.2499999999999995E-3</v>
      </c>
      <c r="M37" s="1175"/>
      <c r="N37" s="4">
        <v>2E-3</v>
      </c>
      <c r="T37" s="824"/>
    </row>
    <row r="38" spans="1:20" ht="12" customHeight="1" x14ac:dyDescent="0.15">
      <c r="A38" s="99"/>
      <c r="B38" s="95">
        <v>25</v>
      </c>
      <c r="C38" s="1165" t="s">
        <v>491</v>
      </c>
      <c r="D38" s="1166"/>
      <c r="E38" s="838" t="s">
        <v>65</v>
      </c>
      <c r="F38" s="262" t="s">
        <v>643</v>
      </c>
      <c r="G38" s="274">
        <v>1E-3</v>
      </c>
      <c r="H38" s="274">
        <v>4.0000000000000001E-3</v>
      </c>
      <c r="I38" s="697" t="s">
        <v>113</v>
      </c>
      <c r="J38" s="209">
        <f t="shared" si="0"/>
        <v>4.0000000000000001E-3</v>
      </c>
      <c r="K38" s="274" t="str">
        <f t="shared" si="1"/>
        <v>&lt;0.001</v>
      </c>
      <c r="L38" s="741">
        <f t="shared" si="2"/>
        <v>1.25E-3</v>
      </c>
      <c r="M38" s="1175"/>
      <c r="N38" s="4">
        <v>1E-3</v>
      </c>
      <c r="T38" s="824"/>
    </row>
    <row r="39" spans="1:20" ht="12" customHeight="1" x14ac:dyDescent="0.15">
      <c r="A39" s="99"/>
      <c r="B39" s="95">
        <v>26</v>
      </c>
      <c r="C39" s="1165" t="s">
        <v>701</v>
      </c>
      <c r="D39" s="1166"/>
      <c r="E39" s="838" t="s">
        <v>67</v>
      </c>
      <c r="F39" s="262" t="s">
        <v>104</v>
      </c>
      <c r="G39" s="274" t="s">
        <v>104</v>
      </c>
      <c r="H39" s="274" t="s">
        <v>113</v>
      </c>
      <c r="I39" s="697" t="s">
        <v>104</v>
      </c>
      <c r="J39" s="209" t="str">
        <f t="shared" si="0"/>
        <v>&lt;0.001</v>
      </c>
      <c r="K39" s="274" t="str">
        <f t="shared" si="1"/>
        <v>&lt;0.001</v>
      </c>
      <c r="L39" s="697" t="str">
        <f t="shared" si="2"/>
        <v>&lt;0.001</v>
      </c>
      <c r="M39" s="1175"/>
      <c r="N39" s="4">
        <v>1E-3</v>
      </c>
      <c r="T39" s="824"/>
    </row>
    <row r="40" spans="1:20" ht="12" customHeight="1" x14ac:dyDescent="0.15">
      <c r="A40" s="99"/>
      <c r="B40" s="95">
        <v>27</v>
      </c>
      <c r="C40" s="1165" t="s">
        <v>702</v>
      </c>
      <c r="D40" s="1166"/>
      <c r="E40" s="838" t="s">
        <v>65</v>
      </c>
      <c r="F40" s="262">
        <v>7.0000000000000001E-3</v>
      </c>
      <c r="G40" s="274">
        <v>1.4E-2</v>
      </c>
      <c r="H40" s="274">
        <v>2.7E-2</v>
      </c>
      <c r="I40" s="697">
        <v>4.0000000000000001E-3</v>
      </c>
      <c r="J40" s="209">
        <f t="shared" si="0"/>
        <v>2.7E-2</v>
      </c>
      <c r="K40" s="274">
        <f t="shared" si="1"/>
        <v>4.0000000000000001E-3</v>
      </c>
      <c r="L40" s="741">
        <f t="shared" si="2"/>
        <v>1.3000000000000001E-2</v>
      </c>
      <c r="M40" s="1175"/>
      <c r="N40" s="4">
        <v>4.0000000000000001E-3</v>
      </c>
      <c r="T40" s="824"/>
    </row>
    <row r="41" spans="1:20" ht="12" customHeight="1" x14ac:dyDescent="0.15">
      <c r="A41" s="99"/>
      <c r="B41" s="95">
        <v>28</v>
      </c>
      <c r="C41" s="1165" t="s">
        <v>703</v>
      </c>
      <c r="D41" s="1166"/>
      <c r="E41" s="838" t="s">
        <v>77</v>
      </c>
      <c r="F41" s="262">
        <v>2E-3</v>
      </c>
      <c r="G41" s="274">
        <v>4.0000000000000001E-3</v>
      </c>
      <c r="H41" s="274">
        <v>8.0000000000000002E-3</v>
      </c>
      <c r="I41" s="697" t="s">
        <v>194</v>
      </c>
      <c r="J41" s="209">
        <f t="shared" si="0"/>
        <v>8.0000000000000002E-3</v>
      </c>
      <c r="K41" s="274" t="str">
        <f t="shared" si="1"/>
        <v>&lt;0.002</v>
      </c>
      <c r="L41" s="741">
        <f t="shared" si="2"/>
        <v>3.5000000000000001E-3</v>
      </c>
      <c r="M41" s="1175"/>
      <c r="N41" s="4">
        <v>2E-3</v>
      </c>
      <c r="T41" s="824"/>
    </row>
    <row r="42" spans="1:20" ht="12" customHeight="1" x14ac:dyDescent="0.15">
      <c r="A42" s="99"/>
      <c r="B42" s="95">
        <v>29</v>
      </c>
      <c r="C42" s="1165" t="s">
        <v>495</v>
      </c>
      <c r="D42" s="1166"/>
      <c r="E42" s="838" t="s">
        <v>77</v>
      </c>
      <c r="F42" s="249">
        <v>3.0000000000000001E-3</v>
      </c>
      <c r="G42" s="429">
        <v>5.0000000000000001E-3</v>
      </c>
      <c r="H42" s="274">
        <v>1.0999999999999999E-2</v>
      </c>
      <c r="I42" s="697">
        <v>2E-3</v>
      </c>
      <c r="J42" s="209">
        <f t="shared" si="0"/>
        <v>1.0999999999999999E-2</v>
      </c>
      <c r="K42" s="274">
        <f t="shared" si="1"/>
        <v>2E-3</v>
      </c>
      <c r="L42" s="741">
        <f t="shared" si="2"/>
        <v>5.2499999999999995E-3</v>
      </c>
      <c r="M42" s="1175"/>
      <c r="N42" s="4">
        <v>1E-3</v>
      </c>
      <c r="T42" s="824"/>
    </row>
    <row r="43" spans="1:20" ht="12" customHeight="1" x14ac:dyDescent="0.15">
      <c r="A43" s="99"/>
      <c r="B43" s="95">
        <v>30</v>
      </c>
      <c r="C43" s="1165" t="s">
        <v>496</v>
      </c>
      <c r="D43" s="1166"/>
      <c r="E43" s="838" t="s">
        <v>80</v>
      </c>
      <c r="F43" s="274" t="s">
        <v>113</v>
      </c>
      <c r="G43" s="453" t="s">
        <v>113</v>
      </c>
      <c r="H43" s="453" t="s">
        <v>113</v>
      </c>
      <c r="I43" s="697" t="s">
        <v>113</v>
      </c>
      <c r="J43" s="855" t="str">
        <f t="shared" si="0"/>
        <v>&lt;0.001</v>
      </c>
      <c r="K43" s="274" t="str">
        <f t="shared" si="1"/>
        <v>&lt;0.001</v>
      </c>
      <c r="L43" s="697" t="str">
        <f t="shared" si="2"/>
        <v>&lt;0.001</v>
      </c>
      <c r="M43" s="1175"/>
      <c r="N43" s="4">
        <v>1E-3</v>
      </c>
      <c r="T43" s="824"/>
    </row>
    <row r="44" spans="1:20" ht="12" customHeight="1" x14ac:dyDescent="0.15">
      <c r="A44" s="99"/>
      <c r="B44" s="95">
        <v>31</v>
      </c>
      <c r="C44" s="1165" t="s">
        <v>497</v>
      </c>
      <c r="D44" s="1166"/>
      <c r="E44" s="838" t="s">
        <v>81</v>
      </c>
      <c r="F44" s="262" t="s">
        <v>109</v>
      </c>
      <c r="G44" s="274" t="s">
        <v>109</v>
      </c>
      <c r="H44" s="274" t="s">
        <v>219</v>
      </c>
      <c r="I44" s="697" t="s">
        <v>109</v>
      </c>
      <c r="J44" s="209" t="str">
        <f t="shared" si="0"/>
        <v>&lt;0.008</v>
      </c>
      <c r="K44" s="274" t="str">
        <f t="shared" si="1"/>
        <v>&lt;0.008</v>
      </c>
      <c r="L44" s="697" t="str">
        <f t="shared" si="2"/>
        <v>&lt;0.008</v>
      </c>
      <c r="M44" s="1176"/>
      <c r="N44" s="4">
        <v>8.0000000000000002E-3</v>
      </c>
      <c r="T44" s="824"/>
    </row>
    <row r="45" spans="1:20" ht="12" customHeight="1" x14ac:dyDescent="0.15">
      <c r="A45" s="856"/>
      <c r="B45" s="95">
        <v>32</v>
      </c>
      <c r="C45" s="1165" t="s">
        <v>704</v>
      </c>
      <c r="D45" s="1166"/>
      <c r="E45" s="838" t="s">
        <v>75</v>
      </c>
      <c r="F45" s="262"/>
      <c r="G45" s="274"/>
      <c r="H45" s="274"/>
      <c r="I45" s="697"/>
      <c r="J45" s="209"/>
      <c r="K45" s="274"/>
      <c r="L45" s="697"/>
      <c r="M45" s="1172" t="s">
        <v>46</v>
      </c>
      <c r="N45" s="144">
        <v>0.01</v>
      </c>
      <c r="T45" s="824"/>
    </row>
    <row r="46" spans="1:20" ht="12" customHeight="1" x14ac:dyDescent="0.15">
      <c r="A46" s="856"/>
      <c r="B46" s="95">
        <v>33</v>
      </c>
      <c r="C46" s="1165" t="s">
        <v>705</v>
      </c>
      <c r="D46" s="1166"/>
      <c r="E46" s="838" t="s">
        <v>64</v>
      </c>
      <c r="F46" s="262" t="s">
        <v>279</v>
      </c>
      <c r="G46" s="274">
        <v>0.02</v>
      </c>
      <c r="H46" s="274">
        <v>0.01</v>
      </c>
      <c r="I46" s="697" t="s">
        <v>279</v>
      </c>
      <c r="J46" s="209">
        <f>IF(MAXA(F46:I46)&lt;N46,"&lt;"&amp;N46&amp;"",MAXA(F46:I46))</f>
        <v>0.02</v>
      </c>
      <c r="K46" s="274" t="str">
        <f>IF(MINA(F46:I46)&lt;N46,"&lt;"&amp;N46&amp;"",MINA(F46:I46))</f>
        <v>&lt;0.01</v>
      </c>
      <c r="L46" s="743" t="str">
        <f>IF(AVERAGEA(F46:I46)&lt;N46,"&lt;"&amp;ASC(N46),AVERAGEA(F46:I46))</f>
        <v>&lt;0.01</v>
      </c>
      <c r="M46" s="1172"/>
      <c r="N46" s="144">
        <v>0.01</v>
      </c>
      <c r="T46" s="824"/>
    </row>
    <row r="47" spans="1:20" ht="12" customHeight="1" x14ac:dyDescent="0.15">
      <c r="A47" s="856"/>
      <c r="B47" s="95">
        <v>34</v>
      </c>
      <c r="C47" s="1165" t="s">
        <v>706</v>
      </c>
      <c r="D47" s="1166"/>
      <c r="E47" s="838" t="s">
        <v>68</v>
      </c>
      <c r="F47" s="262" t="s">
        <v>280</v>
      </c>
      <c r="G47" s="274" t="s">
        <v>280</v>
      </c>
      <c r="H47" s="274" t="s">
        <v>280</v>
      </c>
      <c r="I47" s="697" t="s">
        <v>280</v>
      </c>
      <c r="J47" s="209" t="str">
        <f>IF(MAXA(F47:I47)&lt;N47,"&lt;"&amp;N47&amp;"",MAXA(F47:I47))</f>
        <v>&lt;0.03</v>
      </c>
      <c r="K47" s="274" t="str">
        <f>IF(MINA(F47:I47)&lt;N47,"&lt;"&amp;N47&amp;"",MINA(F47:I47))</f>
        <v>&lt;0.03</v>
      </c>
      <c r="L47" s="697" t="str">
        <f>IF(AVERAGEA(F47:I47)&lt;N47,"&lt;"&amp;ASC(N47),AVERAGEA(F47:I47))</f>
        <v>&lt;0.03</v>
      </c>
      <c r="M47" s="1172"/>
      <c r="N47" s="4">
        <v>0.03</v>
      </c>
      <c r="T47" s="824"/>
    </row>
    <row r="48" spans="1:20" ht="12" customHeight="1" x14ac:dyDescent="0.15">
      <c r="A48" s="856"/>
      <c r="B48" s="95">
        <v>35</v>
      </c>
      <c r="C48" s="1165" t="s">
        <v>707</v>
      </c>
      <c r="D48" s="1166"/>
      <c r="E48" s="838" t="s">
        <v>75</v>
      </c>
      <c r="F48" s="262"/>
      <c r="G48" s="274"/>
      <c r="H48" s="274"/>
      <c r="I48" s="697"/>
      <c r="J48" s="209"/>
      <c r="K48" s="274"/>
      <c r="L48" s="697"/>
      <c r="M48" s="1172"/>
      <c r="N48" s="4">
        <v>0.01</v>
      </c>
      <c r="T48" s="824"/>
    </row>
    <row r="49" spans="1:20" ht="12" customHeight="1" x14ac:dyDescent="0.15">
      <c r="A49" s="856"/>
      <c r="B49" s="95">
        <v>36</v>
      </c>
      <c r="C49" s="1165" t="s">
        <v>708</v>
      </c>
      <c r="D49" s="1166"/>
      <c r="E49" s="838" t="s">
        <v>51</v>
      </c>
      <c r="F49" s="262"/>
      <c r="G49" s="274"/>
      <c r="H49" s="274"/>
      <c r="I49" s="697"/>
      <c r="J49" s="209"/>
      <c r="K49" s="274"/>
      <c r="L49" s="697"/>
      <c r="M49" s="822" t="s">
        <v>48</v>
      </c>
      <c r="N49" s="220">
        <v>1</v>
      </c>
      <c r="T49" s="824"/>
    </row>
    <row r="50" spans="1:20" ht="12" customHeight="1" x14ac:dyDescent="0.15">
      <c r="A50" s="856"/>
      <c r="B50" s="95">
        <v>37</v>
      </c>
      <c r="C50" s="1170" t="s">
        <v>709</v>
      </c>
      <c r="D50" s="1171"/>
      <c r="E50" s="838" t="s">
        <v>72</v>
      </c>
      <c r="F50" s="262" t="s">
        <v>113</v>
      </c>
      <c r="G50" s="274" t="s">
        <v>113</v>
      </c>
      <c r="H50" s="274" t="s">
        <v>113</v>
      </c>
      <c r="I50" s="697" t="s">
        <v>113</v>
      </c>
      <c r="J50" s="209" t="str">
        <f>IF(MAXA(F50:I50)&lt;N50,"&lt;"&amp;N50&amp;"",MAXA(F50:I50))</f>
        <v>&lt;0.001</v>
      </c>
      <c r="K50" s="274" t="str">
        <f>IF(MINA(F50:I50)&lt;N50,"&lt;"&amp;N50&amp;"",MINA(F50:I50))</f>
        <v>&lt;0.001</v>
      </c>
      <c r="L50" s="697" t="str">
        <f>IF(AVERAGEA(F50:I50)&lt;N50,"&lt;"&amp;ASC(N50),AVERAGEA(F50:I50))</f>
        <v>&lt;0.001</v>
      </c>
      <c r="M50" s="822" t="s">
        <v>46</v>
      </c>
      <c r="N50" s="829">
        <v>1E-3</v>
      </c>
      <c r="T50" s="824"/>
    </row>
    <row r="51" spans="1:20" ht="12" customHeight="1" x14ac:dyDescent="0.15">
      <c r="A51" s="856"/>
      <c r="B51" s="95">
        <v>38</v>
      </c>
      <c r="C51" s="1165" t="s">
        <v>710</v>
      </c>
      <c r="D51" s="1166"/>
      <c r="E51" s="838" t="s">
        <v>51</v>
      </c>
      <c r="F51" s="262"/>
      <c r="G51" s="274"/>
      <c r="H51" s="274"/>
      <c r="I51" s="697"/>
      <c r="J51" s="209"/>
      <c r="K51" s="274"/>
      <c r="L51" s="697"/>
      <c r="M51" s="822" t="s">
        <v>50</v>
      </c>
      <c r="N51" s="4">
        <v>0.5</v>
      </c>
      <c r="T51" s="824"/>
    </row>
    <row r="52" spans="1:20" ht="12" customHeight="1" x14ac:dyDescent="0.15">
      <c r="A52" s="99"/>
      <c r="B52" s="95">
        <v>39</v>
      </c>
      <c r="C52" s="1165" t="s">
        <v>711</v>
      </c>
      <c r="D52" s="1166"/>
      <c r="E52" s="838" t="s">
        <v>52</v>
      </c>
      <c r="F52" s="262"/>
      <c r="G52" s="274"/>
      <c r="H52" s="274"/>
      <c r="I52" s="697"/>
      <c r="J52" s="209"/>
      <c r="K52" s="274"/>
      <c r="L52" s="697"/>
      <c r="M52" s="1172" t="s">
        <v>48</v>
      </c>
      <c r="N52" s="4">
        <v>10</v>
      </c>
      <c r="T52" s="824"/>
    </row>
    <row r="53" spans="1:20" ht="12" customHeight="1" x14ac:dyDescent="0.15">
      <c r="A53" s="99"/>
      <c r="B53" s="95">
        <v>40</v>
      </c>
      <c r="C53" s="1165" t="s">
        <v>712</v>
      </c>
      <c r="D53" s="1166"/>
      <c r="E53" s="838" t="s">
        <v>53</v>
      </c>
      <c r="F53" s="262"/>
      <c r="G53" s="274"/>
      <c r="H53" s="274"/>
      <c r="I53" s="697"/>
      <c r="J53" s="209"/>
      <c r="K53" s="274"/>
      <c r="L53" s="697"/>
      <c r="M53" s="1172"/>
      <c r="N53" s="4">
        <v>10</v>
      </c>
      <c r="T53" s="824"/>
    </row>
    <row r="54" spans="1:20" ht="12" customHeight="1" x14ac:dyDescent="0.15">
      <c r="A54" s="99"/>
      <c r="B54" s="95">
        <v>41</v>
      </c>
      <c r="C54" s="1165" t="s">
        <v>713</v>
      </c>
      <c r="D54" s="1166"/>
      <c r="E54" s="838" t="s">
        <v>64</v>
      </c>
      <c r="F54" s="262"/>
      <c r="G54" s="274"/>
      <c r="H54" s="274"/>
      <c r="I54" s="697"/>
      <c r="J54" s="209"/>
      <c r="K54" s="274"/>
      <c r="L54" s="697"/>
      <c r="M54" s="1172" t="s">
        <v>49</v>
      </c>
      <c r="N54" s="4">
        <v>0.02</v>
      </c>
      <c r="T54" s="824"/>
    </row>
    <row r="55" spans="1:20" ht="12" customHeight="1" x14ac:dyDescent="0.15">
      <c r="A55" s="99"/>
      <c r="B55" s="95">
        <v>42</v>
      </c>
      <c r="C55" s="1165" t="s">
        <v>508</v>
      </c>
      <c r="D55" s="1166"/>
      <c r="E55" s="838" t="s">
        <v>82</v>
      </c>
      <c r="F55" s="262"/>
      <c r="G55" s="274"/>
      <c r="H55" s="274"/>
      <c r="I55" s="697"/>
      <c r="J55" s="209"/>
      <c r="K55" s="274"/>
      <c r="L55" s="697"/>
      <c r="M55" s="1172"/>
      <c r="N55" s="4">
        <v>9.9999999999999995E-7</v>
      </c>
      <c r="T55" s="824"/>
    </row>
    <row r="56" spans="1:20" ht="12" customHeight="1" x14ac:dyDescent="0.15">
      <c r="A56" s="99"/>
      <c r="B56" s="95">
        <v>43</v>
      </c>
      <c r="C56" s="1165" t="s">
        <v>509</v>
      </c>
      <c r="D56" s="1166"/>
      <c r="E56" s="838" t="s">
        <v>82</v>
      </c>
      <c r="F56" s="262"/>
      <c r="G56" s="274"/>
      <c r="H56" s="274"/>
      <c r="I56" s="697"/>
      <c r="J56" s="874"/>
      <c r="K56" s="875"/>
      <c r="L56" s="876"/>
      <c r="M56" s="1172"/>
      <c r="N56" s="4">
        <v>9.9999999999999995E-7</v>
      </c>
      <c r="T56" s="824"/>
    </row>
    <row r="57" spans="1:20" ht="12" customHeight="1" x14ac:dyDescent="0.15">
      <c r="A57" s="99"/>
      <c r="B57" s="95">
        <v>44</v>
      </c>
      <c r="C57" s="1165" t="s">
        <v>714</v>
      </c>
      <c r="D57" s="1166"/>
      <c r="E57" s="838" t="s">
        <v>69</v>
      </c>
      <c r="F57" s="262"/>
      <c r="G57" s="274"/>
      <c r="H57" s="274"/>
      <c r="I57" s="697"/>
      <c r="J57" s="209"/>
      <c r="K57" s="274"/>
      <c r="L57" s="697"/>
      <c r="M57" s="1172"/>
      <c r="N57" s="4">
        <v>2E-3</v>
      </c>
      <c r="T57" s="824"/>
    </row>
    <row r="58" spans="1:20" ht="12" customHeight="1" x14ac:dyDescent="0.15">
      <c r="A58" s="99"/>
      <c r="B58" s="95">
        <v>45</v>
      </c>
      <c r="C58" s="1165" t="s">
        <v>715</v>
      </c>
      <c r="D58" s="1166"/>
      <c r="E58" s="838" t="s">
        <v>83</v>
      </c>
      <c r="F58" s="262"/>
      <c r="G58" s="274"/>
      <c r="H58" s="274"/>
      <c r="I58" s="697"/>
      <c r="J58" s="209"/>
      <c r="K58" s="274"/>
      <c r="L58" s="697"/>
      <c r="M58" s="1172"/>
      <c r="N58" s="4">
        <v>5.0000000000000001E-4</v>
      </c>
      <c r="T58" s="824"/>
    </row>
    <row r="59" spans="1:20" ht="12" customHeight="1" x14ac:dyDescent="0.15">
      <c r="A59" s="99"/>
      <c r="B59" s="95">
        <v>46</v>
      </c>
      <c r="C59" s="1165" t="s">
        <v>716</v>
      </c>
      <c r="D59" s="1166"/>
      <c r="E59" s="838" t="s">
        <v>70</v>
      </c>
      <c r="F59" s="262" t="s">
        <v>607</v>
      </c>
      <c r="G59" s="274">
        <v>0.4</v>
      </c>
      <c r="H59" s="274">
        <v>0.8</v>
      </c>
      <c r="I59" s="697">
        <v>0.3</v>
      </c>
      <c r="J59" s="209">
        <f>IF(MAXA(F59:I59)&lt;N59,"&lt;"&amp;N59&amp;"",MAXA(F59:I59))</f>
        <v>0.8</v>
      </c>
      <c r="K59" s="274" t="str">
        <f>IF(MINA(F59:I59)&lt;N59,"&lt;"&amp;N59&amp;"",MINA(F59:I59))</f>
        <v>&lt;0.3</v>
      </c>
      <c r="L59" s="726">
        <f>IF(AVERAGEA(F59:I59)&lt;N59,"&lt;"&amp;ASC(N59),AVERAGEA(F59:I59))</f>
        <v>0.37500000000000006</v>
      </c>
      <c r="M59" s="1172" t="s">
        <v>50</v>
      </c>
      <c r="N59" s="4">
        <v>0.3</v>
      </c>
      <c r="T59" s="824"/>
    </row>
    <row r="60" spans="1:20" ht="12" customHeight="1" x14ac:dyDescent="0.15">
      <c r="A60" s="99"/>
      <c r="B60" s="95">
        <v>47</v>
      </c>
      <c r="C60" s="1165" t="s">
        <v>717</v>
      </c>
      <c r="D60" s="1166"/>
      <c r="E60" s="838" t="s">
        <v>525</v>
      </c>
      <c r="F60" s="262"/>
      <c r="G60" s="274"/>
      <c r="H60" s="274"/>
      <c r="I60" s="697"/>
      <c r="J60" s="209"/>
      <c r="K60" s="274"/>
      <c r="L60" s="697"/>
      <c r="M60" s="1172"/>
      <c r="N60" s="4"/>
      <c r="T60" s="824"/>
    </row>
    <row r="61" spans="1:20" ht="12" customHeight="1" x14ac:dyDescent="0.15">
      <c r="A61" s="99"/>
      <c r="B61" s="95">
        <v>48</v>
      </c>
      <c r="C61" s="1165" t="s">
        <v>718</v>
      </c>
      <c r="D61" s="1166"/>
      <c r="E61" s="838" t="s">
        <v>84</v>
      </c>
      <c r="F61" s="277"/>
      <c r="G61" s="274"/>
      <c r="H61" s="274"/>
      <c r="I61" s="697"/>
      <c r="J61" s="877"/>
      <c r="K61" s="878"/>
      <c r="L61" s="879"/>
      <c r="M61" s="1172"/>
      <c r="N61" s="4"/>
      <c r="T61" s="824"/>
    </row>
    <row r="62" spans="1:20" ht="12" customHeight="1" x14ac:dyDescent="0.15">
      <c r="A62" s="99"/>
      <c r="B62" s="95">
        <v>49</v>
      </c>
      <c r="C62" s="1165" t="s">
        <v>719</v>
      </c>
      <c r="D62" s="1166"/>
      <c r="E62" s="838" t="s">
        <v>84</v>
      </c>
      <c r="F62" s="277"/>
      <c r="G62" s="274"/>
      <c r="H62" s="274"/>
      <c r="I62" s="697"/>
      <c r="J62" s="877"/>
      <c r="K62" s="878"/>
      <c r="L62" s="879"/>
      <c r="M62" s="1172"/>
      <c r="N62" s="4"/>
      <c r="T62" s="824"/>
    </row>
    <row r="63" spans="1:20" ht="12" customHeight="1" x14ac:dyDescent="0.15">
      <c r="A63" s="99"/>
      <c r="B63" s="95">
        <v>50</v>
      </c>
      <c r="C63" s="1165" t="s">
        <v>720</v>
      </c>
      <c r="D63" s="1166"/>
      <c r="E63" s="838" t="s">
        <v>526</v>
      </c>
      <c r="F63" s="749" t="s">
        <v>224</v>
      </c>
      <c r="G63" s="389" t="s">
        <v>224</v>
      </c>
      <c r="H63" s="274" t="s">
        <v>224</v>
      </c>
      <c r="I63" s="697" t="s">
        <v>188</v>
      </c>
      <c r="J63" s="209" t="str">
        <f>IF(MAXA(F63:I63)&lt;N63,"&lt;"&amp;N63&amp;"",MAXA(F63:I63))</f>
        <v>&lt;0.5</v>
      </c>
      <c r="K63" s="274" t="str">
        <f>IF(MINA(F63:I63)&lt;N63,"&lt;"&amp;N63&amp;"",MINA(F63:I63))</f>
        <v>&lt;0.5</v>
      </c>
      <c r="L63" s="697" t="str">
        <f>IF(AVERAGEA(F63:I63)&lt;N63,"&lt;"&amp;ASC(N63),AVERAGEA(F63:I63))</f>
        <v>&lt;0.5</v>
      </c>
      <c r="M63" s="1172"/>
      <c r="N63" s="4">
        <v>0.5</v>
      </c>
      <c r="T63" s="824"/>
    </row>
    <row r="64" spans="1:20" ht="12" customHeight="1" thickBot="1" x14ac:dyDescent="0.2">
      <c r="A64" s="99"/>
      <c r="B64" s="95">
        <v>51</v>
      </c>
      <c r="C64" s="1183" t="s">
        <v>721</v>
      </c>
      <c r="D64" s="1184"/>
      <c r="E64" s="861" t="s">
        <v>527</v>
      </c>
      <c r="F64" s="262" t="s">
        <v>183</v>
      </c>
      <c r="G64" s="274" t="s">
        <v>183</v>
      </c>
      <c r="H64" s="274" t="s">
        <v>183</v>
      </c>
      <c r="I64" s="791" t="s">
        <v>107</v>
      </c>
      <c r="J64" s="230" t="str">
        <f>IF(MAXA(F64:I64)&lt;N64,"&lt;"&amp;N64&amp;"",MAXA(F64:I64))</f>
        <v>&lt;0.1</v>
      </c>
      <c r="K64" s="399" t="str">
        <f>IF(MINA(F64:I64)&lt;N64,"&lt;"&amp;N64&amp;"",MINA(F64:I64))</f>
        <v>&lt;0.1</v>
      </c>
      <c r="L64" s="791" t="str">
        <f>IF(AVERAGEA(F64:I64)&lt;N64,"&lt;"&amp;ASC(N64),AVERAGEA(F64:I64))</f>
        <v>&lt;0.1</v>
      </c>
      <c r="M64" s="1182"/>
      <c r="N64" s="4">
        <v>0.1</v>
      </c>
      <c r="T64" s="824"/>
    </row>
    <row r="65" spans="2:21" s="87" customFormat="1" ht="15" customHeight="1" thickBot="1" x14ac:dyDescent="0.2">
      <c r="B65" s="1167" t="s">
        <v>722</v>
      </c>
      <c r="C65" s="1168"/>
      <c r="D65" s="1168"/>
      <c r="E65" s="1169"/>
      <c r="F65" s="276" t="s">
        <v>261</v>
      </c>
      <c r="G65" s="491">
        <v>2</v>
      </c>
      <c r="H65" s="400">
        <v>2</v>
      </c>
      <c r="I65" s="880">
        <v>2</v>
      </c>
      <c r="J65" s="3"/>
      <c r="K65" s="5"/>
      <c r="L65" s="773"/>
      <c r="M65" s="82"/>
      <c r="N65" s="824"/>
      <c r="O65" s="824"/>
    </row>
    <row r="66" spans="2:21" ht="12" customHeight="1" x14ac:dyDescent="0.15">
      <c r="C66" s="80" t="s">
        <v>723</v>
      </c>
      <c r="D66" s="80"/>
      <c r="E66" s="82"/>
      <c r="F66" s="821"/>
      <c r="G66" s="821"/>
      <c r="H66" s="821"/>
      <c r="I66" s="821"/>
      <c r="J66" s="821"/>
      <c r="K66" s="821"/>
      <c r="L66" s="821"/>
      <c r="M66" s="81"/>
      <c r="O66" s="81"/>
      <c r="P66" s="81"/>
      <c r="Q66" s="1395"/>
      <c r="R66" s="1395"/>
      <c r="S66" s="1395"/>
      <c r="T66" s="81"/>
      <c r="U66" s="81"/>
    </row>
    <row r="67" spans="2:21" ht="12" customHeight="1" x14ac:dyDescent="0.15">
      <c r="B67" s="80"/>
      <c r="C67" s="80"/>
      <c r="D67" s="89"/>
      <c r="E67" s="89"/>
      <c r="F67" s="2"/>
      <c r="G67" s="2"/>
      <c r="H67" s="2"/>
      <c r="I67" s="2"/>
      <c r="J67" s="825"/>
      <c r="K67" s="825"/>
      <c r="L67" s="825"/>
      <c r="O67" s="80"/>
      <c r="P67" s="80"/>
      <c r="Q67" s="82"/>
      <c r="R67" s="80"/>
      <c r="S67" s="82"/>
      <c r="T67" s="80"/>
    </row>
    <row r="68" spans="2:21" ht="10.5" customHeight="1" x14ac:dyDescent="0.15">
      <c r="C68" s="89"/>
      <c r="D68" s="89"/>
      <c r="E68" s="89"/>
      <c r="F68" s="2"/>
      <c r="G68" s="2"/>
      <c r="H68" s="2"/>
      <c r="I68" s="2"/>
      <c r="L68" s="825"/>
    </row>
    <row r="69" spans="2:21" ht="10.5" customHeight="1" x14ac:dyDescent="0.15"/>
    <row r="70" spans="2:21" ht="10.5" customHeight="1" x14ac:dyDescent="0.15"/>
    <row r="71" spans="2:21" ht="10.5" customHeight="1" x14ac:dyDescent="0.15"/>
    <row r="72" spans="2:21" ht="10.5" customHeight="1" x14ac:dyDescent="0.15"/>
    <row r="73" spans="2:21" ht="10.5" customHeight="1" x14ac:dyDescent="0.15"/>
    <row r="74" spans="2:21" ht="10.5" customHeight="1" x14ac:dyDescent="0.15"/>
    <row r="75" spans="2:21" ht="10.5" customHeight="1" x14ac:dyDescent="0.15"/>
    <row r="76" spans="2:21" ht="10.5" customHeight="1" x14ac:dyDescent="0.15"/>
    <row r="77" spans="2:21" ht="10.5" customHeight="1" x14ac:dyDescent="0.15"/>
    <row r="78" spans="2:21" ht="10.5" customHeight="1" x14ac:dyDescent="0.15"/>
    <row r="79" spans="2:21" ht="15" customHeight="1" x14ac:dyDescent="0.15"/>
    <row r="80" spans="2:21" ht="5.45" customHeight="1" x14ac:dyDescent="0.15"/>
  </sheetData>
  <mergeCells count="80">
    <mergeCell ref="D12:E12"/>
    <mergeCell ref="B1:M1"/>
    <mergeCell ref="G3:K3"/>
    <mergeCell ref="B4:C4"/>
    <mergeCell ref="G4:K4"/>
    <mergeCell ref="B6:C12"/>
    <mergeCell ref="D6:E6"/>
    <mergeCell ref="J6:J9"/>
    <mergeCell ref="K6:K9"/>
    <mergeCell ref="L6:L9"/>
    <mergeCell ref="M6:M12"/>
    <mergeCell ref="D7:E7"/>
    <mergeCell ref="D8:E8"/>
    <mergeCell ref="D9:E9"/>
    <mergeCell ref="D10:E10"/>
    <mergeCell ref="D11:E11"/>
    <mergeCell ref="M24:M26"/>
    <mergeCell ref="C25:D25"/>
    <mergeCell ref="C26:D26"/>
    <mergeCell ref="B13:D13"/>
    <mergeCell ref="F13:L13"/>
    <mergeCell ref="C14:D14"/>
    <mergeCell ref="M14:M15"/>
    <mergeCell ref="C15:D15"/>
    <mergeCell ref="C16:D16"/>
    <mergeCell ref="M16:M21"/>
    <mergeCell ref="C17:D17"/>
    <mergeCell ref="C18:D18"/>
    <mergeCell ref="C19:D19"/>
    <mergeCell ref="C20:D20"/>
    <mergeCell ref="C21:D21"/>
    <mergeCell ref="C22:D22"/>
    <mergeCell ref="C23:D23"/>
    <mergeCell ref="C24:D24"/>
    <mergeCell ref="C27:D27"/>
    <mergeCell ref="M27:M33"/>
    <mergeCell ref="C28:D28"/>
    <mergeCell ref="C29:D29"/>
    <mergeCell ref="C30:D30"/>
    <mergeCell ref="C31:D31"/>
    <mergeCell ref="C32:D32"/>
    <mergeCell ref="C33:D33"/>
    <mergeCell ref="C34:D34"/>
    <mergeCell ref="M34:M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M45:M48"/>
    <mergeCell ref="C46:D46"/>
    <mergeCell ref="C47:D47"/>
    <mergeCell ref="C48:D48"/>
    <mergeCell ref="C49:D49"/>
    <mergeCell ref="C50:D50"/>
    <mergeCell ref="C51:D51"/>
    <mergeCell ref="C52:D52"/>
    <mergeCell ref="M52:M53"/>
    <mergeCell ref="C53:D53"/>
    <mergeCell ref="C54:D54"/>
    <mergeCell ref="M54:M58"/>
    <mergeCell ref="C55:D55"/>
    <mergeCell ref="C56:D56"/>
    <mergeCell ref="C57:D57"/>
    <mergeCell ref="C58:D58"/>
    <mergeCell ref="B65:E65"/>
    <mergeCell ref="Q66:S66"/>
    <mergeCell ref="C59:D59"/>
    <mergeCell ref="M59:M64"/>
    <mergeCell ref="C60:D60"/>
    <mergeCell ref="C61:D61"/>
    <mergeCell ref="C62:D62"/>
    <mergeCell ref="C63:D63"/>
    <mergeCell ref="C64:D64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scale="81" orientation="portrait" r:id="rId1"/>
  <headerFooter alignWithMargins="0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8664-4F05-47F8-A828-C4DF3F5D4406}">
  <sheetPr>
    <pageSetUpPr fitToPage="1"/>
  </sheetPr>
  <dimension ref="B1:Q47"/>
  <sheetViews>
    <sheetView zoomScaleNormal="100" zoomScaleSheetLayoutView="160" workbookViewId="0">
      <selection activeCell="A35" sqref="A35"/>
    </sheetView>
  </sheetViews>
  <sheetFormatPr defaultColWidth="8.875" defaultRowHeight="10.15" customHeight="1" x14ac:dyDescent="0.15"/>
  <cols>
    <col min="1" max="1" width="1.75" style="3" customWidth="1"/>
    <col min="2" max="2" width="3.5" style="4" customWidth="1"/>
    <col min="3" max="3" width="8.875" style="3" customWidth="1"/>
    <col min="4" max="4" width="21" style="3" customWidth="1"/>
    <col min="5" max="5" width="7.5" style="3" customWidth="1"/>
    <col min="6" max="8" width="7.5" style="4" customWidth="1"/>
    <col min="9" max="11" width="7.5" style="3" customWidth="1"/>
    <col min="12" max="12" width="9" style="3" hidden="1" customWidth="1"/>
    <col min="13" max="17" width="0" style="3" hidden="1" customWidth="1"/>
    <col min="18" max="16384" width="8.875" style="3"/>
  </cols>
  <sheetData>
    <row r="1" spans="2:17" ht="12" customHeight="1" thickBot="1" x14ac:dyDescent="0.2">
      <c r="C1" s="30"/>
    </row>
    <row r="2" spans="2:17" ht="16.899999999999999" customHeight="1" thickBot="1" x14ac:dyDescent="0.2">
      <c r="C2" s="23"/>
      <c r="D2" s="25"/>
      <c r="E2" s="1207" t="s">
        <v>9</v>
      </c>
      <c r="F2" s="1312"/>
      <c r="G2" s="1312"/>
      <c r="H2" s="881"/>
      <c r="I2" s="4"/>
      <c r="J2" s="4"/>
      <c r="K2" s="4"/>
      <c r="L2" s="4"/>
    </row>
    <row r="3" spans="2:17" ht="16.899999999999999" customHeight="1" thickBot="1" x14ac:dyDescent="0.2">
      <c r="B3" s="1207" t="s">
        <v>42</v>
      </c>
      <c r="C3" s="1208"/>
      <c r="D3" s="823" t="s">
        <v>726</v>
      </c>
      <c r="E3" s="1420" t="s">
        <v>727</v>
      </c>
      <c r="F3" s="1296"/>
      <c r="G3" s="1296"/>
      <c r="H3" s="881"/>
      <c r="I3" s="1378"/>
      <c r="J3" s="1378"/>
      <c r="K3" s="1378"/>
      <c r="L3" s="4"/>
    </row>
    <row r="4" spans="2:17" ht="9.75" customHeight="1" thickBot="1" x14ac:dyDescent="0.2">
      <c r="C4" s="4"/>
      <c r="D4" s="4"/>
      <c r="E4" s="4"/>
      <c r="I4" s="4"/>
      <c r="J4" s="4"/>
      <c r="K4" s="4"/>
      <c r="L4" s="4"/>
    </row>
    <row r="5" spans="2:17" ht="11.1" customHeight="1" x14ac:dyDescent="0.15">
      <c r="B5" s="1421" t="s">
        <v>605</v>
      </c>
      <c r="C5" s="1422"/>
      <c r="D5" s="882" t="s">
        <v>17</v>
      </c>
      <c r="E5" s="883">
        <v>45056</v>
      </c>
      <c r="F5" s="884">
        <v>45112</v>
      </c>
      <c r="G5" s="884">
        <v>45175</v>
      </c>
      <c r="H5" s="885">
        <v>45238</v>
      </c>
      <c r="I5" s="1424" t="s">
        <v>0</v>
      </c>
      <c r="J5" s="1425" t="s">
        <v>1</v>
      </c>
      <c r="K5" s="1426" t="s">
        <v>2</v>
      </c>
      <c r="L5" s="4"/>
    </row>
    <row r="6" spans="2:17" ht="11.1" customHeight="1" x14ac:dyDescent="0.15">
      <c r="B6" s="1423"/>
      <c r="C6" s="1132"/>
      <c r="D6" s="886" t="s">
        <v>22</v>
      </c>
      <c r="E6" s="244">
        <v>0.46319444444444446</v>
      </c>
      <c r="F6" s="273">
        <v>0.43402777777777773</v>
      </c>
      <c r="G6" s="273">
        <v>0.43055555555555558</v>
      </c>
      <c r="H6" s="725">
        <v>0.42708333333333331</v>
      </c>
      <c r="I6" s="1276"/>
      <c r="J6" s="1143"/>
      <c r="K6" s="1427"/>
      <c r="L6" s="4"/>
    </row>
    <row r="7" spans="2:17" ht="11.1" customHeight="1" x14ac:dyDescent="0.15">
      <c r="B7" s="1423"/>
      <c r="C7" s="1132"/>
      <c r="D7" s="886" t="s">
        <v>18</v>
      </c>
      <c r="E7" s="245" t="s">
        <v>184</v>
      </c>
      <c r="F7" s="273" t="s">
        <v>184</v>
      </c>
      <c r="G7" s="273" t="s">
        <v>184</v>
      </c>
      <c r="H7" s="827" t="s">
        <v>673</v>
      </c>
      <c r="I7" s="1276"/>
      <c r="J7" s="1143"/>
      <c r="K7" s="1427"/>
      <c r="L7" s="4"/>
    </row>
    <row r="8" spans="2:17" ht="11.1" customHeight="1" x14ac:dyDescent="0.15">
      <c r="B8" s="1423"/>
      <c r="C8" s="1132"/>
      <c r="D8" s="886" t="s">
        <v>19</v>
      </c>
      <c r="E8" s="245" t="s">
        <v>422</v>
      </c>
      <c r="F8" s="273" t="s">
        <v>184</v>
      </c>
      <c r="G8" s="273" t="s">
        <v>163</v>
      </c>
      <c r="H8" s="827" t="s">
        <v>309</v>
      </c>
      <c r="I8" s="1277"/>
      <c r="J8" s="1144"/>
      <c r="K8" s="1428"/>
      <c r="L8" s="4"/>
    </row>
    <row r="9" spans="2:17" ht="11.1" customHeight="1" x14ac:dyDescent="0.15">
      <c r="B9" s="1423"/>
      <c r="C9" s="1132"/>
      <c r="D9" s="886" t="s">
        <v>20</v>
      </c>
      <c r="E9" s="246">
        <v>19</v>
      </c>
      <c r="F9" s="208">
        <v>30</v>
      </c>
      <c r="G9" s="208">
        <v>24</v>
      </c>
      <c r="H9" s="726">
        <v>9</v>
      </c>
      <c r="I9" s="887"/>
      <c r="J9" s="888"/>
      <c r="K9" s="889"/>
      <c r="L9" s="4"/>
    </row>
    <row r="10" spans="2:17" ht="11.1" customHeight="1" thickBot="1" x14ac:dyDescent="0.2">
      <c r="B10" s="1423"/>
      <c r="C10" s="1132"/>
      <c r="D10" s="886" t="s">
        <v>21</v>
      </c>
      <c r="E10" s="246">
        <v>7.5</v>
      </c>
      <c r="F10" s="208">
        <v>16.7</v>
      </c>
      <c r="G10" s="208">
        <v>13.4</v>
      </c>
      <c r="H10" s="726">
        <v>10.199999999999999</v>
      </c>
      <c r="I10" s="890"/>
      <c r="J10" s="891"/>
      <c r="K10" s="892"/>
      <c r="L10" s="4"/>
    </row>
    <row r="11" spans="2:17" s="8" customFormat="1" ht="12.95" customHeight="1" thickBot="1" x14ac:dyDescent="0.2">
      <c r="B11" s="1417" t="s">
        <v>728</v>
      </c>
      <c r="C11" s="1125"/>
      <c r="D11" s="1125"/>
      <c r="E11" s="1418" t="s">
        <v>3</v>
      </c>
      <c r="F11" s="1418"/>
      <c r="G11" s="1418"/>
      <c r="H11" s="1418"/>
      <c r="I11" s="1418"/>
      <c r="J11" s="1418"/>
      <c r="K11" s="1419"/>
      <c r="L11" s="4" t="s">
        <v>153</v>
      </c>
    </row>
    <row r="12" spans="2:17" ht="11.1" customHeight="1" x14ac:dyDescent="0.15">
      <c r="B12" s="893">
        <v>1</v>
      </c>
      <c r="C12" s="1321" t="s">
        <v>683</v>
      </c>
      <c r="D12" s="1416"/>
      <c r="E12" s="894">
        <v>60</v>
      </c>
      <c r="F12" s="895">
        <v>210</v>
      </c>
      <c r="G12" s="895">
        <v>180</v>
      </c>
      <c r="H12" s="896">
        <v>79</v>
      </c>
      <c r="I12" s="897">
        <v>210</v>
      </c>
      <c r="J12" s="895">
        <v>60</v>
      </c>
      <c r="K12" s="898">
        <v>132</v>
      </c>
      <c r="L12" s="2"/>
      <c r="M12" s="3">
        <v>14</v>
      </c>
      <c r="N12" s="3">
        <v>190</v>
      </c>
      <c r="O12" s="3">
        <v>81</v>
      </c>
      <c r="P12" s="3">
        <v>12</v>
      </c>
      <c r="Q12" s="3">
        <f>AVERAGE(M12:P12)</f>
        <v>74.25</v>
      </c>
    </row>
    <row r="13" spans="2:17" ht="11.1" customHeight="1" x14ac:dyDescent="0.15">
      <c r="B13" s="893">
        <v>2</v>
      </c>
      <c r="C13" s="1119" t="s">
        <v>684</v>
      </c>
      <c r="D13" s="1120"/>
      <c r="E13" s="262" t="s">
        <v>166</v>
      </c>
      <c r="F13" s="274" t="s">
        <v>166</v>
      </c>
      <c r="G13" s="274" t="s">
        <v>166</v>
      </c>
      <c r="H13" s="697" t="s">
        <v>166</v>
      </c>
      <c r="I13" s="899" t="s">
        <v>260</v>
      </c>
      <c r="J13" s="900" t="s">
        <v>260</v>
      </c>
      <c r="K13" s="901" t="s">
        <v>260</v>
      </c>
      <c r="L13" s="2"/>
    </row>
    <row r="14" spans="2:17" ht="11.1" customHeight="1" x14ac:dyDescent="0.15">
      <c r="B14" s="893">
        <v>3</v>
      </c>
      <c r="C14" s="1119" t="s">
        <v>729</v>
      </c>
      <c r="D14" s="1120"/>
      <c r="E14" s="262">
        <v>0.11</v>
      </c>
      <c r="F14" s="902">
        <v>0.11</v>
      </c>
      <c r="G14" s="452">
        <v>0.13</v>
      </c>
      <c r="H14" s="743">
        <v>0.17</v>
      </c>
      <c r="I14" s="903">
        <f>IF(MAXA(E14:H14)&lt;L14,"&lt;"&amp;L14&amp;"",MAXA(E14:H14))</f>
        <v>0.17</v>
      </c>
      <c r="J14" s="903">
        <f>IF(MINA(E14:H14)&lt;L14,"&lt;"&amp;L14&amp;"",MINA(E14:H14))</f>
        <v>0.11</v>
      </c>
      <c r="K14" s="904">
        <f>IF(AVERAGEA(E14:H14)&lt;L14,"&lt;"&amp;L14&amp;"",AVERAGEA(E14:H14))</f>
        <v>0.13</v>
      </c>
      <c r="L14" s="2">
        <v>0.05</v>
      </c>
    </row>
    <row r="15" spans="2:17" ht="11.1" customHeight="1" x14ac:dyDescent="0.15">
      <c r="B15" s="893">
        <v>4</v>
      </c>
      <c r="C15" s="1119" t="s">
        <v>710</v>
      </c>
      <c r="D15" s="1120"/>
      <c r="E15" s="253">
        <v>3.4</v>
      </c>
      <c r="F15" s="208">
        <v>2.5</v>
      </c>
      <c r="G15" s="208">
        <v>3.2</v>
      </c>
      <c r="H15" s="726">
        <v>4.3</v>
      </c>
      <c r="I15" s="831">
        <f t="shared" ref="I15:I33" si="0">IF(MAXA(E15:H15)&lt;L15,"&lt;"&amp;L15&amp;"",MAXA(E15:H15))</f>
        <v>4.3</v>
      </c>
      <c r="J15" s="831">
        <f t="shared" ref="J15:J33" si="1">IF(MINA(E15:H15)&lt;L15,"&lt;"&amp;L15&amp;"",MINA(E15:H15))</f>
        <v>2.5</v>
      </c>
      <c r="K15" s="905">
        <f t="shared" ref="K15:K33" si="2">IF(AVERAGEA(E15:H15)&lt;L15,"&lt;"&amp;L15&amp;"",AVERAGEA(E15:H15))</f>
        <v>3.3500000000000005</v>
      </c>
      <c r="L15" s="2">
        <v>0.5</v>
      </c>
    </row>
    <row r="16" spans="2:17" ht="11.1" customHeight="1" x14ac:dyDescent="0.15">
      <c r="B16" s="893">
        <v>5</v>
      </c>
      <c r="C16" s="1119" t="s">
        <v>717</v>
      </c>
      <c r="D16" s="1120"/>
      <c r="E16" s="262">
        <v>7.3</v>
      </c>
      <c r="F16" s="274">
        <v>7.6</v>
      </c>
      <c r="G16" s="208">
        <v>7.9</v>
      </c>
      <c r="H16" s="726">
        <v>7.4</v>
      </c>
      <c r="I16" s="831">
        <f t="shared" si="0"/>
        <v>7.9</v>
      </c>
      <c r="J16" s="831">
        <f t="shared" si="1"/>
        <v>7.3</v>
      </c>
      <c r="K16" s="905">
        <f t="shared" si="2"/>
        <v>7.5499999999999989</v>
      </c>
      <c r="L16" s="2"/>
    </row>
    <row r="17" spans="2:17" ht="11.1" customHeight="1" x14ac:dyDescent="0.15">
      <c r="B17" s="893">
        <v>6</v>
      </c>
      <c r="C17" s="1119" t="s">
        <v>719</v>
      </c>
      <c r="D17" s="1120"/>
      <c r="E17" s="262" t="s">
        <v>410</v>
      </c>
      <c r="F17" s="274" t="s">
        <v>410</v>
      </c>
      <c r="G17" s="274" t="s">
        <v>730</v>
      </c>
      <c r="H17" s="697" t="s">
        <v>101</v>
      </c>
      <c r="I17" s="906"/>
      <c r="J17" s="907"/>
      <c r="K17" s="908"/>
      <c r="L17" s="2"/>
    </row>
    <row r="18" spans="2:17" ht="11.1" customHeight="1" x14ac:dyDescent="0.15">
      <c r="B18" s="893">
        <v>7</v>
      </c>
      <c r="C18" s="1119" t="s">
        <v>720</v>
      </c>
      <c r="D18" s="1120"/>
      <c r="E18" s="253">
        <v>5.8</v>
      </c>
      <c r="F18" s="426">
        <v>11</v>
      </c>
      <c r="G18" s="274">
        <v>7.2</v>
      </c>
      <c r="H18" s="726">
        <v>6</v>
      </c>
      <c r="I18" s="751">
        <f t="shared" si="0"/>
        <v>11</v>
      </c>
      <c r="J18" s="831">
        <f t="shared" si="1"/>
        <v>5.8</v>
      </c>
      <c r="K18" s="905">
        <f t="shared" si="2"/>
        <v>7.5</v>
      </c>
      <c r="L18" s="2">
        <v>0.5</v>
      </c>
    </row>
    <row r="19" spans="2:17" ht="11.1" customHeight="1" x14ac:dyDescent="0.15">
      <c r="B19" s="893">
        <v>8</v>
      </c>
      <c r="C19" s="1119" t="s">
        <v>721</v>
      </c>
      <c r="D19" s="1120"/>
      <c r="E19" s="253">
        <v>8.6</v>
      </c>
      <c r="F19" s="208">
        <v>6.3</v>
      </c>
      <c r="G19" s="274">
        <v>5.3</v>
      </c>
      <c r="H19" s="726">
        <v>0.9</v>
      </c>
      <c r="I19" s="831">
        <f t="shared" si="0"/>
        <v>8.6</v>
      </c>
      <c r="J19" s="831">
        <f t="shared" si="1"/>
        <v>0.9</v>
      </c>
      <c r="K19" s="905">
        <f t="shared" si="2"/>
        <v>5.2749999999999995</v>
      </c>
      <c r="L19" s="2">
        <v>0.1</v>
      </c>
    </row>
    <row r="20" spans="2:17" ht="11.1" customHeight="1" x14ac:dyDescent="0.15">
      <c r="B20" s="893">
        <v>9</v>
      </c>
      <c r="C20" s="1119" t="s">
        <v>731</v>
      </c>
      <c r="D20" s="1120"/>
      <c r="E20" s="253">
        <v>4.5999999999999996</v>
      </c>
      <c r="F20" s="208">
        <v>9</v>
      </c>
      <c r="G20" s="208">
        <v>6.4</v>
      </c>
      <c r="H20" s="726">
        <v>5.2</v>
      </c>
      <c r="I20" s="831">
        <f t="shared" si="0"/>
        <v>9</v>
      </c>
      <c r="J20" s="831">
        <f t="shared" si="1"/>
        <v>4.5999999999999996</v>
      </c>
      <c r="K20" s="905">
        <f t="shared" si="2"/>
        <v>6.3</v>
      </c>
      <c r="L20" s="2">
        <v>0.5</v>
      </c>
    </row>
    <row r="21" spans="2:17" ht="11.1" customHeight="1" x14ac:dyDescent="0.15">
      <c r="B21" s="893">
        <v>10</v>
      </c>
      <c r="C21" s="1119" t="s">
        <v>732</v>
      </c>
      <c r="D21" s="1120"/>
      <c r="E21" s="262">
        <v>0.35</v>
      </c>
      <c r="F21" s="452">
        <v>0.2</v>
      </c>
      <c r="G21" s="274">
        <v>0.43</v>
      </c>
      <c r="H21" s="743">
        <v>0.06</v>
      </c>
      <c r="I21" s="903">
        <f t="shared" si="0"/>
        <v>0.43</v>
      </c>
      <c r="J21" s="903">
        <f t="shared" si="1"/>
        <v>0.06</v>
      </c>
      <c r="K21" s="904">
        <f t="shared" si="2"/>
        <v>0.26</v>
      </c>
      <c r="L21" s="2">
        <v>0.03</v>
      </c>
    </row>
    <row r="22" spans="2:17" ht="11.1" customHeight="1" x14ac:dyDescent="0.15">
      <c r="B22" s="893">
        <v>11</v>
      </c>
      <c r="C22" s="1119" t="s">
        <v>733</v>
      </c>
      <c r="D22" s="1120"/>
      <c r="E22" s="262">
        <v>2.5999999999999999E-2</v>
      </c>
      <c r="F22" s="274">
        <v>1.2E-2</v>
      </c>
      <c r="G22" s="274">
        <v>0.14000000000000001</v>
      </c>
      <c r="H22" s="741">
        <v>2.4E-2</v>
      </c>
      <c r="I22" s="903">
        <f t="shared" si="0"/>
        <v>0.14000000000000001</v>
      </c>
      <c r="J22" s="256">
        <f t="shared" si="1"/>
        <v>1.2E-2</v>
      </c>
      <c r="K22" s="909">
        <f t="shared" si="2"/>
        <v>5.0500000000000003E-2</v>
      </c>
      <c r="L22" s="2">
        <v>1E-3</v>
      </c>
    </row>
    <row r="23" spans="2:17" ht="11.1" customHeight="1" x14ac:dyDescent="0.15">
      <c r="B23" s="893">
        <v>12</v>
      </c>
      <c r="C23" s="1119" t="s">
        <v>734</v>
      </c>
      <c r="D23" s="1120"/>
      <c r="E23" s="262" t="s">
        <v>735</v>
      </c>
      <c r="F23" s="274" t="s">
        <v>735</v>
      </c>
      <c r="G23" s="274" t="s">
        <v>735</v>
      </c>
      <c r="H23" s="697">
        <v>11</v>
      </c>
      <c r="I23" s="751">
        <f t="shared" si="0"/>
        <v>11</v>
      </c>
      <c r="J23" s="903" t="str">
        <f t="shared" si="1"/>
        <v>&lt;10</v>
      </c>
      <c r="K23" s="910" t="str">
        <f t="shared" si="2"/>
        <v>&lt;10</v>
      </c>
      <c r="L23" s="2">
        <v>10</v>
      </c>
    </row>
    <row r="24" spans="2:17" ht="11.1" customHeight="1" x14ac:dyDescent="0.15">
      <c r="B24" s="911">
        <v>13</v>
      </c>
      <c r="C24" s="1414" t="s">
        <v>712</v>
      </c>
      <c r="D24" s="1415"/>
      <c r="E24" s="912">
        <v>40</v>
      </c>
      <c r="F24" s="396">
        <v>35</v>
      </c>
      <c r="G24" s="396">
        <v>50</v>
      </c>
      <c r="H24" s="794">
        <v>31</v>
      </c>
      <c r="I24" s="751">
        <f t="shared" si="0"/>
        <v>50</v>
      </c>
      <c r="J24" s="751">
        <f t="shared" si="1"/>
        <v>31</v>
      </c>
      <c r="K24" s="910">
        <f t="shared" si="2"/>
        <v>39</v>
      </c>
      <c r="L24" s="2">
        <v>10</v>
      </c>
    </row>
    <row r="25" spans="2:17" s="8" customFormat="1" ht="11.1" customHeight="1" x14ac:dyDescent="0.15">
      <c r="B25" s="913">
        <v>14</v>
      </c>
      <c r="C25" s="1111" t="s">
        <v>736</v>
      </c>
      <c r="D25" s="1119"/>
      <c r="E25" s="245">
        <v>0.06</v>
      </c>
      <c r="F25" s="513">
        <v>0.1</v>
      </c>
      <c r="G25" s="452">
        <v>0.1</v>
      </c>
      <c r="H25" s="826">
        <v>0.05</v>
      </c>
      <c r="I25" s="704">
        <f t="shared" si="0"/>
        <v>0.1</v>
      </c>
      <c r="J25" s="903">
        <f t="shared" si="1"/>
        <v>0.05</v>
      </c>
      <c r="K25" s="904">
        <f t="shared" si="2"/>
        <v>7.7499999999999999E-2</v>
      </c>
      <c r="L25" s="9">
        <v>0.05</v>
      </c>
    </row>
    <row r="26" spans="2:17" ht="11.1" customHeight="1" x14ac:dyDescent="0.15">
      <c r="B26" s="893">
        <v>15</v>
      </c>
      <c r="C26" s="1321" t="s">
        <v>530</v>
      </c>
      <c r="D26" s="1416"/>
      <c r="E26" s="914">
        <v>1</v>
      </c>
      <c r="F26" s="395">
        <v>1.1000000000000001</v>
      </c>
      <c r="G26" s="915">
        <v>1</v>
      </c>
      <c r="H26" s="916">
        <v>0.7</v>
      </c>
      <c r="I26" s="392">
        <f t="shared" si="0"/>
        <v>1.1000000000000001</v>
      </c>
      <c r="J26" s="831">
        <f t="shared" si="1"/>
        <v>0.7</v>
      </c>
      <c r="K26" s="905">
        <f t="shared" si="2"/>
        <v>0.95</v>
      </c>
      <c r="L26" s="2">
        <v>0.5</v>
      </c>
    </row>
    <row r="27" spans="2:17" ht="11.1" customHeight="1" x14ac:dyDescent="0.15">
      <c r="B27" s="913">
        <v>16</v>
      </c>
      <c r="C27" s="1119" t="s">
        <v>531</v>
      </c>
      <c r="D27" s="1217"/>
      <c r="E27" s="233">
        <v>2.1</v>
      </c>
      <c r="F27" s="274">
        <v>3.8</v>
      </c>
      <c r="G27" s="274">
        <v>2.8</v>
      </c>
      <c r="H27" s="412">
        <v>2.2000000000000002</v>
      </c>
      <c r="I27" s="392">
        <f t="shared" si="0"/>
        <v>3.8</v>
      </c>
      <c r="J27" s="831">
        <f t="shared" si="1"/>
        <v>2.1</v>
      </c>
      <c r="K27" s="905">
        <f t="shared" si="2"/>
        <v>2.7249999999999996</v>
      </c>
      <c r="L27" s="2">
        <v>0.5</v>
      </c>
    </row>
    <row r="28" spans="2:17" ht="11.1" customHeight="1" x14ac:dyDescent="0.15">
      <c r="B28" s="893">
        <v>17</v>
      </c>
      <c r="C28" s="1119" t="s">
        <v>532</v>
      </c>
      <c r="D28" s="1217"/>
      <c r="E28" s="917">
        <v>12</v>
      </c>
      <c r="F28" s="274">
        <v>9.8000000000000007</v>
      </c>
      <c r="G28" s="274">
        <v>10</v>
      </c>
      <c r="H28" s="412">
        <v>10</v>
      </c>
      <c r="I28" s="706">
        <f t="shared" si="0"/>
        <v>12</v>
      </c>
      <c r="J28" s="831">
        <f t="shared" si="1"/>
        <v>9.8000000000000007</v>
      </c>
      <c r="K28" s="910">
        <f t="shared" si="2"/>
        <v>10.45</v>
      </c>
      <c r="L28" s="2">
        <v>0.5</v>
      </c>
    </row>
    <row r="29" spans="2:17" ht="11.1" customHeight="1" x14ac:dyDescent="0.15">
      <c r="B29" s="893">
        <v>18</v>
      </c>
      <c r="C29" s="1119" t="s">
        <v>534</v>
      </c>
      <c r="D29" s="1217"/>
      <c r="E29" s="229">
        <v>8.1999999999999993</v>
      </c>
      <c r="F29" s="274">
        <v>2.7</v>
      </c>
      <c r="G29" s="208">
        <v>4</v>
      </c>
      <c r="H29" s="412">
        <v>1.3</v>
      </c>
      <c r="I29" s="392">
        <f t="shared" si="0"/>
        <v>8.1999999999999993</v>
      </c>
      <c r="J29" s="831">
        <f t="shared" si="1"/>
        <v>1.3</v>
      </c>
      <c r="K29" s="905">
        <f t="shared" si="2"/>
        <v>4.05</v>
      </c>
      <c r="L29" s="2">
        <v>1</v>
      </c>
    </row>
    <row r="30" spans="2:17" ht="11.1" customHeight="1" x14ac:dyDescent="0.15">
      <c r="B30" s="893">
        <v>19</v>
      </c>
      <c r="C30" s="1119" t="s">
        <v>737</v>
      </c>
      <c r="D30" s="1217"/>
      <c r="E30" s="229">
        <v>0.17</v>
      </c>
      <c r="F30" s="452">
        <v>0.25</v>
      </c>
      <c r="G30" s="274">
        <v>0.27</v>
      </c>
      <c r="H30" s="743">
        <v>0.23</v>
      </c>
      <c r="I30" s="903">
        <f t="shared" si="0"/>
        <v>0.27</v>
      </c>
      <c r="J30" s="903">
        <f t="shared" si="1"/>
        <v>0.17</v>
      </c>
      <c r="K30" s="904">
        <f t="shared" si="2"/>
        <v>0.23</v>
      </c>
      <c r="L30" s="2">
        <v>0.05</v>
      </c>
    </row>
    <row r="31" spans="2:17" ht="11.1" customHeight="1" x14ac:dyDescent="0.15">
      <c r="B31" s="893">
        <v>20</v>
      </c>
      <c r="C31" s="1119" t="s">
        <v>738</v>
      </c>
      <c r="D31" s="1217"/>
      <c r="E31" s="229">
        <v>0.01</v>
      </c>
      <c r="F31" s="902">
        <v>0.01</v>
      </c>
      <c r="G31" s="452">
        <v>0.01</v>
      </c>
      <c r="H31" s="743" t="s">
        <v>279</v>
      </c>
      <c r="I31" s="903">
        <f t="shared" si="0"/>
        <v>0.01</v>
      </c>
      <c r="J31" s="751" t="str">
        <f t="shared" si="1"/>
        <v>&lt;0.01</v>
      </c>
      <c r="K31" s="904" t="str">
        <f t="shared" si="2"/>
        <v>&lt;0.01</v>
      </c>
      <c r="L31" s="2">
        <v>0.01</v>
      </c>
    </row>
    <row r="32" spans="2:17" ht="11.1" customHeight="1" x14ac:dyDescent="0.15">
      <c r="B32" s="893">
        <v>21</v>
      </c>
      <c r="C32" s="1119" t="s">
        <v>739</v>
      </c>
      <c r="D32" s="1217"/>
      <c r="E32" s="289">
        <v>2</v>
      </c>
      <c r="F32" s="274">
        <v>30</v>
      </c>
      <c r="G32" s="274">
        <v>12</v>
      </c>
      <c r="H32" s="697">
        <v>2</v>
      </c>
      <c r="I32" s="751">
        <v>30</v>
      </c>
      <c r="J32" s="751">
        <v>2</v>
      </c>
      <c r="K32" s="910">
        <v>12</v>
      </c>
      <c r="L32" s="2"/>
      <c r="M32" s="3">
        <v>2</v>
      </c>
      <c r="N32" s="3">
        <v>490</v>
      </c>
      <c r="O32" s="3">
        <v>330</v>
      </c>
      <c r="P32" s="3">
        <v>790</v>
      </c>
      <c r="Q32" s="3">
        <f>ROUND(IF(AVERAGEA(M32:P32)=0,0,AVERAGEA(M32:P32)),-1)</f>
        <v>400</v>
      </c>
    </row>
    <row r="33" spans="2:17" ht="11.1" customHeight="1" thickBot="1" x14ac:dyDescent="0.2">
      <c r="B33" s="918">
        <v>22</v>
      </c>
      <c r="C33" s="1218" t="s">
        <v>740</v>
      </c>
      <c r="D33" s="1401"/>
      <c r="E33" s="919">
        <v>7.4</v>
      </c>
      <c r="F33" s="208">
        <v>9.5</v>
      </c>
      <c r="G33" s="274">
        <v>10</v>
      </c>
      <c r="H33" s="747">
        <v>14</v>
      </c>
      <c r="I33" s="920">
        <f t="shared" si="0"/>
        <v>14</v>
      </c>
      <c r="J33" s="766">
        <f t="shared" si="1"/>
        <v>7.4</v>
      </c>
      <c r="K33" s="921">
        <f t="shared" si="2"/>
        <v>10.225</v>
      </c>
      <c r="L33" s="2">
        <v>2</v>
      </c>
    </row>
    <row r="34" spans="2:17" ht="11.1" customHeight="1" thickBot="1" x14ac:dyDescent="0.2">
      <c r="B34" s="1402" t="s">
        <v>741</v>
      </c>
      <c r="C34" s="1403"/>
      <c r="D34" s="1404"/>
      <c r="E34" s="1405" t="s">
        <v>3</v>
      </c>
      <c r="F34" s="1406"/>
      <c r="G34" s="1406"/>
      <c r="H34" s="1406"/>
      <c r="I34" s="1407"/>
      <c r="J34" s="1408"/>
      <c r="K34" s="1409"/>
      <c r="L34" s="2"/>
    </row>
    <row r="35" spans="2:17" s="116" customFormat="1" ht="10.5" customHeight="1" thickBot="1" x14ac:dyDescent="0.2">
      <c r="B35" s="922">
        <v>1</v>
      </c>
      <c r="C35" s="1410" t="s">
        <v>742</v>
      </c>
      <c r="D35" s="1411"/>
      <c r="E35" s="923" t="s">
        <v>279</v>
      </c>
      <c r="F35" s="924" t="s">
        <v>279</v>
      </c>
      <c r="G35" s="924" t="s">
        <v>279</v>
      </c>
      <c r="H35" s="925" t="s">
        <v>310</v>
      </c>
      <c r="I35" s="926" t="str">
        <f>IF(MAXA(E35:H35)&lt;L35,"&lt;"&amp;L35&amp;"",MAXA(E35:H35))</f>
        <v>&lt;0.01</v>
      </c>
      <c r="J35" s="927" t="str">
        <f>IF(MINA(E35:H35)&lt;0.01,"&lt;0.01",MINA(E35:H35))</f>
        <v>&lt;0.01</v>
      </c>
      <c r="K35" s="928" t="str">
        <f>IF(AVERAGEA(E35:H35)&lt;0.01,"&lt;0.01",AVERAGEA(E35:H35))</f>
        <v>&lt;0.01</v>
      </c>
      <c r="L35" s="829">
        <v>0.01</v>
      </c>
      <c r="Q35" s="168"/>
    </row>
    <row r="36" spans="2:17" s="8" customFormat="1" ht="11.1" customHeight="1" thickBot="1" x14ac:dyDescent="0.2">
      <c r="B36" s="1412" t="s">
        <v>743</v>
      </c>
      <c r="C36" s="1413"/>
      <c r="D36" s="1413"/>
      <c r="E36" s="929" t="s">
        <v>261</v>
      </c>
      <c r="F36" s="930" t="s">
        <v>261</v>
      </c>
      <c r="G36" s="930" t="s">
        <v>261</v>
      </c>
      <c r="H36" s="931" t="s">
        <v>206</v>
      </c>
      <c r="I36" s="3"/>
      <c r="J36" s="5"/>
      <c r="K36" s="773"/>
      <c r="L36" s="2"/>
      <c r="M36" s="3"/>
      <c r="N36" s="3"/>
    </row>
    <row r="37" spans="2:17" ht="10.5" customHeight="1" x14ac:dyDescent="0.15">
      <c r="C37" s="80" t="s">
        <v>723</v>
      </c>
    </row>
    <row r="38" spans="2:17" ht="10.5" customHeight="1" x14ac:dyDescent="0.15"/>
    <row r="39" spans="2:17" ht="10.5" customHeight="1" x14ac:dyDescent="0.15"/>
    <row r="40" spans="2:17" ht="10.5" customHeight="1" x14ac:dyDescent="0.15"/>
    <row r="41" spans="2:17" ht="10.5" customHeight="1" x14ac:dyDescent="0.15"/>
    <row r="42" spans="2:17" ht="10.5" customHeight="1" x14ac:dyDescent="0.15"/>
    <row r="43" spans="2:17" ht="10.5" customHeight="1" x14ac:dyDescent="0.15"/>
    <row r="44" spans="2:17" ht="10.5" customHeight="1" x14ac:dyDescent="0.15"/>
    <row r="45" spans="2:17" ht="10.5" customHeight="1" x14ac:dyDescent="0.15"/>
    <row r="46" spans="2:17" ht="15" customHeight="1" x14ac:dyDescent="0.15"/>
    <row r="47" spans="2:17" ht="5.45" customHeight="1" x14ac:dyDescent="0.15"/>
  </sheetData>
  <mergeCells count="38">
    <mergeCell ref="C14:D14"/>
    <mergeCell ref="E2:G2"/>
    <mergeCell ref="B3:C3"/>
    <mergeCell ref="E3:G3"/>
    <mergeCell ref="I3:K3"/>
    <mergeCell ref="B5:C10"/>
    <mergeCell ref="I5:I8"/>
    <mergeCell ref="J5:J8"/>
    <mergeCell ref="K5:K8"/>
    <mergeCell ref="B11:D11"/>
    <mergeCell ref="E11:H11"/>
    <mergeCell ref="I11:K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36:D36"/>
    <mergeCell ref="C27:D27"/>
    <mergeCell ref="C28:D28"/>
    <mergeCell ref="C29:D29"/>
    <mergeCell ref="C30:D30"/>
    <mergeCell ref="C31:D31"/>
    <mergeCell ref="C32:D32"/>
    <mergeCell ref="C33:D33"/>
    <mergeCell ref="B34:D34"/>
    <mergeCell ref="E34:H34"/>
    <mergeCell ref="I34:K34"/>
    <mergeCell ref="C35:D35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6AAB-E02C-42BB-A851-14555168EF98}">
  <sheetPr>
    <pageSetUpPr fitToPage="1"/>
  </sheetPr>
  <dimension ref="B1:Q63"/>
  <sheetViews>
    <sheetView zoomScaleNormal="100" zoomScaleSheetLayoutView="150" workbookViewId="0">
      <selection activeCell="A38" sqref="A38"/>
    </sheetView>
  </sheetViews>
  <sheetFormatPr defaultColWidth="8.875" defaultRowHeight="10.15" customHeight="1" x14ac:dyDescent="0.15"/>
  <cols>
    <col min="1" max="1" width="1.75" style="3" customWidth="1"/>
    <col min="2" max="2" width="3.5" style="4" customWidth="1"/>
    <col min="3" max="3" width="8.875" style="3" customWidth="1"/>
    <col min="4" max="4" width="21" style="3" customWidth="1"/>
    <col min="5" max="5" width="7.5" style="3" customWidth="1"/>
    <col min="6" max="8" width="7.5" style="4" customWidth="1"/>
    <col min="9" max="11" width="7.5" style="3" customWidth="1"/>
    <col min="12" max="12" width="9" style="3" hidden="1" customWidth="1"/>
    <col min="13" max="17" width="0" style="3" hidden="1" customWidth="1"/>
    <col min="18" max="16384" width="8.875" style="3"/>
  </cols>
  <sheetData>
    <row r="1" spans="2:17" ht="12" customHeight="1" thickBot="1" x14ac:dyDescent="0.2">
      <c r="C1" s="30"/>
      <c r="H1" s="564"/>
    </row>
    <row r="2" spans="2:17" ht="16.899999999999999" customHeight="1" thickBot="1" x14ac:dyDescent="0.2">
      <c r="C2" s="23"/>
      <c r="D2" s="25"/>
      <c r="E2" s="1207" t="s">
        <v>9</v>
      </c>
      <c r="F2" s="1312"/>
      <c r="G2" s="1312"/>
      <c r="H2" s="881"/>
      <c r="I2" s="4"/>
      <c r="J2" s="4"/>
      <c r="K2" s="4"/>
      <c r="L2" s="4"/>
    </row>
    <row r="3" spans="2:17" ht="16.899999999999999" customHeight="1" thickBot="1" x14ac:dyDescent="0.2">
      <c r="B3" s="1207" t="s">
        <v>42</v>
      </c>
      <c r="C3" s="1208"/>
      <c r="D3" s="823" t="s">
        <v>726</v>
      </c>
      <c r="E3" s="1420" t="s">
        <v>744</v>
      </c>
      <c r="F3" s="1296"/>
      <c r="G3" s="1296"/>
      <c r="H3" s="881"/>
      <c r="I3" s="4"/>
      <c r="J3" s="4"/>
      <c r="K3" s="4"/>
      <c r="L3" s="4"/>
    </row>
    <row r="4" spans="2:17" ht="9.75" customHeight="1" thickBot="1" x14ac:dyDescent="0.2">
      <c r="C4" s="4"/>
      <c r="D4" s="4"/>
      <c r="E4" s="4"/>
      <c r="I4" s="4"/>
      <c r="J4" s="4"/>
      <c r="K4" s="4"/>
      <c r="L4" s="4"/>
    </row>
    <row r="5" spans="2:17" ht="11.1" customHeight="1" x14ac:dyDescent="0.15">
      <c r="B5" s="1129" t="s">
        <v>605</v>
      </c>
      <c r="C5" s="1130"/>
      <c r="D5" s="932" t="s">
        <v>17</v>
      </c>
      <c r="E5" s="243">
        <v>45056</v>
      </c>
      <c r="F5" s="393">
        <v>45112</v>
      </c>
      <c r="G5" s="393">
        <v>45175</v>
      </c>
      <c r="H5" s="724">
        <v>45238</v>
      </c>
      <c r="I5" s="1139" t="s">
        <v>0</v>
      </c>
      <c r="J5" s="1142" t="s">
        <v>1</v>
      </c>
      <c r="K5" s="1442" t="s">
        <v>2</v>
      </c>
      <c r="L5" s="4"/>
    </row>
    <row r="6" spans="2:17" ht="11.1" customHeight="1" x14ac:dyDescent="0.15">
      <c r="B6" s="1131"/>
      <c r="C6" s="1132"/>
      <c r="D6" s="886" t="s">
        <v>22</v>
      </c>
      <c r="E6" s="244">
        <v>0.49305555555555558</v>
      </c>
      <c r="F6" s="273">
        <v>0.4597222222222222</v>
      </c>
      <c r="G6" s="273">
        <v>0.45833333333333331</v>
      </c>
      <c r="H6" s="725">
        <v>0.45</v>
      </c>
      <c r="I6" s="1140"/>
      <c r="J6" s="1143"/>
      <c r="K6" s="1443"/>
      <c r="L6" s="4"/>
    </row>
    <row r="7" spans="2:17" ht="11.1" customHeight="1" x14ac:dyDescent="0.15">
      <c r="B7" s="1131"/>
      <c r="C7" s="1132"/>
      <c r="D7" s="886" t="s">
        <v>18</v>
      </c>
      <c r="E7" s="245" t="s">
        <v>184</v>
      </c>
      <c r="F7" s="273" t="s">
        <v>184</v>
      </c>
      <c r="G7" s="217" t="s">
        <v>184</v>
      </c>
      <c r="H7" s="827" t="s">
        <v>673</v>
      </c>
      <c r="I7" s="1140"/>
      <c r="J7" s="1143"/>
      <c r="K7" s="1443"/>
      <c r="L7" s="4"/>
    </row>
    <row r="8" spans="2:17" ht="11.1" customHeight="1" x14ac:dyDescent="0.15">
      <c r="B8" s="1131"/>
      <c r="C8" s="1132"/>
      <c r="D8" s="886" t="s">
        <v>19</v>
      </c>
      <c r="E8" s="245" t="s">
        <v>422</v>
      </c>
      <c r="F8" s="273" t="s">
        <v>184</v>
      </c>
      <c r="G8" s="217" t="s">
        <v>163</v>
      </c>
      <c r="H8" s="827" t="s">
        <v>187</v>
      </c>
      <c r="I8" s="1141"/>
      <c r="J8" s="1144"/>
      <c r="K8" s="1444"/>
      <c r="L8" s="4"/>
    </row>
    <row r="9" spans="2:17" ht="11.1" customHeight="1" x14ac:dyDescent="0.15">
      <c r="B9" s="1131"/>
      <c r="C9" s="1132"/>
      <c r="D9" s="886" t="s">
        <v>20</v>
      </c>
      <c r="E9" s="246">
        <v>18.5</v>
      </c>
      <c r="F9" s="208">
        <v>27</v>
      </c>
      <c r="G9" s="208">
        <v>23</v>
      </c>
      <c r="H9" s="726">
        <v>12</v>
      </c>
      <c r="I9" s="933"/>
      <c r="J9" s="934"/>
      <c r="K9" s="935"/>
      <c r="L9" s="4"/>
    </row>
    <row r="10" spans="2:17" ht="11.1" customHeight="1" thickBot="1" x14ac:dyDescent="0.2">
      <c r="B10" s="1131"/>
      <c r="C10" s="1132"/>
      <c r="D10" s="886" t="s">
        <v>21</v>
      </c>
      <c r="E10" s="246">
        <v>7.4</v>
      </c>
      <c r="F10" s="208">
        <v>18.5</v>
      </c>
      <c r="G10" s="208">
        <v>21.4</v>
      </c>
      <c r="H10" s="726">
        <v>10.5</v>
      </c>
      <c r="I10" s="936"/>
      <c r="J10" s="937"/>
      <c r="K10" s="938"/>
      <c r="L10" s="4"/>
    </row>
    <row r="11" spans="2:17" s="8" customFormat="1" ht="12.95" customHeight="1" thickBot="1" x14ac:dyDescent="0.2">
      <c r="B11" s="1124" t="s">
        <v>728</v>
      </c>
      <c r="C11" s="1125"/>
      <c r="D11" s="1125"/>
      <c r="E11" s="1445"/>
      <c r="F11" s="1445"/>
      <c r="G11" s="1445"/>
      <c r="H11" s="1445"/>
      <c r="I11" s="1418"/>
      <c r="J11" s="1418"/>
      <c r="K11" s="1446"/>
      <c r="L11" s="4" t="s">
        <v>153</v>
      </c>
    </row>
    <row r="12" spans="2:17" ht="11.1" customHeight="1" x14ac:dyDescent="0.15">
      <c r="B12" s="38">
        <v>1</v>
      </c>
      <c r="C12" s="1429" t="s">
        <v>745</v>
      </c>
      <c r="D12" s="1430"/>
      <c r="E12" s="939">
        <v>21</v>
      </c>
      <c r="F12" s="522">
        <v>170</v>
      </c>
      <c r="G12" s="522">
        <v>8400</v>
      </c>
      <c r="H12" s="619">
        <v>240</v>
      </c>
      <c r="I12" s="939">
        <v>8400</v>
      </c>
      <c r="J12" s="940">
        <v>21</v>
      </c>
      <c r="K12" s="941">
        <v>2208</v>
      </c>
      <c r="L12" s="2"/>
      <c r="M12" s="3">
        <v>12</v>
      </c>
      <c r="N12" s="3">
        <v>360</v>
      </c>
      <c r="O12" s="3">
        <v>220</v>
      </c>
      <c r="P12" s="3">
        <v>26</v>
      </c>
      <c r="Q12" s="3">
        <f>ROUND(IF(AVERAGEA(M12:P12)=0,0,AVERAGEA(M12:P12)),-1)</f>
        <v>150</v>
      </c>
    </row>
    <row r="13" spans="2:17" ht="11.1" customHeight="1" x14ac:dyDescent="0.15">
      <c r="B13" s="38">
        <v>2</v>
      </c>
      <c r="C13" s="1431" t="s">
        <v>746</v>
      </c>
      <c r="D13" s="1432"/>
      <c r="E13" s="245" t="s">
        <v>747</v>
      </c>
      <c r="F13" s="282" t="s">
        <v>747</v>
      </c>
      <c r="G13" s="217" t="s">
        <v>747</v>
      </c>
      <c r="H13" s="826" t="s">
        <v>747</v>
      </c>
      <c r="I13" s="844"/>
      <c r="J13" s="845"/>
      <c r="K13" s="942"/>
      <c r="L13" s="2"/>
    </row>
    <row r="14" spans="2:17" ht="11.1" customHeight="1" x14ac:dyDescent="0.15">
      <c r="B14" s="38">
        <v>3</v>
      </c>
      <c r="C14" s="1431" t="s">
        <v>748</v>
      </c>
      <c r="D14" s="1432"/>
      <c r="E14" s="943">
        <v>0.09</v>
      </c>
      <c r="F14" s="944">
        <v>7.0000000000000007E-2</v>
      </c>
      <c r="G14" s="945">
        <v>0.13</v>
      </c>
      <c r="H14" s="946" t="s">
        <v>671</v>
      </c>
      <c r="I14" s="703">
        <f>IF(MAXA(E14:H14)&lt;L14,"&lt;"&amp;L14&amp;"",MAXA(E14:H14))</f>
        <v>0.13</v>
      </c>
      <c r="J14" s="452" t="str">
        <f>IF(MINA(E14:H14)&lt;L14,"&lt;"&amp;L14&amp;"",MINA(E14:H14))</f>
        <v>&lt;0.05</v>
      </c>
      <c r="K14" s="947">
        <f>IF(AVERAGEA(E14:H14)&lt;L14,"&lt;"&amp;L14&amp;"",AVERAGEA(E14:H14))</f>
        <v>7.2500000000000009E-2</v>
      </c>
      <c r="L14" s="2">
        <v>0.05</v>
      </c>
    </row>
    <row r="15" spans="2:17" ht="11.1" customHeight="1" x14ac:dyDescent="0.15">
      <c r="B15" s="38">
        <v>4</v>
      </c>
      <c r="C15" s="1431" t="s">
        <v>749</v>
      </c>
      <c r="D15" s="1432"/>
      <c r="E15" s="277">
        <v>13</v>
      </c>
      <c r="F15" s="612">
        <v>26</v>
      </c>
      <c r="G15" s="948">
        <v>65</v>
      </c>
      <c r="H15" s="412">
        <v>23</v>
      </c>
      <c r="I15" s="702">
        <f t="shared" ref="I15:I40" si="0">IF(MAXA(E15:H15)&lt;L15,"&lt;"&amp;L15&amp;"",MAXA(E15:H15))</f>
        <v>65</v>
      </c>
      <c r="J15" s="426">
        <f t="shared" ref="J15:J40" si="1">IF(MINA(E15:H15)&lt;L15,"&lt;"&amp;L15&amp;"",MINA(E15:H15))</f>
        <v>13</v>
      </c>
      <c r="K15" s="949">
        <f t="shared" ref="K15:K40" si="2">IF(AVERAGEA(E15:H15)&lt;L15,"&lt;"&amp;L15&amp;"",AVERAGEA(E15:H15))</f>
        <v>31.75</v>
      </c>
      <c r="L15" s="2">
        <v>0.5</v>
      </c>
    </row>
    <row r="16" spans="2:17" ht="11.1" customHeight="1" x14ac:dyDescent="0.15">
      <c r="B16" s="38">
        <v>5</v>
      </c>
      <c r="C16" s="1431" t="s">
        <v>606</v>
      </c>
      <c r="D16" s="1432"/>
      <c r="E16" s="268">
        <v>7.2</v>
      </c>
      <c r="F16" s="553">
        <v>7.5</v>
      </c>
      <c r="G16" s="456">
        <v>7.5</v>
      </c>
      <c r="H16" s="950">
        <v>7.1</v>
      </c>
      <c r="I16" s="246">
        <f t="shared" si="0"/>
        <v>7.5</v>
      </c>
      <c r="J16" s="208">
        <f t="shared" si="1"/>
        <v>7.1</v>
      </c>
      <c r="K16" s="949">
        <f t="shared" si="2"/>
        <v>7.3249999999999993</v>
      </c>
      <c r="L16" s="2"/>
    </row>
    <row r="17" spans="2:17" ht="11.1" customHeight="1" x14ac:dyDescent="0.15">
      <c r="B17" s="38">
        <v>6</v>
      </c>
      <c r="C17" s="1431" t="s">
        <v>44</v>
      </c>
      <c r="D17" s="1432"/>
      <c r="E17" s="702" t="s">
        <v>750</v>
      </c>
      <c r="F17" s="462" t="s">
        <v>750</v>
      </c>
      <c r="G17" s="426" t="s">
        <v>751</v>
      </c>
      <c r="H17" s="622" t="s">
        <v>752</v>
      </c>
      <c r="I17" s="951"/>
      <c r="J17" s="952"/>
      <c r="K17" s="953"/>
      <c r="L17" s="2"/>
    </row>
    <row r="18" spans="2:17" ht="11.1" customHeight="1" x14ac:dyDescent="0.15">
      <c r="B18" s="38">
        <v>7</v>
      </c>
      <c r="C18" s="1431" t="s">
        <v>753</v>
      </c>
      <c r="D18" s="1432"/>
      <c r="E18" s="954">
        <v>2.5</v>
      </c>
      <c r="F18" s="553">
        <v>4.9000000000000004</v>
      </c>
      <c r="G18" s="274">
        <v>15</v>
      </c>
      <c r="H18" s="634">
        <v>6.6</v>
      </c>
      <c r="I18" s="703">
        <f t="shared" si="0"/>
        <v>15</v>
      </c>
      <c r="J18" s="208">
        <f t="shared" si="1"/>
        <v>2.5</v>
      </c>
      <c r="K18" s="949">
        <f t="shared" si="2"/>
        <v>7.25</v>
      </c>
      <c r="L18" s="2">
        <v>0.5</v>
      </c>
    </row>
    <row r="19" spans="2:17" ht="11.1" customHeight="1" x14ac:dyDescent="0.15">
      <c r="B19" s="38">
        <v>8</v>
      </c>
      <c r="C19" s="1431" t="s">
        <v>754</v>
      </c>
      <c r="D19" s="1432"/>
      <c r="E19" s="954">
        <v>5</v>
      </c>
      <c r="F19" s="553">
        <v>2.4</v>
      </c>
      <c r="G19" s="274">
        <v>43</v>
      </c>
      <c r="H19" s="634">
        <v>2.9</v>
      </c>
      <c r="I19" s="702">
        <f t="shared" si="0"/>
        <v>43</v>
      </c>
      <c r="J19" s="208">
        <f t="shared" si="1"/>
        <v>2.4</v>
      </c>
      <c r="K19" s="941">
        <f t="shared" si="2"/>
        <v>13.324999999999999</v>
      </c>
      <c r="L19" s="2">
        <v>0.1</v>
      </c>
    </row>
    <row r="20" spans="2:17" ht="11.1" customHeight="1" x14ac:dyDescent="0.15">
      <c r="B20" s="38">
        <v>9</v>
      </c>
      <c r="C20" s="1431" t="s">
        <v>755</v>
      </c>
      <c r="D20" s="1432"/>
      <c r="E20" s="954">
        <v>2.2000000000000002</v>
      </c>
      <c r="F20" s="237">
        <v>2.7</v>
      </c>
      <c r="G20" s="274">
        <v>12</v>
      </c>
      <c r="H20" s="634">
        <v>6.2</v>
      </c>
      <c r="I20" s="702">
        <f t="shared" si="0"/>
        <v>12</v>
      </c>
      <c r="J20" s="208">
        <f t="shared" si="1"/>
        <v>2.2000000000000002</v>
      </c>
      <c r="K20" s="949">
        <f t="shared" si="2"/>
        <v>5.7749999999999995</v>
      </c>
      <c r="L20" s="2">
        <v>0.5</v>
      </c>
    </row>
    <row r="21" spans="2:17" ht="11.1" customHeight="1" x14ac:dyDescent="0.15">
      <c r="B21" s="38">
        <v>10</v>
      </c>
      <c r="C21" s="1431" t="s">
        <v>756</v>
      </c>
      <c r="D21" s="1432"/>
      <c r="E21" s="943">
        <v>0.26</v>
      </c>
      <c r="F21" s="945">
        <v>0.32</v>
      </c>
      <c r="G21" s="456">
        <v>2.1</v>
      </c>
      <c r="H21" s="955">
        <v>0.39</v>
      </c>
      <c r="I21" s="246">
        <f t="shared" si="0"/>
        <v>2.1</v>
      </c>
      <c r="J21" s="452">
        <f t="shared" si="1"/>
        <v>0.26</v>
      </c>
      <c r="K21" s="947">
        <f t="shared" si="2"/>
        <v>0.76750000000000007</v>
      </c>
      <c r="L21" s="2">
        <v>0.03</v>
      </c>
    </row>
    <row r="22" spans="2:17" ht="11.1" customHeight="1" x14ac:dyDescent="0.15">
      <c r="B22" s="38">
        <v>11</v>
      </c>
      <c r="C22" s="1431" t="s">
        <v>733</v>
      </c>
      <c r="D22" s="1432"/>
      <c r="E22" s="956">
        <v>3.4000000000000002E-2</v>
      </c>
      <c r="F22" s="517">
        <v>7.0999999999999994E-2</v>
      </c>
      <c r="G22" s="902">
        <v>0.17</v>
      </c>
      <c r="H22" s="618">
        <v>8.3000000000000004E-2</v>
      </c>
      <c r="I22" s="703">
        <f t="shared" si="0"/>
        <v>0.17</v>
      </c>
      <c r="J22" s="397">
        <f t="shared" si="1"/>
        <v>3.4000000000000002E-2</v>
      </c>
      <c r="K22" s="957">
        <f t="shared" si="2"/>
        <v>8.950000000000001E-2</v>
      </c>
      <c r="L22" s="2">
        <v>1E-3</v>
      </c>
    </row>
    <row r="23" spans="2:17" ht="11.1" customHeight="1" x14ac:dyDescent="0.15">
      <c r="B23" s="38">
        <v>12</v>
      </c>
      <c r="C23" s="1431" t="s">
        <v>757</v>
      </c>
      <c r="D23" s="1432"/>
      <c r="E23" s="958">
        <v>16</v>
      </c>
      <c r="F23" s="650">
        <v>29</v>
      </c>
      <c r="G23" s="650">
        <v>58</v>
      </c>
      <c r="H23" s="412">
        <v>28</v>
      </c>
      <c r="I23" s="702">
        <f t="shared" si="0"/>
        <v>58</v>
      </c>
      <c r="J23" s="426">
        <f t="shared" si="1"/>
        <v>16</v>
      </c>
      <c r="K23" s="941">
        <f t="shared" si="2"/>
        <v>32.75</v>
      </c>
      <c r="L23" s="2">
        <v>10</v>
      </c>
    </row>
    <row r="24" spans="2:17" ht="11.1" customHeight="1" x14ac:dyDescent="0.15">
      <c r="B24" s="38">
        <v>13</v>
      </c>
      <c r="C24" s="1431" t="s">
        <v>758</v>
      </c>
      <c r="D24" s="1432"/>
      <c r="E24" s="959">
        <v>68</v>
      </c>
      <c r="F24" s="650">
        <v>120</v>
      </c>
      <c r="G24" s="650">
        <v>290</v>
      </c>
      <c r="H24" s="622">
        <v>96</v>
      </c>
      <c r="I24" s="702">
        <f t="shared" si="0"/>
        <v>290</v>
      </c>
      <c r="J24" s="426">
        <f t="shared" si="1"/>
        <v>68</v>
      </c>
      <c r="K24" s="960">
        <f>IF(AVERAGEA(E24:H24)&lt;L24,"&lt;"&amp;L24&amp;"",ROUND(AVERAGEA(E24:H24),-1))</f>
        <v>140</v>
      </c>
      <c r="L24" s="2">
        <v>10</v>
      </c>
    </row>
    <row r="25" spans="2:17" ht="11.1" customHeight="1" x14ac:dyDescent="0.15">
      <c r="B25" s="38">
        <v>14</v>
      </c>
      <c r="C25" s="1119" t="s">
        <v>759</v>
      </c>
      <c r="D25" s="1438"/>
      <c r="E25" s="961">
        <v>0.06</v>
      </c>
      <c r="F25" s="309">
        <v>0.14000000000000001</v>
      </c>
      <c r="G25" s="309">
        <v>0.08</v>
      </c>
      <c r="H25" s="760" t="s">
        <v>671</v>
      </c>
      <c r="I25" s="703">
        <f t="shared" si="0"/>
        <v>0.14000000000000001</v>
      </c>
      <c r="J25" s="452" t="str">
        <f t="shared" si="1"/>
        <v>&lt;0.05</v>
      </c>
      <c r="K25" s="947">
        <f t="shared" si="2"/>
        <v>7.0000000000000007E-2</v>
      </c>
      <c r="L25" s="9">
        <v>0.05</v>
      </c>
    </row>
    <row r="26" spans="2:17" ht="11.1" customHeight="1" x14ac:dyDescent="0.15">
      <c r="B26" s="38">
        <v>15</v>
      </c>
      <c r="C26" s="1119" t="s">
        <v>530</v>
      </c>
      <c r="D26" s="1438"/>
      <c r="E26" s="248">
        <v>0.5</v>
      </c>
      <c r="F26" s="208">
        <v>1.1000000000000001</v>
      </c>
      <c r="G26" s="217">
        <v>1.4</v>
      </c>
      <c r="H26" s="826">
        <v>0.6</v>
      </c>
      <c r="I26" s="246">
        <f t="shared" si="0"/>
        <v>1.4</v>
      </c>
      <c r="J26" s="208">
        <f t="shared" si="1"/>
        <v>0.5</v>
      </c>
      <c r="K26" s="949">
        <f t="shared" si="2"/>
        <v>0.9</v>
      </c>
      <c r="L26" s="2">
        <v>0.5</v>
      </c>
    </row>
    <row r="27" spans="2:17" s="8" customFormat="1" ht="12.95" customHeight="1" x14ac:dyDescent="0.15">
      <c r="B27" s="38">
        <v>16</v>
      </c>
      <c r="C27" s="1119" t="s">
        <v>531</v>
      </c>
      <c r="D27" s="1438"/>
      <c r="E27" s="962">
        <v>1.2</v>
      </c>
      <c r="F27" s="274">
        <v>1.7</v>
      </c>
      <c r="G27" s="413">
        <v>5.0999999999999996</v>
      </c>
      <c r="H27" s="649">
        <v>2.6</v>
      </c>
      <c r="I27" s="246">
        <f t="shared" si="0"/>
        <v>5.0999999999999996</v>
      </c>
      <c r="J27" s="208">
        <f t="shared" si="1"/>
        <v>1.2</v>
      </c>
      <c r="K27" s="949">
        <f t="shared" si="2"/>
        <v>2.65</v>
      </c>
      <c r="L27" s="2">
        <v>0.5</v>
      </c>
    </row>
    <row r="28" spans="2:17" ht="11.1" customHeight="1" x14ac:dyDescent="0.15">
      <c r="B28" s="38">
        <v>17</v>
      </c>
      <c r="C28" s="1119" t="s">
        <v>760</v>
      </c>
      <c r="D28" s="1438"/>
      <c r="E28" s="959">
        <v>12</v>
      </c>
      <c r="F28" s="413">
        <v>9.5</v>
      </c>
      <c r="G28" s="413">
        <v>8.4</v>
      </c>
      <c r="H28" s="963">
        <v>11</v>
      </c>
      <c r="I28" s="702">
        <f t="shared" si="0"/>
        <v>12</v>
      </c>
      <c r="J28" s="208">
        <f t="shared" si="1"/>
        <v>8.4</v>
      </c>
      <c r="K28" s="941">
        <f t="shared" si="2"/>
        <v>10.225</v>
      </c>
      <c r="L28" s="2">
        <v>0.5</v>
      </c>
    </row>
    <row r="29" spans="2:17" ht="11.1" customHeight="1" x14ac:dyDescent="0.15">
      <c r="B29" s="38">
        <v>18</v>
      </c>
      <c r="C29" s="1119" t="s">
        <v>761</v>
      </c>
      <c r="D29" s="1438"/>
      <c r="E29" s="260">
        <v>8.4</v>
      </c>
      <c r="F29" s="456">
        <v>2.7</v>
      </c>
      <c r="G29" s="274">
        <v>42</v>
      </c>
      <c r="H29" s="512">
        <v>3.3</v>
      </c>
      <c r="I29" s="702">
        <f t="shared" si="0"/>
        <v>42</v>
      </c>
      <c r="J29" s="208">
        <f t="shared" si="1"/>
        <v>2.7</v>
      </c>
      <c r="K29" s="941">
        <f t="shared" si="2"/>
        <v>14.1</v>
      </c>
      <c r="L29" s="2">
        <v>1</v>
      </c>
    </row>
    <row r="30" spans="2:17" ht="11.1" customHeight="1" x14ac:dyDescent="0.15">
      <c r="B30" s="38">
        <v>19</v>
      </c>
      <c r="C30" s="1119" t="s">
        <v>762</v>
      </c>
      <c r="D30" s="1438"/>
      <c r="E30" s="964">
        <v>0.16</v>
      </c>
      <c r="F30" s="902">
        <v>0.21</v>
      </c>
      <c r="G30" s="902">
        <v>0.3</v>
      </c>
      <c r="H30" s="513">
        <v>0.06</v>
      </c>
      <c r="I30" s="703">
        <f t="shared" si="0"/>
        <v>0.3</v>
      </c>
      <c r="J30" s="452">
        <f t="shared" si="1"/>
        <v>0.06</v>
      </c>
      <c r="K30" s="947">
        <f t="shared" si="2"/>
        <v>0.1825</v>
      </c>
      <c r="L30" s="2">
        <v>0.05</v>
      </c>
    </row>
    <row r="31" spans="2:17" ht="11.1" customHeight="1" x14ac:dyDescent="0.15">
      <c r="B31" s="38">
        <v>20</v>
      </c>
      <c r="C31" s="1119" t="s">
        <v>763</v>
      </c>
      <c r="D31" s="1438"/>
      <c r="E31" s="964">
        <v>0.01</v>
      </c>
      <c r="F31" s="902">
        <v>0.01</v>
      </c>
      <c r="G31" s="902">
        <v>0.05</v>
      </c>
      <c r="H31" s="965">
        <v>0.01</v>
      </c>
      <c r="I31" s="703">
        <f t="shared" si="0"/>
        <v>0.05</v>
      </c>
      <c r="J31" s="452">
        <f t="shared" si="1"/>
        <v>0.01</v>
      </c>
      <c r="K31" s="947">
        <f t="shared" si="2"/>
        <v>0.02</v>
      </c>
      <c r="L31" s="2">
        <v>0.01</v>
      </c>
    </row>
    <row r="32" spans="2:17" ht="11.1" customHeight="1" x14ac:dyDescent="0.15">
      <c r="B32" s="38">
        <v>21</v>
      </c>
      <c r="C32" s="1119" t="s">
        <v>764</v>
      </c>
      <c r="D32" s="1438"/>
      <c r="E32" s="966">
        <v>3</v>
      </c>
      <c r="F32" s="948">
        <v>14</v>
      </c>
      <c r="G32" s="650">
        <v>1500</v>
      </c>
      <c r="H32" s="963">
        <v>36</v>
      </c>
      <c r="I32" s="958">
        <v>1500</v>
      </c>
      <c r="J32" s="948">
        <v>3</v>
      </c>
      <c r="K32" s="941">
        <v>388</v>
      </c>
      <c r="L32" s="201"/>
      <c r="M32" s="3">
        <v>7.8</v>
      </c>
      <c r="N32" s="3">
        <v>4900</v>
      </c>
      <c r="O32" s="3">
        <v>700</v>
      </c>
      <c r="P32" s="3">
        <v>1300</v>
      </c>
      <c r="Q32" s="3">
        <f>ROUND(IF(AVERAGEA(M32:P32)=0,0,AVERAGEA(M32:P32)),-2)</f>
        <v>1700</v>
      </c>
    </row>
    <row r="33" spans="2:17" ht="11.1" customHeight="1" thickBot="1" x14ac:dyDescent="0.2">
      <c r="B33" s="41">
        <v>22</v>
      </c>
      <c r="C33" s="1218" t="s">
        <v>765</v>
      </c>
      <c r="D33" s="1439"/>
      <c r="E33" s="967">
        <v>6.8</v>
      </c>
      <c r="F33" s="968">
        <v>10</v>
      </c>
      <c r="G33" s="968">
        <v>14</v>
      </c>
      <c r="H33" s="969">
        <v>10</v>
      </c>
      <c r="I33" s="970">
        <f t="shared" si="0"/>
        <v>14</v>
      </c>
      <c r="J33" s="394">
        <f t="shared" si="1"/>
        <v>6.8</v>
      </c>
      <c r="K33" s="971">
        <f t="shared" si="2"/>
        <v>10.199999999999999</v>
      </c>
      <c r="L33" s="2">
        <v>2</v>
      </c>
    </row>
    <row r="34" spans="2:17" ht="11.1" customHeight="1" thickBot="1" x14ac:dyDescent="0.2">
      <c r="B34" s="1124" t="s">
        <v>766</v>
      </c>
      <c r="C34" s="1433"/>
      <c r="D34" s="1434"/>
      <c r="E34" s="1418" t="s">
        <v>3</v>
      </c>
      <c r="F34" s="1418"/>
      <c r="G34" s="1418"/>
      <c r="H34" s="1418"/>
      <c r="I34" s="1435"/>
      <c r="J34" s="1436"/>
      <c r="K34" s="1437"/>
      <c r="L34" s="2"/>
    </row>
    <row r="35" spans="2:17" ht="11.1" customHeight="1" thickBot="1" x14ac:dyDescent="0.2">
      <c r="B35" s="881">
        <v>1</v>
      </c>
      <c r="C35" s="1440" t="s">
        <v>742</v>
      </c>
      <c r="D35" s="1441"/>
      <c r="E35" s="972" t="s">
        <v>279</v>
      </c>
      <c r="F35" s="973" t="s">
        <v>279</v>
      </c>
      <c r="G35" s="973" t="s">
        <v>279</v>
      </c>
      <c r="H35" s="834" t="s">
        <v>310</v>
      </c>
      <c r="I35" s="974" t="str">
        <f t="shared" si="0"/>
        <v>&lt;0.01</v>
      </c>
      <c r="J35" s="975" t="str">
        <f t="shared" si="1"/>
        <v>&lt;0.01</v>
      </c>
      <c r="K35" s="976" t="str">
        <f t="shared" si="2"/>
        <v>&lt;0.01</v>
      </c>
      <c r="L35" s="829">
        <v>0.01</v>
      </c>
    </row>
    <row r="36" spans="2:17" ht="11.1" customHeight="1" thickBot="1" x14ac:dyDescent="0.2">
      <c r="B36" s="1124" t="s">
        <v>767</v>
      </c>
      <c r="C36" s="1433"/>
      <c r="D36" s="1434"/>
      <c r="E36" s="1418" t="s">
        <v>3</v>
      </c>
      <c r="F36" s="1418"/>
      <c r="G36" s="1418"/>
      <c r="H36" s="1418"/>
      <c r="I36" s="1435"/>
      <c r="J36" s="1436"/>
      <c r="K36" s="1437"/>
      <c r="L36" s="2"/>
    </row>
    <row r="37" spans="2:17" ht="11.1" customHeight="1" thickBot="1" x14ac:dyDescent="0.2">
      <c r="B37" s="38">
        <v>1</v>
      </c>
      <c r="C37" s="1321" t="s">
        <v>768</v>
      </c>
      <c r="D37" s="1416"/>
      <c r="E37" s="839">
        <v>4</v>
      </c>
      <c r="F37" s="948">
        <v>18</v>
      </c>
      <c r="G37" s="522">
        <v>4200</v>
      </c>
      <c r="H37" s="619">
        <v>68</v>
      </c>
      <c r="I37" s="977">
        <v>4200</v>
      </c>
      <c r="J37" s="978">
        <v>4</v>
      </c>
      <c r="K37" s="979">
        <v>1073</v>
      </c>
      <c r="L37" s="168"/>
      <c r="M37" s="3">
        <v>2</v>
      </c>
      <c r="N37" s="3">
        <v>330</v>
      </c>
      <c r="O37" s="3">
        <v>23</v>
      </c>
      <c r="P37" s="3">
        <v>49</v>
      </c>
      <c r="Q37" s="3">
        <f>ROUND(IF(AVERAGEA(M37:P37)=0,0,AVERAGEA(M37:P37)),-1)</f>
        <v>100</v>
      </c>
    </row>
    <row r="38" spans="2:17" s="116" customFormat="1" ht="10.5" customHeight="1" thickBot="1" x14ac:dyDescent="0.2">
      <c r="B38" s="1124" t="s">
        <v>769</v>
      </c>
      <c r="C38" s="1433"/>
      <c r="D38" s="1434"/>
      <c r="E38" s="1418" t="s">
        <v>3</v>
      </c>
      <c r="F38" s="1418"/>
      <c r="G38" s="1418"/>
      <c r="H38" s="1418"/>
      <c r="I38" s="1435"/>
      <c r="J38" s="1436"/>
      <c r="K38" s="1437"/>
      <c r="L38" s="829"/>
      <c r="Q38" s="168"/>
    </row>
    <row r="39" spans="2:17" s="8" customFormat="1" ht="11.1" customHeight="1" x14ac:dyDescent="0.15">
      <c r="B39" s="38">
        <v>1</v>
      </c>
      <c r="C39" s="1429" t="s">
        <v>770</v>
      </c>
      <c r="D39" s="1430"/>
      <c r="E39" s="980" t="s">
        <v>110</v>
      </c>
      <c r="F39" s="452" t="s">
        <v>110</v>
      </c>
      <c r="G39" s="613" t="s">
        <v>110</v>
      </c>
      <c r="H39" s="981" t="s">
        <v>110</v>
      </c>
      <c r="I39" s="982" t="str">
        <f>IF(MAXA(E39:H39)&lt;L39,"&lt;"&amp;L39&amp;"",MAXA(E39:H39))</f>
        <v>&lt;0.02</v>
      </c>
      <c r="J39" s="613" t="str">
        <f t="shared" si="1"/>
        <v>&lt;0.02</v>
      </c>
      <c r="K39" s="983" t="str">
        <f t="shared" si="2"/>
        <v>&lt;0.02</v>
      </c>
      <c r="L39" s="2">
        <v>0.02</v>
      </c>
      <c r="M39" s="3"/>
      <c r="N39" s="3"/>
    </row>
    <row r="40" spans="2:17" s="116" customFormat="1" ht="10.5" customHeight="1" thickBot="1" x14ac:dyDescent="0.2">
      <c r="B40" s="38">
        <v>2</v>
      </c>
      <c r="C40" s="1431" t="s">
        <v>771</v>
      </c>
      <c r="D40" s="1432"/>
      <c r="E40" s="249" t="s">
        <v>194</v>
      </c>
      <c r="F40" s="984" t="s">
        <v>194</v>
      </c>
      <c r="G40" s="397" t="s">
        <v>194</v>
      </c>
      <c r="H40" s="741" t="s">
        <v>194</v>
      </c>
      <c r="I40" s="459" t="str">
        <f t="shared" si="0"/>
        <v>&lt;0.002</v>
      </c>
      <c r="J40" s="452" t="str">
        <f t="shared" si="1"/>
        <v>&lt;0.002</v>
      </c>
      <c r="K40" s="947" t="str">
        <f t="shared" si="2"/>
        <v>&lt;0.002</v>
      </c>
      <c r="L40" s="829">
        <v>2E-3</v>
      </c>
    </row>
    <row r="41" spans="2:17" ht="10.5" customHeight="1" thickBot="1" x14ac:dyDescent="0.2">
      <c r="B41" s="1124" t="s">
        <v>772</v>
      </c>
      <c r="C41" s="1125"/>
      <c r="D41" s="1125"/>
      <c r="E41" s="985">
        <v>2</v>
      </c>
      <c r="F41" s="986">
        <v>2</v>
      </c>
      <c r="G41" s="986">
        <v>2</v>
      </c>
      <c r="H41" s="987">
        <v>2</v>
      </c>
      <c r="I41" s="866"/>
      <c r="J41" s="988"/>
      <c r="K41" s="989"/>
    </row>
    <row r="42" spans="2:17" ht="10.5" customHeight="1" x14ac:dyDescent="0.15">
      <c r="B42" s="990"/>
      <c r="C42" s="991" t="s">
        <v>773</v>
      </c>
      <c r="D42" s="991"/>
      <c r="E42" s="992"/>
      <c r="F42" s="993"/>
      <c r="G42" s="829"/>
      <c r="H42" s="829"/>
      <c r="I42" s="116"/>
      <c r="J42" s="116"/>
      <c r="K42" s="116"/>
    </row>
    <row r="43" spans="2:17" ht="10.5" customHeight="1" x14ac:dyDescent="0.15">
      <c r="E43" s="994"/>
    </row>
    <row r="44" spans="2:17" ht="10.5" customHeight="1" x14ac:dyDescent="0.15">
      <c r="E44" s="53"/>
    </row>
    <row r="45" spans="2:17" ht="10.5" customHeight="1" x14ac:dyDescent="0.15">
      <c r="E45" s="995"/>
    </row>
    <row r="46" spans="2:17" ht="10.5" customHeight="1" x14ac:dyDescent="0.15">
      <c r="E46" s="52"/>
    </row>
    <row r="47" spans="2:17" ht="10.5" customHeight="1" x14ac:dyDescent="0.15">
      <c r="E47" s="52"/>
    </row>
    <row r="48" spans="2:17" ht="10.5" customHeight="1" x14ac:dyDescent="0.15">
      <c r="E48" s="45"/>
    </row>
    <row r="49" spans="5:5" ht="10.5" customHeight="1" x14ac:dyDescent="0.15">
      <c r="E49" s="49"/>
    </row>
    <row r="50" spans="5:5" ht="15" customHeight="1" x14ac:dyDescent="0.15">
      <c r="E50" s="821"/>
    </row>
    <row r="51" spans="5:5" ht="5.45" customHeight="1" x14ac:dyDescent="0.15">
      <c r="E51" s="53"/>
    </row>
    <row r="52" spans="5:5" ht="10.15" customHeight="1" x14ac:dyDescent="0.15">
      <c r="E52" s="4"/>
    </row>
    <row r="53" spans="5:5" ht="10.15" customHeight="1" x14ac:dyDescent="0.15">
      <c r="E53" s="4"/>
    </row>
    <row r="54" spans="5:5" ht="10.15" customHeight="1" x14ac:dyDescent="0.15">
      <c r="E54" s="4"/>
    </row>
    <row r="55" spans="5:5" ht="10.15" customHeight="1" x14ac:dyDescent="0.15">
      <c r="E55" s="4"/>
    </row>
    <row r="56" spans="5:5" ht="10.15" customHeight="1" x14ac:dyDescent="0.15">
      <c r="E56" s="4"/>
    </row>
    <row r="57" spans="5:5" ht="10.15" customHeight="1" x14ac:dyDescent="0.15">
      <c r="E57" s="4"/>
    </row>
    <row r="58" spans="5:5" ht="10.15" customHeight="1" x14ac:dyDescent="0.15">
      <c r="E58" s="4"/>
    </row>
    <row r="59" spans="5:5" ht="10.15" customHeight="1" x14ac:dyDescent="0.15">
      <c r="E59" s="4"/>
    </row>
    <row r="60" spans="5:5" ht="10.15" customHeight="1" x14ac:dyDescent="0.15">
      <c r="E60" s="4"/>
    </row>
    <row r="61" spans="5:5" ht="10.15" customHeight="1" x14ac:dyDescent="0.15">
      <c r="E61" s="4"/>
    </row>
    <row r="62" spans="5:5" ht="10.15" customHeight="1" x14ac:dyDescent="0.15">
      <c r="E62" s="536"/>
    </row>
    <row r="63" spans="5:5" ht="10.15" customHeight="1" x14ac:dyDescent="0.15">
      <c r="E63" s="996"/>
    </row>
  </sheetData>
  <mergeCells count="46">
    <mergeCell ref="C13:D13"/>
    <mergeCell ref="E2:G2"/>
    <mergeCell ref="B3:C3"/>
    <mergeCell ref="E3:G3"/>
    <mergeCell ref="B5:C10"/>
    <mergeCell ref="K5:K8"/>
    <mergeCell ref="B11:D11"/>
    <mergeCell ref="E11:H11"/>
    <mergeCell ref="I11:K11"/>
    <mergeCell ref="C12:D12"/>
    <mergeCell ref="I5:I8"/>
    <mergeCell ref="J5:J8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5:D35"/>
    <mergeCell ref="C26:D26"/>
    <mergeCell ref="C27:D27"/>
    <mergeCell ref="C28:D28"/>
    <mergeCell ref="C29:D29"/>
    <mergeCell ref="C30:D30"/>
    <mergeCell ref="C31:D31"/>
    <mergeCell ref="C32:D32"/>
    <mergeCell ref="C33:D33"/>
    <mergeCell ref="B34:D34"/>
    <mergeCell ref="E34:H34"/>
    <mergeCell ref="I34:K34"/>
    <mergeCell ref="I36:K36"/>
    <mergeCell ref="C37:D37"/>
    <mergeCell ref="B38:D38"/>
    <mergeCell ref="E38:H38"/>
    <mergeCell ref="I38:K38"/>
    <mergeCell ref="C39:D39"/>
    <mergeCell ref="C40:D40"/>
    <mergeCell ref="B41:D41"/>
    <mergeCell ref="B36:D36"/>
    <mergeCell ref="E36:H36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BF0C-C24C-491D-B18A-E5B7A4AF7105}">
  <sheetPr>
    <pageSetUpPr fitToPage="1"/>
  </sheetPr>
  <dimension ref="B1:N30"/>
  <sheetViews>
    <sheetView zoomScaleNormal="100" zoomScaleSheetLayoutView="130" workbookViewId="0">
      <selection activeCell="A16" sqref="A16"/>
    </sheetView>
  </sheetViews>
  <sheetFormatPr defaultColWidth="8.875" defaultRowHeight="10.15" customHeight="1" x14ac:dyDescent="0.15"/>
  <cols>
    <col min="1" max="1" width="1.75" style="3" customWidth="1"/>
    <col min="2" max="2" width="3.5" style="4" customWidth="1"/>
    <col min="3" max="3" width="8.875" style="3" customWidth="1"/>
    <col min="4" max="4" width="14.25" style="3" customWidth="1"/>
    <col min="5" max="5" width="7.5" style="3" customWidth="1"/>
    <col min="6" max="8" width="7.5" style="4" customWidth="1"/>
    <col min="9" max="11" width="7.5" style="3" customWidth="1"/>
    <col min="12" max="12" width="9" style="3" hidden="1" customWidth="1"/>
    <col min="13" max="16384" width="8.875" style="3"/>
  </cols>
  <sheetData>
    <row r="1" spans="2:12" ht="12" customHeight="1" thickBot="1" x14ac:dyDescent="0.2">
      <c r="C1" s="30"/>
    </row>
    <row r="2" spans="2:12" ht="16.899999999999999" customHeight="1" thickBot="1" x14ac:dyDescent="0.2">
      <c r="C2" s="23"/>
      <c r="D2" s="25"/>
      <c r="E2" s="1207" t="s">
        <v>9</v>
      </c>
      <c r="F2" s="1312"/>
      <c r="G2" s="1312"/>
      <c r="H2" s="881"/>
      <c r="I2" s="4"/>
      <c r="J2" s="4"/>
      <c r="K2" s="4"/>
      <c r="L2" s="4"/>
    </row>
    <row r="3" spans="2:12" ht="16.899999999999999" customHeight="1" thickBot="1" x14ac:dyDescent="0.2">
      <c r="B3" s="1207" t="s">
        <v>42</v>
      </c>
      <c r="C3" s="1208"/>
      <c r="D3" s="823" t="s">
        <v>774</v>
      </c>
      <c r="E3" s="1420" t="s">
        <v>775</v>
      </c>
      <c r="F3" s="1296"/>
      <c r="G3" s="1296"/>
      <c r="H3" s="881"/>
      <c r="I3" s="4"/>
      <c r="J3" s="4"/>
      <c r="K3" s="4"/>
      <c r="L3" s="4"/>
    </row>
    <row r="4" spans="2:12" ht="9.75" customHeight="1" thickBot="1" x14ac:dyDescent="0.2">
      <c r="C4" s="4"/>
      <c r="D4" s="4"/>
      <c r="E4" s="4"/>
      <c r="I4" s="4"/>
      <c r="J4" s="4"/>
      <c r="K4" s="4"/>
      <c r="L4" s="4"/>
    </row>
    <row r="5" spans="2:12" ht="11.1" customHeight="1" x14ac:dyDescent="0.15">
      <c r="B5" s="1129" t="s">
        <v>90</v>
      </c>
      <c r="C5" s="1130"/>
      <c r="D5" s="932" t="s">
        <v>17</v>
      </c>
      <c r="E5" s="243">
        <v>45063</v>
      </c>
      <c r="F5" s="393">
        <v>45112</v>
      </c>
      <c r="G5" s="393">
        <v>45182</v>
      </c>
      <c r="H5" s="724">
        <v>45238</v>
      </c>
      <c r="I5" s="1139" t="s">
        <v>0</v>
      </c>
      <c r="J5" s="1142" t="s">
        <v>1</v>
      </c>
      <c r="K5" s="1442" t="s">
        <v>2</v>
      </c>
      <c r="L5" s="4"/>
    </row>
    <row r="6" spans="2:12" ht="11.1" customHeight="1" x14ac:dyDescent="0.15">
      <c r="B6" s="1131"/>
      <c r="C6" s="1132"/>
      <c r="D6" s="886" t="s">
        <v>22</v>
      </c>
      <c r="E6" s="244">
        <v>0.375</v>
      </c>
      <c r="F6" s="402">
        <v>0.38194444444444442</v>
      </c>
      <c r="G6" s="273">
        <v>0.39583333333333331</v>
      </c>
      <c r="H6" s="725">
        <v>0.375</v>
      </c>
      <c r="I6" s="1140"/>
      <c r="J6" s="1143"/>
      <c r="K6" s="1443"/>
      <c r="L6" s="4"/>
    </row>
    <row r="7" spans="2:12" ht="11.1" customHeight="1" x14ac:dyDescent="0.15">
      <c r="B7" s="1131"/>
      <c r="C7" s="1132"/>
      <c r="D7" s="886" t="s">
        <v>18</v>
      </c>
      <c r="E7" s="277" t="s">
        <v>422</v>
      </c>
      <c r="F7" s="273" t="s">
        <v>184</v>
      </c>
      <c r="G7" s="217" t="s">
        <v>187</v>
      </c>
      <c r="H7" s="827" t="s">
        <v>187</v>
      </c>
      <c r="I7" s="1140"/>
      <c r="J7" s="1143"/>
      <c r="K7" s="1443"/>
      <c r="L7" s="4"/>
    </row>
    <row r="8" spans="2:12" ht="11.1" customHeight="1" x14ac:dyDescent="0.15">
      <c r="B8" s="1131"/>
      <c r="C8" s="1132"/>
      <c r="D8" s="886" t="s">
        <v>19</v>
      </c>
      <c r="E8" s="277" t="s">
        <v>422</v>
      </c>
      <c r="F8" s="273" t="s">
        <v>184</v>
      </c>
      <c r="G8" s="217" t="s">
        <v>184</v>
      </c>
      <c r="H8" s="827" t="s">
        <v>309</v>
      </c>
      <c r="I8" s="1141"/>
      <c r="J8" s="1144"/>
      <c r="K8" s="1444"/>
      <c r="L8" s="4"/>
    </row>
    <row r="9" spans="2:12" ht="11.1" customHeight="1" x14ac:dyDescent="0.15">
      <c r="B9" s="1131"/>
      <c r="C9" s="1132"/>
      <c r="D9" s="886" t="s">
        <v>20</v>
      </c>
      <c r="E9" s="279">
        <v>22.5</v>
      </c>
      <c r="F9" s="208">
        <v>26</v>
      </c>
      <c r="G9" s="208">
        <v>28.2</v>
      </c>
      <c r="H9" s="726">
        <v>11.2</v>
      </c>
      <c r="I9" s="933"/>
      <c r="J9" s="997"/>
      <c r="K9" s="935"/>
      <c r="L9" s="4"/>
    </row>
    <row r="10" spans="2:12" ht="11.1" customHeight="1" thickBot="1" x14ac:dyDescent="0.2">
      <c r="B10" s="1131"/>
      <c r="C10" s="1132"/>
      <c r="D10" s="886" t="s">
        <v>21</v>
      </c>
      <c r="E10" s="279">
        <v>11.6</v>
      </c>
      <c r="F10" s="208">
        <v>22</v>
      </c>
      <c r="G10" s="208">
        <v>23.4</v>
      </c>
      <c r="H10" s="726">
        <v>13.5</v>
      </c>
      <c r="I10" s="998"/>
      <c r="J10" s="999"/>
      <c r="K10" s="1000"/>
      <c r="L10" s="4"/>
    </row>
    <row r="11" spans="2:12" s="8" customFormat="1" ht="12.95" customHeight="1" thickBot="1" x14ac:dyDescent="0.2">
      <c r="B11" s="1124" t="s">
        <v>776</v>
      </c>
      <c r="C11" s="1125"/>
      <c r="D11" s="1125"/>
      <c r="E11" s="1445" t="s">
        <v>3</v>
      </c>
      <c r="F11" s="1445"/>
      <c r="G11" s="1445"/>
      <c r="H11" s="1445"/>
      <c r="I11" s="1418"/>
      <c r="J11" s="1418"/>
      <c r="K11" s="1446"/>
      <c r="L11" s="4" t="s">
        <v>153</v>
      </c>
    </row>
    <row r="12" spans="2:12" ht="11.1" customHeight="1" x14ac:dyDescent="0.15">
      <c r="B12" s="38">
        <v>1</v>
      </c>
      <c r="C12" s="1321" t="s">
        <v>756</v>
      </c>
      <c r="D12" s="1448"/>
      <c r="E12" s="1001">
        <v>0.2</v>
      </c>
      <c r="F12" s="1002">
        <v>0.08</v>
      </c>
      <c r="G12" s="1002">
        <v>0.49</v>
      </c>
      <c r="H12" s="1003">
        <v>0.06</v>
      </c>
      <c r="I12" s="613">
        <f>IF(MAXA(E12:H12)&lt;L12,"&lt;"&amp;L12&amp;"",MAXA(E12:H12))</f>
        <v>0.49</v>
      </c>
      <c r="J12" s="613">
        <f>IF(MINA(E12:H12)&lt;L12,"&lt;"&amp;L12&amp;"",MINA(E12:H12))</f>
        <v>0.06</v>
      </c>
      <c r="K12" s="983">
        <f>IF(AVERAGEA(E12:H12)&lt;L12,"&lt;"&amp;L12&amp;"",AVERAGEA(E12:H12))</f>
        <v>0.20750000000000002</v>
      </c>
      <c r="L12" s="2">
        <v>0.03</v>
      </c>
    </row>
    <row r="13" spans="2:12" ht="11.1" customHeight="1" x14ac:dyDescent="0.15">
      <c r="B13" s="39">
        <v>2</v>
      </c>
      <c r="C13" s="1119" t="s">
        <v>777</v>
      </c>
      <c r="D13" s="1217"/>
      <c r="E13" s="256">
        <v>3.4000000000000002E-2</v>
      </c>
      <c r="F13" s="404">
        <v>2.3E-2</v>
      </c>
      <c r="G13" s="405">
        <v>0.28000000000000003</v>
      </c>
      <c r="H13" s="741">
        <v>1.6E-2</v>
      </c>
      <c r="I13" s="613">
        <f t="shared" ref="I13:I18" si="0">IF(MAXA(E13:H13)&lt;L13,"&lt;"&amp;L13&amp;"",MAXA(E13:H13))</f>
        <v>0.28000000000000003</v>
      </c>
      <c r="J13" s="652">
        <f t="shared" ref="J13:J18" si="1">IF(MINA(E13:H13)&lt;L13,"&lt;"&amp;L13&amp;"",MINA(E13:H13))</f>
        <v>1.6E-2</v>
      </c>
      <c r="K13" s="1004">
        <f t="shared" ref="K13:K18" si="2">IF(AVERAGEA(E13:H13)&lt;L13,"&lt;"&amp;L13&amp;"",AVERAGEA(E13:H13))</f>
        <v>8.8250000000000009E-2</v>
      </c>
      <c r="L13" s="2">
        <v>1E-3</v>
      </c>
    </row>
    <row r="14" spans="2:12" ht="10.5" customHeight="1" x14ac:dyDescent="0.15">
      <c r="B14" s="38">
        <v>3</v>
      </c>
      <c r="C14" s="1447" t="s">
        <v>765</v>
      </c>
      <c r="D14" s="1448"/>
      <c r="E14" s="1005">
        <v>8.5</v>
      </c>
      <c r="F14" s="895">
        <v>11</v>
      </c>
      <c r="G14" s="895">
        <v>17</v>
      </c>
      <c r="H14" s="1006">
        <v>13</v>
      </c>
      <c r="I14" s="940">
        <f t="shared" si="0"/>
        <v>17</v>
      </c>
      <c r="J14" s="1007">
        <f t="shared" si="1"/>
        <v>8.5</v>
      </c>
      <c r="K14" s="1008">
        <f t="shared" si="2"/>
        <v>12.375</v>
      </c>
      <c r="L14" s="168">
        <v>2</v>
      </c>
    </row>
    <row r="15" spans="2:12" ht="10.5" customHeight="1" x14ac:dyDescent="0.15">
      <c r="B15" s="39">
        <v>4</v>
      </c>
      <c r="C15" s="1009" t="s">
        <v>749</v>
      </c>
      <c r="D15" s="828"/>
      <c r="E15" s="832">
        <v>5.4</v>
      </c>
      <c r="F15" s="414">
        <v>13</v>
      </c>
      <c r="G15" s="389">
        <v>17</v>
      </c>
      <c r="H15" s="684">
        <v>7.8</v>
      </c>
      <c r="I15" s="940">
        <f t="shared" si="0"/>
        <v>17</v>
      </c>
      <c r="J15" s="1007">
        <f t="shared" si="1"/>
        <v>5.4</v>
      </c>
      <c r="K15" s="1008">
        <f t="shared" si="2"/>
        <v>10.799999999999999</v>
      </c>
      <c r="L15" s="168">
        <v>0.5</v>
      </c>
    </row>
    <row r="16" spans="2:12" s="116" customFormat="1" ht="11.1" customHeight="1" x14ac:dyDescent="0.15">
      <c r="B16" s="38">
        <v>5</v>
      </c>
      <c r="C16" s="1449" t="s">
        <v>44</v>
      </c>
      <c r="D16" s="1326"/>
      <c r="E16" s="1010" t="s">
        <v>778</v>
      </c>
      <c r="F16" s="1011" t="s">
        <v>779</v>
      </c>
      <c r="G16" s="833" t="s">
        <v>780</v>
      </c>
      <c r="H16" s="1012" t="s">
        <v>752</v>
      </c>
      <c r="I16" s="951"/>
      <c r="J16" s="952"/>
      <c r="K16" s="953"/>
      <c r="L16" s="168"/>
    </row>
    <row r="17" spans="2:14" s="8" customFormat="1" ht="12.95" customHeight="1" x14ac:dyDescent="0.15">
      <c r="B17" s="39">
        <v>6</v>
      </c>
      <c r="C17" s="1324" t="s">
        <v>781</v>
      </c>
      <c r="D17" s="1326"/>
      <c r="E17" s="832">
        <v>4.3</v>
      </c>
      <c r="F17" s="830">
        <v>4.2</v>
      </c>
      <c r="G17" s="441">
        <v>7.4</v>
      </c>
      <c r="H17" s="691">
        <v>6</v>
      </c>
      <c r="I17" s="1007">
        <f t="shared" si="0"/>
        <v>7.4</v>
      </c>
      <c r="J17" s="1007">
        <f t="shared" si="1"/>
        <v>4.2</v>
      </c>
      <c r="K17" s="1013">
        <f t="shared" si="2"/>
        <v>5.4749999999999996</v>
      </c>
      <c r="L17" s="9">
        <v>0.5</v>
      </c>
    </row>
    <row r="18" spans="2:14" ht="10.5" customHeight="1" thickBot="1" x14ac:dyDescent="0.2">
      <c r="B18" s="41">
        <v>7</v>
      </c>
      <c r="C18" s="1450" t="s">
        <v>782</v>
      </c>
      <c r="D18" s="1451"/>
      <c r="E18" s="1014">
        <v>5.0999999999999996</v>
      </c>
      <c r="F18" s="1015">
        <v>8.9</v>
      </c>
      <c r="G18" s="1016">
        <v>11</v>
      </c>
      <c r="H18" s="1017">
        <v>7.6</v>
      </c>
      <c r="I18" s="940">
        <f t="shared" si="0"/>
        <v>11</v>
      </c>
      <c r="J18" s="1007">
        <f t="shared" si="1"/>
        <v>5.0999999999999996</v>
      </c>
      <c r="K18" s="1008">
        <f t="shared" si="2"/>
        <v>8.15</v>
      </c>
      <c r="L18" s="2"/>
    </row>
    <row r="19" spans="2:14" s="8" customFormat="1" ht="11.1" customHeight="1" thickBot="1" x14ac:dyDescent="0.2">
      <c r="B19" s="1452" t="s">
        <v>772</v>
      </c>
      <c r="C19" s="1453"/>
      <c r="D19" s="1454"/>
      <c r="E19" s="1018" t="s">
        <v>261</v>
      </c>
      <c r="F19" s="617" t="s">
        <v>261</v>
      </c>
      <c r="G19" s="428" t="s">
        <v>261</v>
      </c>
      <c r="H19" s="689">
        <v>2</v>
      </c>
      <c r="I19" s="1019"/>
      <c r="J19" s="1020"/>
      <c r="K19" s="1021"/>
      <c r="L19" s="2"/>
      <c r="M19" s="3"/>
      <c r="N19" s="3"/>
    </row>
    <row r="20" spans="2:14" s="116" customFormat="1" ht="10.5" customHeight="1" x14ac:dyDescent="0.15">
      <c r="B20" s="829"/>
      <c r="C20" s="80" t="s">
        <v>723</v>
      </c>
      <c r="F20" s="829"/>
      <c r="G20" s="829"/>
      <c r="H20" s="829"/>
    </row>
    <row r="21" spans="2:14" ht="10.5" customHeight="1" x14ac:dyDescent="0.15"/>
    <row r="22" spans="2:14" ht="10.5" customHeight="1" x14ac:dyDescent="0.15"/>
    <row r="30" spans="2:14" ht="10.15" customHeight="1" x14ac:dyDescent="0.15">
      <c r="F30" s="222"/>
    </row>
  </sheetData>
  <mergeCells count="17">
    <mergeCell ref="C13:D13"/>
    <mergeCell ref="E2:G2"/>
    <mergeCell ref="B3:C3"/>
    <mergeCell ref="E3:G3"/>
    <mergeCell ref="B5:C10"/>
    <mergeCell ref="K5:K8"/>
    <mergeCell ref="B11:D11"/>
    <mergeCell ref="E11:H11"/>
    <mergeCell ref="I11:K11"/>
    <mergeCell ref="C12:D12"/>
    <mergeCell ref="I5:I8"/>
    <mergeCell ref="J5:J8"/>
    <mergeCell ref="C14:D14"/>
    <mergeCell ref="C16:D16"/>
    <mergeCell ref="C17:D17"/>
    <mergeCell ref="C18:D18"/>
    <mergeCell ref="B19:D19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10C9-9200-46CD-BA57-9046DBDCF812}">
  <sheetPr>
    <pageSetUpPr fitToPage="1"/>
  </sheetPr>
  <dimension ref="A1:N30"/>
  <sheetViews>
    <sheetView zoomScaleNormal="100" zoomScaleSheetLayoutView="100" workbookViewId="0">
      <selection activeCell="A15" sqref="A15:A18"/>
    </sheetView>
  </sheetViews>
  <sheetFormatPr defaultColWidth="8.875" defaultRowHeight="10.15" customHeight="1" x14ac:dyDescent="0.15"/>
  <cols>
    <col min="1" max="1" width="1.75" style="3" customWidth="1"/>
    <col min="2" max="2" width="3.5" style="4" customWidth="1"/>
    <col min="3" max="3" width="8.875" style="3" customWidth="1"/>
    <col min="4" max="4" width="14.25" style="3" customWidth="1"/>
    <col min="5" max="5" width="7.5" style="3" customWidth="1"/>
    <col min="6" max="8" width="7.5" style="4" customWidth="1"/>
    <col min="9" max="11" width="7.5" style="3" customWidth="1"/>
    <col min="12" max="12" width="9" style="3" hidden="1" customWidth="1"/>
    <col min="13" max="16384" width="8.875" style="3"/>
  </cols>
  <sheetData>
    <row r="1" spans="2:12" ht="12" customHeight="1" thickBot="1" x14ac:dyDescent="0.2">
      <c r="C1" s="30"/>
    </row>
    <row r="2" spans="2:12" ht="16.899999999999999" customHeight="1" thickBot="1" x14ac:dyDescent="0.2">
      <c r="C2" s="23"/>
      <c r="D2" s="25"/>
      <c r="E2" s="1207" t="s">
        <v>9</v>
      </c>
      <c r="F2" s="1312"/>
      <c r="G2" s="1312"/>
      <c r="H2" s="881"/>
      <c r="I2" s="4"/>
      <c r="J2" s="4"/>
      <c r="K2" s="4"/>
      <c r="L2" s="4"/>
    </row>
    <row r="3" spans="2:12" ht="16.899999999999999" customHeight="1" thickBot="1" x14ac:dyDescent="0.2">
      <c r="B3" s="1207" t="s">
        <v>42</v>
      </c>
      <c r="C3" s="1208"/>
      <c r="D3" s="823" t="s">
        <v>774</v>
      </c>
      <c r="E3" s="1420" t="s">
        <v>783</v>
      </c>
      <c r="F3" s="1296"/>
      <c r="G3" s="1296"/>
      <c r="H3" s="881"/>
      <c r="I3" s="4"/>
      <c r="J3" s="4"/>
      <c r="K3" s="4"/>
      <c r="L3" s="4"/>
    </row>
    <row r="4" spans="2:12" ht="9.75" customHeight="1" thickBot="1" x14ac:dyDescent="0.2">
      <c r="C4" s="4"/>
      <c r="D4" s="4"/>
      <c r="E4" s="4"/>
      <c r="I4" s="4"/>
      <c r="J4" s="4"/>
      <c r="K4" s="4"/>
      <c r="L4" s="4"/>
    </row>
    <row r="5" spans="2:12" ht="11.1" customHeight="1" x14ac:dyDescent="0.15">
      <c r="B5" s="1129" t="s">
        <v>90</v>
      </c>
      <c r="C5" s="1130"/>
      <c r="D5" s="932" t="s">
        <v>17</v>
      </c>
      <c r="E5" s="243">
        <v>45056</v>
      </c>
      <c r="F5" s="393">
        <v>45112</v>
      </c>
      <c r="G5" s="393">
        <v>45175</v>
      </c>
      <c r="H5" s="1022">
        <v>45238</v>
      </c>
      <c r="I5" s="1275" t="s">
        <v>0</v>
      </c>
      <c r="J5" s="1142" t="s">
        <v>1</v>
      </c>
      <c r="K5" s="1442" t="s">
        <v>2</v>
      </c>
      <c r="L5" s="4"/>
    </row>
    <row r="6" spans="2:12" ht="11.1" customHeight="1" x14ac:dyDescent="0.15">
      <c r="B6" s="1131"/>
      <c r="C6" s="1132"/>
      <c r="D6" s="886" t="s">
        <v>22</v>
      </c>
      <c r="E6" s="244">
        <v>0.43888888888888888</v>
      </c>
      <c r="F6" s="273">
        <v>0.40625</v>
      </c>
      <c r="G6" s="273">
        <v>0.39861111111111108</v>
      </c>
      <c r="H6" s="1023">
        <v>0.40416666666666662</v>
      </c>
      <c r="I6" s="1276"/>
      <c r="J6" s="1143"/>
      <c r="K6" s="1443"/>
      <c r="L6" s="4"/>
    </row>
    <row r="7" spans="2:12" ht="11.1" customHeight="1" x14ac:dyDescent="0.15">
      <c r="B7" s="1131"/>
      <c r="C7" s="1132"/>
      <c r="D7" s="1024" t="s">
        <v>18</v>
      </c>
      <c r="E7" s="236" t="s">
        <v>184</v>
      </c>
      <c r="F7" s="273" t="s">
        <v>184</v>
      </c>
      <c r="G7" s="273" t="s">
        <v>184</v>
      </c>
      <c r="H7" s="826" t="s">
        <v>673</v>
      </c>
      <c r="I7" s="1276"/>
      <c r="J7" s="1143"/>
      <c r="K7" s="1443"/>
      <c r="L7" s="4"/>
    </row>
    <row r="8" spans="2:12" ht="11.1" customHeight="1" x14ac:dyDescent="0.15">
      <c r="B8" s="1131"/>
      <c r="C8" s="1132"/>
      <c r="D8" s="1024" t="s">
        <v>19</v>
      </c>
      <c r="E8" s="236" t="s">
        <v>422</v>
      </c>
      <c r="F8" s="273" t="s">
        <v>184</v>
      </c>
      <c r="G8" s="273" t="s">
        <v>163</v>
      </c>
      <c r="H8" s="826" t="s">
        <v>309</v>
      </c>
      <c r="I8" s="1277"/>
      <c r="J8" s="1144"/>
      <c r="K8" s="1444"/>
      <c r="L8" s="4"/>
    </row>
    <row r="9" spans="2:12" ht="11.1" customHeight="1" x14ac:dyDescent="0.15">
      <c r="B9" s="1131"/>
      <c r="C9" s="1132"/>
      <c r="D9" s="886" t="s">
        <v>20</v>
      </c>
      <c r="E9" s="246">
        <v>16</v>
      </c>
      <c r="F9" s="208">
        <v>28</v>
      </c>
      <c r="G9" s="208">
        <v>24</v>
      </c>
      <c r="H9" s="726">
        <v>11</v>
      </c>
      <c r="I9" s="933"/>
      <c r="J9" s="997"/>
      <c r="K9" s="935"/>
      <c r="L9" s="4"/>
    </row>
    <row r="10" spans="2:12" ht="11.1" customHeight="1" thickBot="1" x14ac:dyDescent="0.2">
      <c r="B10" s="1131"/>
      <c r="C10" s="1132"/>
      <c r="D10" s="886" t="s">
        <v>21</v>
      </c>
      <c r="E10" s="246">
        <v>6</v>
      </c>
      <c r="F10" s="208">
        <v>16.5</v>
      </c>
      <c r="G10" s="208">
        <v>13.4</v>
      </c>
      <c r="H10" s="726">
        <v>12.1</v>
      </c>
      <c r="I10" s="998"/>
      <c r="J10" s="999"/>
      <c r="K10" s="1000"/>
      <c r="L10" s="4"/>
    </row>
    <row r="11" spans="2:12" s="8" customFormat="1" ht="12.95" customHeight="1" thickBot="1" x14ac:dyDescent="0.2">
      <c r="B11" s="1124" t="s">
        <v>776</v>
      </c>
      <c r="C11" s="1125"/>
      <c r="D11" s="1125"/>
      <c r="E11" s="1445" t="s">
        <v>3</v>
      </c>
      <c r="F11" s="1445"/>
      <c r="G11" s="1445"/>
      <c r="H11" s="1445"/>
      <c r="I11" s="1418"/>
      <c r="J11" s="1418"/>
      <c r="K11" s="1446"/>
      <c r="L11" s="4" t="s">
        <v>153</v>
      </c>
    </row>
    <row r="12" spans="2:12" ht="11.1" customHeight="1" x14ac:dyDescent="0.15">
      <c r="B12" s="38">
        <v>1</v>
      </c>
      <c r="C12" s="1321" t="s">
        <v>756</v>
      </c>
      <c r="D12" s="1322"/>
      <c r="E12" s="1001">
        <v>0.46</v>
      </c>
      <c r="F12" s="613">
        <v>0.15</v>
      </c>
      <c r="G12" s="395">
        <v>0.28999999999999998</v>
      </c>
      <c r="H12" s="1003">
        <v>7.0000000000000007E-2</v>
      </c>
      <c r="I12" s="395">
        <f>IF(MAXA(E12:H12)&lt;L12,"&lt;"&amp;L12&amp;"",MAXA(E12:H12))</f>
        <v>0.46</v>
      </c>
      <c r="J12" s="613">
        <f>IF(MINA(E12:H12)&lt;L12,"&lt;"&amp;L12&amp;"",MINA(E12:H12))</f>
        <v>7.0000000000000007E-2</v>
      </c>
      <c r="K12" s="983">
        <f>IF(AVERAGEA(E12:H12)&lt;L12,"&lt;"&amp;L12&amp;"",AVERAGEA(E12:H12))</f>
        <v>0.24249999999999999</v>
      </c>
      <c r="L12" s="2">
        <v>0.03</v>
      </c>
    </row>
    <row r="13" spans="2:12" ht="11.1" customHeight="1" x14ac:dyDescent="0.15">
      <c r="B13" s="39">
        <v>2</v>
      </c>
      <c r="C13" s="1119" t="s">
        <v>777</v>
      </c>
      <c r="D13" s="1458"/>
      <c r="E13" s="705">
        <v>0.06</v>
      </c>
      <c r="F13" s="397">
        <v>4.8000000000000001E-2</v>
      </c>
      <c r="G13" s="452">
        <v>0.16</v>
      </c>
      <c r="H13" s="741">
        <v>1.7999999999999999E-2</v>
      </c>
      <c r="I13" s="395">
        <f t="shared" ref="I13:I20" si="0">IF(MAXA(E13:H13)&lt;L13,"&lt;"&amp;L13&amp;"",MAXA(E13:H13))</f>
        <v>0.16</v>
      </c>
      <c r="J13" s="652">
        <f t="shared" ref="J13:J20" si="1">IF(MINA(E13:H13)&lt;L13,"&lt;"&amp;L13&amp;"",MINA(E13:H13))</f>
        <v>1.7999999999999999E-2</v>
      </c>
      <c r="K13" s="1004">
        <f t="shared" ref="K13:K20" si="2">IF(AVERAGEA(E13:H13)&lt;L13,"&lt;"&amp;L13&amp;"",AVERAGEA(E13:H13))</f>
        <v>7.1500000000000008E-2</v>
      </c>
      <c r="L13" s="2">
        <v>1E-3</v>
      </c>
    </row>
    <row r="14" spans="2:12" ht="10.5" customHeight="1" x14ac:dyDescent="0.15">
      <c r="B14" s="38">
        <v>3</v>
      </c>
      <c r="C14" s="1321" t="s">
        <v>765</v>
      </c>
      <c r="D14" s="1322"/>
      <c r="E14" s="1005">
        <v>8.3000000000000007</v>
      </c>
      <c r="F14" s="522">
        <v>11</v>
      </c>
      <c r="G14" s="940">
        <v>12</v>
      </c>
      <c r="H14" s="747">
        <v>14</v>
      </c>
      <c r="I14" s="460">
        <f t="shared" si="0"/>
        <v>14</v>
      </c>
      <c r="J14" s="1007">
        <f t="shared" si="1"/>
        <v>8.3000000000000007</v>
      </c>
      <c r="K14" s="1008">
        <f t="shared" si="2"/>
        <v>11.324999999999999</v>
      </c>
      <c r="L14" s="168">
        <v>2</v>
      </c>
    </row>
    <row r="15" spans="2:12" s="116" customFormat="1" ht="11.1" customHeight="1" x14ac:dyDescent="0.15">
      <c r="B15" s="39">
        <v>4</v>
      </c>
      <c r="C15" s="1025" t="s">
        <v>749</v>
      </c>
      <c r="D15" s="1025"/>
      <c r="E15" s="1026">
        <v>5.0999999999999996</v>
      </c>
      <c r="F15" s="421">
        <v>10</v>
      </c>
      <c r="G15" s="408">
        <v>9.4</v>
      </c>
      <c r="H15" s="700">
        <v>7.9</v>
      </c>
      <c r="I15" s="395">
        <f t="shared" si="0"/>
        <v>10</v>
      </c>
      <c r="J15" s="1007">
        <f t="shared" si="1"/>
        <v>5.0999999999999996</v>
      </c>
      <c r="K15" s="1013">
        <f t="shared" si="2"/>
        <v>8.1</v>
      </c>
      <c r="L15" s="168">
        <v>0.5</v>
      </c>
    </row>
    <row r="16" spans="2:12" s="116" customFormat="1" ht="11.1" customHeight="1" x14ac:dyDescent="0.15">
      <c r="B16" s="38">
        <v>5</v>
      </c>
      <c r="C16" s="1455" t="s">
        <v>44</v>
      </c>
      <c r="D16" s="1455"/>
      <c r="E16" s="1027" t="s">
        <v>778</v>
      </c>
      <c r="F16" s="1011" t="s">
        <v>779</v>
      </c>
      <c r="G16" s="833" t="s">
        <v>750</v>
      </c>
      <c r="H16" s="1012" t="s">
        <v>779</v>
      </c>
      <c r="I16" s="877"/>
      <c r="J16" s="952"/>
      <c r="K16" s="953"/>
      <c r="L16" s="168"/>
    </row>
    <row r="17" spans="1:14" s="116" customFormat="1" ht="11.1" customHeight="1" x14ac:dyDescent="0.15">
      <c r="B17" s="39">
        <v>6</v>
      </c>
      <c r="C17" s="1324" t="s">
        <v>781</v>
      </c>
      <c r="D17" s="1455"/>
      <c r="E17" s="392">
        <v>6.3</v>
      </c>
      <c r="F17" s="830">
        <v>5.6</v>
      </c>
      <c r="G17" s="389">
        <v>4.8</v>
      </c>
      <c r="H17" s="685">
        <v>6.4</v>
      </c>
      <c r="I17" s="395">
        <f t="shared" si="0"/>
        <v>6.4</v>
      </c>
      <c r="J17" s="1007">
        <f t="shared" si="1"/>
        <v>4.8</v>
      </c>
      <c r="K17" s="1013">
        <f t="shared" si="2"/>
        <v>5.7750000000000004</v>
      </c>
      <c r="L17" s="168">
        <v>0.5</v>
      </c>
      <c r="M17" s="168"/>
    </row>
    <row r="18" spans="1:14" s="116" customFormat="1" ht="11.1" customHeight="1" x14ac:dyDescent="0.15">
      <c r="A18" s="145"/>
      <c r="B18" s="38">
        <v>7</v>
      </c>
      <c r="C18" s="1324" t="s">
        <v>759</v>
      </c>
      <c r="D18" s="1455"/>
      <c r="E18" s="704">
        <v>0.09</v>
      </c>
      <c r="F18" s="405">
        <v>0.08</v>
      </c>
      <c r="G18" s="405">
        <v>0.1</v>
      </c>
      <c r="H18" s="688" t="s">
        <v>671</v>
      </c>
      <c r="I18" s="613">
        <f t="shared" si="0"/>
        <v>0.1</v>
      </c>
      <c r="J18" s="613" t="str">
        <f t="shared" si="1"/>
        <v>&lt;0.05</v>
      </c>
      <c r="K18" s="983">
        <f t="shared" si="2"/>
        <v>6.7500000000000004E-2</v>
      </c>
      <c r="L18" s="168">
        <v>0.05</v>
      </c>
      <c r="M18" s="168"/>
    </row>
    <row r="19" spans="1:14" s="8" customFormat="1" ht="12.95" customHeight="1" x14ac:dyDescent="0.15">
      <c r="A19" s="100"/>
      <c r="B19" s="39">
        <v>8</v>
      </c>
      <c r="C19" s="1449" t="s">
        <v>770</v>
      </c>
      <c r="D19" s="1456"/>
      <c r="E19" s="1001" t="s">
        <v>110</v>
      </c>
      <c r="F19" s="1002" t="s">
        <v>110</v>
      </c>
      <c r="G19" s="1002" t="s">
        <v>110</v>
      </c>
      <c r="H19" s="981" t="s">
        <v>110</v>
      </c>
      <c r="I19" s="395" t="str">
        <f t="shared" si="0"/>
        <v>&lt;0.02</v>
      </c>
      <c r="J19" s="613" t="str">
        <f t="shared" si="1"/>
        <v>&lt;0.02</v>
      </c>
      <c r="K19" s="983" t="str">
        <f t="shared" si="2"/>
        <v>&lt;0.02</v>
      </c>
      <c r="L19" s="9">
        <v>0.02</v>
      </c>
    </row>
    <row r="20" spans="1:14" ht="11.1" customHeight="1" thickBot="1" x14ac:dyDescent="0.2">
      <c r="B20" s="41">
        <v>9</v>
      </c>
      <c r="C20" s="1450" t="s">
        <v>771</v>
      </c>
      <c r="D20" s="1457"/>
      <c r="E20" s="787" t="s">
        <v>194</v>
      </c>
      <c r="F20" s="788" t="s">
        <v>194</v>
      </c>
      <c r="G20" s="788" t="s">
        <v>194</v>
      </c>
      <c r="H20" s="1028" t="s">
        <v>194</v>
      </c>
      <c r="I20" s="275" t="str">
        <f t="shared" si="0"/>
        <v>&lt;0.002</v>
      </c>
      <c r="J20" s="1029" t="str">
        <f t="shared" si="1"/>
        <v>&lt;0.002</v>
      </c>
      <c r="K20" s="1030" t="str">
        <f t="shared" si="2"/>
        <v>&lt;0.002</v>
      </c>
      <c r="L20" s="2">
        <v>2E-3</v>
      </c>
    </row>
    <row r="21" spans="1:14" s="8" customFormat="1" ht="11.1" customHeight="1" thickBot="1" x14ac:dyDescent="0.2">
      <c r="B21" s="1452" t="s">
        <v>772</v>
      </c>
      <c r="C21" s="1453"/>
      <c r="D21" s="1454"/>
      <c r="E21" s="1031" t="s">
        <v>261</v>
      </c>
      <c r="F21" s="930" t="s">
        <v>261</v>
      </c>
      <c r="G21" s="653">
        <v>2</v>
      </c>
      <c r="H21" s="1032">
        <v>2</v>
      </c>
      <c r="I21" s="1033"/>
      <c r="J21" s="5"/>
      <c r="K21" s="773"/>
      <c r="L21" s="2"/>
      <c r="M21" s="3"/>
      <c r="N21" s="3"/>
    </row>
    <row r="22" spans="1:14" s="116" customFormat="1" ht="10.5" customHeight="1" x14ac:dyDescent="0.15">
      <c r="B22" s="829"/>
      <c r="C22" s="80" t="s">
        <v>723</v>
      </c>
      <c r="F22" s="829"/>
      <c r="G22" s="829"/>
      <c r="H22" s="829"/>
    </row>
    <row r="23" spans="1:14" ht="10.5" customHeight="1" x14ac:dyDescent="0.15"/>
    <row r="24" spans="1:14" ht="10.5" customHeight="1" x14ac:dyDescent="0.15"/>
    <row r="25" spans="1:14" ht="10.5" customHeight="1" x14ac:dyDescent="0.15"/>
    <row r="30" spans="1:14" ht="10.15" customHeight="1" x14ac:dyDescent="0.15">
      <c r="F30" s="222"/>
    </row>
  </sheetData>
  <mergeCells count="19">
    <mergeCell ref="C13:D13"/>
    <mergeCell ref="E2:G2"/>
    <mergeCell ref="B3:C3"/>
    <mergeCell ref="E3:G3"/>
    <mergeCell ref="B5:C10"/>
    <mergeCell ref="K5:K8"/>
    <mergeCell ref="B11:D11"/>
    <mergeCell ref="E11:H11"/>
    <mergeCell ref="I11:K11"/>
    <mergeCell ref="C12:D12"/>
    <mergeCell ref="I5:I8"/>
    <mergeCell ref="J5:J8"/>
    <mergeCell ref="B21:D21"/>
    <mergeCell ref="C14:D14"/>
    <mergeCell ref="C16:D16"/>
    <mergeCell ref="C17:D17"/>
    <mergeCell ref="C18:D18"/>
    <mergeCell ref="C19:D19"/>
    <mergeCell ref="C20:D20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91E3-5272-4CF5-AD86-84B851F91D9B}">
  <sheetPr>
    <pageSetUpPr fitToPage="1"/>
  </sheetPr>
  <dimension ref="A1:R50"/>
  <sheetViews>
    <sheetView zoomScale="110" zoomScaleNormal="110" zoomScaleSheetLayoutView="100" workbookViewId="0"/>
  </sheetViews>
  <sheetFormatPr defaultColWidth="8.875" defaultRowHeight="10.15" customHeight="1" x14ac:dyDescent="0.15"/>
  <cols>
    <col min="1" max="1" width="1.75" style="3" customWidth="1"/>
    <col min="2" max="2" width="3.5" style="4" customWidth="1"/>
    <col min="3" max="3" width="8.875" style="3" customWidth="1"/>
    <col min="4" max="4" width="21" style="3" customWidth="1"/>
    <col min="5" max="5" width="7.5" style="3" customWidth="1"/>
    <col min="6" max="8" width="7.5" style="4" customWidth="1"/>
    <col min="9" max="11" width="7.5" style="3" customWidth="1"/>
    <col min="12" max="12" width="9" style="3" hidden="1" customWidth="1"/>
    <col min="13" max="18" width="0" style="3" hidden="1" customWidth="1"/>
    <col min="19" max="16384" width="8.875" style="3"/>
  </cols>
  <sheetData>
    <row r="1" spans="1:17" ht="12" customHeight="1" thickBot="1" x14ac:dyDescent="0.2">
      <c r="C1" s="30"/>
    </row>
    <row r="2" spans="1:17" ht="16.899999999999999" customHeight="1" thickBot="1" x14ac:dyDescent="0.2">
      <c r="C2" s="23"/>
      <c r="D2" s="25"/>
      <c r="E2" s="1207" t="s">
        <v>9</v>
      </c>
      <c r="F2" s="1312"/>
      <c r="G2" s="1312"/>
      <c r="H2" s="881"/>
      <c r="I2" s="4"/>
      <c r="J2" s="4"/>
      <c r="K2" s="4"/>
      <c r="L2" s="4"/>
    </row>
    <row r="3" spans="1:17" ht="16.899999999999999" customHeight="1" thickBot="1" x14ac:dyDescent="0.2">
      <c r="B3" s="1207" t="s">
        <v>42</v>
      </c>
      <c r="C3" s="1208"/>
      <c r="D3" s="823" t="s">
        <v>726</v>
      </c>
      <c r="E3" s="1420" t="s">
        <v>784</v>
      </c>
      <c r="F3" s="1296"/>
      <c r="G3" s="1296"/>
      <c r="H3" s="881"/>
      <c r="I3" s="4"/>
      <c r="J3" s="4"/>
      <c r="K3" s="4"/>
      <c r="L3" s="4"/>
    </row>
    <row r="4" spans="1:17" ht="9.75" customHeight="1" thickBot="1" x14ac:dyDescent="0.2">
      <c r="C4" s="4"/>
      <c r="D4" s="4"/>
      <c r="E4" s="4"/>
      <c r="I4" s="4"/>
      <c r="J4" s="4"/>
      <c r="K4" s="4"/>
      <c r="L4" s="4"/>
    </row>
    <row r="5" spans="1:17" ht="11.1" customHeight="1" x14ac:dyDescent="0.15">
      <c r="A5" s="98"/>
      <c r="B5" s="1129" t="s">
        <v>90</v>
      </c>
      <c r="C5" s="1130"/>
      <c r="D5" s="932" t="s">
        <v>17</v>
      </c>
      <c r="E5" s="243">
        <v>45056</v>
      </c>
      <c r="F5" s="393">
        <v>45112</v>
      </c>
      <c r="G5" s="393">
        <v>45175</v>
      </c>
      <c r="H5" s="1022">
        <v>45238</v>
      </c>
      <c r="I5" s="1275" t="s">
        <v>0</v>
      </c>
      <c r="J5" s="1142" t="s">
        <v>1</v>
      </c>
      <c r="K5" s="1442" t="s">
        <v>2</v>
      </c>
      <c r="L5" s="4"/>
    </row>
    <row r="6" spans="1:17" ht="11.1" customHeight="1" x14ac:dyDescent="0.15">
      <c r="A6" s="98"/>
      <c r="B6" s="1131"/>
      <c r="C6" s="1132"/>
      <c r="D6" s="886" t="s">
        <v>22</v>
      </c>
      <c r="E6" s="244">
        <v>0.51041666666666663</v>
      </c>
      <c r="F6" s="273">
        <v>0.47291666666666665</v>
      </c>
      <c r="G6" s="273">
        <v>0.47916666666666669</v>
      </c>
      <c r="H6" s="725">
        <v>0.46597222222222223</v>
      </c>
      <c r="I6" s="1276"/>
      <c r="J6" s="1143"/>
      <c r="K6" s="1443"/>
      <c r="L6" s="4"/>
    </row>
    <row r="7" spans="1:17" ht="11.1" customHeight="1" x14ac:dyDescent="0.15">
      <c r="A7" s="98"/>
      <c r="B7" s="1131"/>
      <c r="C7" s="1132"/>
      <c r="D7" s="886" t="s">
        <v>18</v>
      </c>
      <c r="E7" s="245" t="s">
        <v>184</v>
      </c>
      <c r="F7" s="273" t="s">
        <v>184</v>
      </c>
      <c r="G7" s="217" t="s">
        <v>184</v>
      </c>
      <c r="H7" s="827" t="s">
        <v>673</v>
      </c>
      <c r="I7" s="1276"/>
      <c r="J7" s="1143"/>
      <c r="K7" s="1443"/>
      <c r="L7" s="4"/>
    </row>
    <row r="8" spans="1:17" ht="11.1" customHeight="1" x14ac:dyDescent="0.15">
      <c r="A8" s="98"/>
      <c r="B8" s="1131"/>
      <c r="C8" s="1132"/>
      <c r="D8" s="886" t="s">
        <v>19</v>
      </c>
      <c r="E8" s="245" t="s">
        <v>422</v>
      </c>
      <c r="F8" s="273" t="s">
        <v>184</v>
      </c>
      <c r="G8" s="217" t="s">
        <v>163</v>
      </c>
      <c r="H8" s="827" t="s">
        <v>309</v>
      </c>
      <c r="I8" s="1277"/>
      <c r="J8" s="1144"/>
      <c r="K8" s="1444"/>
      <c r="L8" s="4"/>
    </row>
    <row r="9" spans="1:17" ht="11.1" customHeight="1" x14ac:dyDescent="0.15">
      <c r="A9" s="98"/>
      <c r="B9" s="1131"/>
      <c r="C9" s="1132"/>
      <c r="D9" s="886" t="s">
        <v>20</v>
      </c>
      <c r="E9" s="246">
        <v>17</v>
      </c>
      <c r="F9" s="208">
        <v>26</v>
      </c>
      <c r="G9" s="208">
        <v>23</v>
      </c>
      <c r="H9" s="726">
        <v>12</v>
      </c>
      <c r="I9" s="933"/>
      <c r="J9" s="934"/>
      <c r="K9" s="935"/>
      <c r="L9" s="4"/>
    </row>
    <row r="10" spans="1:17" ht="11.1" customHeight="1" thickBot="1" x14ac:dyDescent="0.2">
      <c r="A10" s="98"/>
      <c r="B10" s="1131"/>
      <c r="C10" s="1132"/>
      <c r="D10" s="886" t="s">
        <v>21</v>
      </c>
      <c r="E10" s="246">
        <v>10.7</v>
      </c>
      <c r="F10" s="208">
        <v>16.5</v>
      </c>
      <c r="G10" s="394">
        <v>19.600000000000001</v>
      </c>
      <c r="H10" s="727">
        <v>10.3</v>
      </c>
      <c r="I10" s="936"/>
      <c r="J10" s="937"/>
      <c r="K10" s="938"/>
      <c r="L10" s="4"/>
    </row>
    <row r="11" spans="1:17" s="8" customFormat="1" ht="12.95" customHeight="1" thickBot="1" x14ac:dyDescent="0.2">
      <c r="A11" s="100"/>
      <c r="B11" s="1124" t="s">
        <v>728</v>
      </c>
      <c r="C11" s="1125"/>
      <c r="D11" s="1125"/>
      <c r="E11" s="1445" t="s">
        <v>3</v>
      </c>
      <c r="F11" s="1445"/>
      <c r="G11" s="1445"/>
      <c r="H11" s="1445"/>
      <c r="I11" s="1418"/>
      <c r="J11" s="1418"/>
      <c r="K11" s="1446"/>
      <c r="L11" s="4" t="s">
        <v>153</v>
      </c>
    </row>
    <row r="12" spans="1:17" ht="11.1" customHeight="1" x14ac:dyDescent="0.15">
      <c r="A12" s="98"/>
      <c r="B12" s="38">
        <v>1</v>
      </c>
      <c r="C12" s="1429" t="s">
        <v>745</v>
      </c>
      <c r="D12" s="1430"/>
      <c r="E12" s="894">
        <v>120</v>
      </c>
      <c r="F12" s="895">
        <v>760</v>
      </c>
      <c r="G12" s="895">
        <v>36000</v>
      </c>
      <c r="H12" s="1034">
        <v>250</v>
      </c>
      <c r="I12" s="897">
        <v>36000</v>
      </c>
      <c r="J12" s="1035">
        <v>120</v>
      </c>
      <c r="K12" s="842">
        <v>9283</v>
      </c>
      <c r="L12" s="2"/>
      <c r="M12" s="8">
        <v>57</v>
      </c>
      <c r="N12" s="3">
        <v>2200</v>
      </c>
      <c r="O12" s="3">
        <v>620</v>
      </c>
      <c r="P12" s="3">
        <v>68</v>
      </c>
      <c r="Q12" s="3">
        <f>ROUND(IF(AVERAGEA(M12:P12)=0,0,AVERAGEA(M12:P12)),-1)</f>
        <v>740</v>
      </c>
    </row>
    <row r="13" spans="1:17" ht="11.1" customHeight="1" x14ac:dyDescent="0.15">
      <c r="A13" s="98"/>
      <c r="B13" s="39">
        <v>2</v>
      </c>
      <c r="C13" s="1431" t="s">
        <v>746</v>
      </c>
      <c r="D13" s="1432"/>
      <c r="E13" s="248" t="s">
        <v>747</v>
      </c>
      <c r="F13" s="217" t="s">
        <v>747</v>
      </c>
      <c r="G13" s="217" t="s">
        <v>747</v>
      </c>
      <c r="H13" s="827" t="s">
        <v>747</v>
      </c>
      <c r="I13" s="1036"/>
      <c r="J13" s="1037"/>
      <c r="K13" s="1038"/>
      <c r="L13" s="2"/>
    </row>
    <row r="14" spans="1:17" ht="11.1" customHeight="1" x14ac:dyDescent="0.15">
      <c r="A14" s="98"/>
      <c r="B14" s="39">
        <v>3</v>
      </c>
      <c r="C14" s="1431" t="s">
        <v>748</v>
      </c>
      <c r="D14" s="1432"/>
      <c r="E14" s="252">
        <v>0.1</v>
      </c>
      <c r="F14" s="452">
        <v>0.15</v>
      </c>
      <c r="G14" s="452">
        <v>0.42</v>
      </c>
      <c r="H14" s="743">
        <v>0.06</v>
      </c>
      <c r="I14" s="1039">
        <f t="shared" ref="I14:I33" si="0">IF(MAXA(E14:H14)&lt;L14,"&lt;"&amp;L14&amp;"",MAXA(E14:H14))</f>
        <v>0.42</v>
      </c>
      <c r="J14" s="973">
        <f t="shared" ref="J14:J33" si="1">IF(MINA(E14:H14)&lt;L14,"&lt;"&amp;L14&amp;"",MINA(E14:H14))</f>
        <v>0.06</v>
      </c>
      <c r="K14" s="1040">
        <f t="shared" ref="K14:K33" si="2">IF(AVERAGEA(E14:H14)&lt;L14,"&lt;"&amp;L14&amp;"",AVERAGEA(E14:H14))</f>
        <v>0.1825</v>
      </c>
      <c r="L14" s="2">
        <v>0.05</v>
      </c>
    </row>
    <row r="15" spans="1:17" ht="11.1" customHeight="1" x14ac:dyDescent="0.15">
      <c r="A15" s="98"/>
      <c r="B15" s="39">
        <v>4</v>
      </c>
      <c r="C15" s="1431" t="s">
        <v>749</v>
      </c>
      <c r="D15" s="1432"/>
      <c r="E15" s="253">
        <v>7</v>
      </c>
      <c r="F15" s="208">
        <v>7.7</v>
      </c>
      <c r="G15" s="208">
        <v>6.8</v>
      </c>
      <c r="H15" s="726">
        <v>7.8</v>
      </c>
      <c r="I15" s="1041">
        <f t="shared" si="0"/>
        <v>7.8</v>
      </c>
      <c r="J15" s="1042">
        <f t="shared" si="1"/>
        <v>6.8</v>
      </c>
      <c r="K15" s="1043">
        <f t="shared" si="2"/>
        <v>7.3250000000000002</v>
      </c>
      <c r="L15" s="2">
        <v>0.5</v>
      </c>
    </row>
    <row r="16" spans="1:17" ht="11.1" customHeight="1" x14ac:dyDescent="0.15">
      <c r="A16" s="98"/>
      <c r="B16" s="39">
        <v>5</v>
      </c>
      <c r="C16" s="1431" t="s">
        <v>606</v>
      </c>
      <c r="D16" s="1432"/>
      <c r="E16" s="253">
        <v>7.7</v>
      </c>
      <c r="F16" s="208">
        <v>8.1</v>
      </c>
      <c r="G16" s="208">
        <v>7.8</v>
      </c>
      <c r="H16" s="726">
        <v>7.6</v>
      </c>
      <c r="I16" s="1041">
        <f t="shared" si="0"/>
        <v>8.1</v>
      </c>
      <c r="J16" s="1042">
        <f t="shared" si="1"/>
        <v>7.6</v>
      </c>
      <c r="K16" s="1044">
        <f t="shared" si="2"/>
        <v>7.8000000000000007</v>
      </c>
      <c r="L16" s="2"/>
    </row>
    <row r="17" spans="1:17" ht="11.1" customHeight="1" x14ac:dyDescent="0.15">
      <c r="A17" s="98"/>
      <c r="B17" s="39">
        <v>6</v>
      </c>
      <c r="C17" s="1431" t="s">
        <v>44</v>
      </c>
      <c r="D17" s="1432"/>
      <c r="E17" s="258" t="s">
        <v>752</v>
      </c>
      <c r="F17" s="622" t="s">
        <v>785</v>
      </c>
      <c r="G17" s="426" t="s">
        <v>751</v>
      </c>
      <c r="H17" s="747" t="s">
        <v>750</v>
      </c>
      <c r="I17" s="1036"/>
      <c r="J17" s="1037"/>
      <c r="K17" s="1038"/>
      <c r="L17" s="2"/>
    </row>
    <row r="18" spans="1:17" ht="11.1" customHeight="1" x14ac:dyDescent="0.15">
      <c r="A18" s="98"/>
      <c r="B18" s="39">
        <v>7</v>
      </c>
      <c r="C18" s="1431" t="s">
        <v>753</v>
      </c>
      <c r="D18" s="1432"/>
      <c r="E18" s="253">
        <v>3.2</v>
      </c>
      <c r="F18" s="413">
        <v>4.3</v>
      </c>
      <c r="G18" s="426">
        <v>23</v>
      </c>
      <c r="H18" s="726">
        <v>5.9</v>
      </c>
      <c r="I18" s="1045">
        <f t="shared" si="0"/>
        <v>23</v>
      </c>
      <c r="J18" s="1042">
        <f t="shared" si="1"/>
        <v>3.2</v>
      </c>
      <c r="K18" s="1044">
        <f t="shared" si="2"/>
        <v>9.1</v>
      </c>
      <c r="L18" s="2">
        <v>0.5</v>
      </c>
    </row>
    <row r="19" spans="1:17" ht="11.1" customHeight="1" x14ac:dyDescent="0.15">
      <c r="A19" s="98"/>
      <c r="B19" s="39">
        <v>8</v>
      </c>
      <c r="C19" s="1431" t="s">
        <v>754</v>
      </c>
      <c r="D19" s="1432"/>
      <c r="E19" s="253">
        <v>3</v>
      </c>
      <c r="F19" s="208">
        <v>1.5</v>
      </c>
      <c r="G19" s="426">
        <v>43</v>
      </c>
      <c r="H19" s="726">
        <v>0.8</v>
      </c>
      <c r="I19" s="841">
        <f t="shared" si="0"/>
        <v>43</v>
      </c>
      <c r="J19" s="1042">
        <f t="shared" si="1"/>
        <v>0.8</v>
      </c>
      <c r="K19" s="842">
        <f t="shared" si="2"/>
        <v>12.074999999999999</v>
      </c>
      <c r="L19" s="2">
        <v>0.1</v>
      </c>
    </row>
    <row r="20" spans="1:17" ht="11.1" customHeight="1" x14ac:dyDescent="0.15">
      <c r="A20" s="98"/>
      <c r="B20" s="39">
        <v>9</v>
      </c>
      <c r="C20" s="1431" t="s">
        <v>755</v>
      </c>
      <c r="D20" s="1432"/>
      <c r="E20" s="253">
        <v>3</v>
      </c>
      <c r="F20" s="413">
        <v>3.9</v>
      </c>
      <c r="G20" s="426">
        <v>86</v>
      </c>
      <c r="H20" s="726">
        <v>5.0999999999999996</v>
      </c>
      <c r="I20" s="841">
        <f t="shared" si="0"/>
        <v>86</v>
      </c>
      <c r="J20" s="1042">
        <f t="shared" si="1"/>
        <v>3</v>
      </c>
      <c r="K20" s="842">
        <f t="shared" si="2"/>
        <v>24.5</v>
      </c>
      <c r="L20" s="2">
        <v>0.5</v>
      </c>
    </row>
    <row r="21" spans="1:17" ht="11.1" customHeight="1" x14ac:dyDescent="0.15">
      <c r="A21" s="98"/>
      <c r="B21" s="39">
        <v>10</v>
      </c>
      <c r="C21" s="1431" t="s">
        <v>756</v>
      </c>
      <c r="D21" s="1432"/>
      <c r="E21" s="252">
        <v>0.27</v>
      </c>
      <c r="F21" s="452">
        <v>0.15</v>
      </c>
      <c r="G21" s="208">
        <v>3.5</v>
      </c>
      <c r="H21" s="743">
        <v>0.13</v>
      </c>
      <c r="I21" s="1041">
        <f t="shared" si="0"/>
        <v>3.5</v>
      </c>
      <c r="J21" s="973">
        <f t="shared" si="1"/>
        <v>0.13</v>
      </c>
      <c r="K21" s="1044">
        <f t="shared" si="2"/>
        <v>1.0125</v>
      </c>
      <c r="L21" s="2">
        <v>0.03</v>
      </c>
    </row>
    <row r="22" spans="1:17" ht="11.1" customHeight="1" x14ac:dyDescent="0.15">
      <c r="A22" s="98"/>
      <c r="B22" s="39">
        <v>11</v>
      </c>
      <c r="C22" s="1431" t="s">
        <v>733</v>
      </c>
      <c r="D22" s="1432"/>
      <c r="E22" s="249">
        <v>1.4E-2</v>
      </c>
      <c r="F22" s="397">
        <v>8.9999999999999993E-3</v>
      </c>
      <c r="G22" s="452">
        <v>0.19</v>
      </c>
      <c r="H22" s="741">
        <v>5.0000000000000001E-3</v>
      </c>
      <c r="I22" s="1039">
        <f t="shared" si="0"/>
        <v>0.19</v>
      </c>
      <c r="J22" s="1046">
        <f t="shared" si="1"/>
        <v>5.0000000000000001E-3</v>
      </c>
      <c r="K22" s="1047">
        <f t="shared" si="2"/>
        <v>5.45E-2</v>
      </c>
      <c r="L22" s="2">
        <v>1E-3</v>
      </c>
    </row>
    <row r="23" spans="1:17" ht="11.1" customHeight="1" x14ac:dyDescent="0.15">
      <c r="A23" s="98"/>
      <c r="B23" s="39">
        <v>12</v>
      </c>
      <c r="C23" s="1431" t="s">
        <v>757</v>
      </c>
      <c r="D23" s="1432"/>
      <c r="E23" s="258">
        <v>17</v>
      </c>
      <c r="F23" s="426">
        <v>28</v>
      </c>
      <c r="G23" s="426">
        <v>28</v>
      </c>
      <c r="H23" s="747">
        <v>23</v>
      </c>
      <c r="I23" s="841">
        <f t="shared" si="0"/>
        <v>28</v>
      </c>
      <c r="J23" s="437">
        <f t="shared" si="1"/>
        <v>17</v>
      </c>
      <c r="K23" s="842">
        <f t="shared" si="2"/>
        <v>24</v>
      </c>
      <c r="L23" s="2">
        <v>10</v>
      </c>
    </row>
    <row r="24" spans="1:17" ht="11.1" customHeight="1" x14ac:dyDescent="0.15">
      <c r="A24" s="98"/>
      <c r="B24" s="39">
        <v>13</v>
      </c>
      <c r="C24" s="1431" t="s">
        <v>758</v>
      </c>
      <c r="D24" s="1432"/>
      <c r="E24" s="258">
        <v>55</v>
      </c>
      <c r="F24" s="426">
        <v>69</v>
      </c>
      <c r="G24" s="426">
        <v>180</v>
      </c>
      <c r="H24" s="747">
        <v>60</v>
      </c>
      <c r="I24" s="841">
        <f t="shared" si="0"/>
        <v>180</v>
      </c>
      <c r="J24" s="437">
        <f t="shared" si="1"/>
        <v>55</v>
      </c>
      <c r="K24" s="842">
        <f t="shared" si="2"/>
        <v>91</v>
      </c>
      <c r="L24" s="2">
        <v>10</v>
      </c>
    </row>
    <row r="25" spans="1:17" s="116" customFormat="1" ht="11.1" customHeight="1" x14ac:dyDescent="0.15">
      <c r="A25" s="145"/>
      <c r="B25" s="39">
        <v>14</v>
      </c>
      <c r="C25" s="1119" t="s">
        <v>759</v>
      </c>
      <c r="D25" s="1465"/>
      <c r="E25" s="1048">
        <v>0.08</v>
      </c>
      <c r="F25" s="613">
        <v>0.11</v>
      </c>
      <c r="G25" s="613">
        <v>0.11</v>
      </c>
      <c r="H25" s="1003" t="s">
        <v>671</v>
      </c>
      <c r="I25" s="1039">
        <f t="shared" si="0"/>
        <v>0.11</v>
      </c>
      <c r="J25" s="973" t="str">
        <f t="shared" si="1"/>
        <v>&lt;0.05</v>
      </c>
      <c r="K25" s="1040">
        <f t="shared" si="2"/>
        <v>7.4999999999999997E-2</v>
      </c>
      <c r="L25" s="9">
        <v>0.05</v>
      </c>
    </row>
    <row r="26" spans="1:17" s="116" customFormat="1" ht="11.1" customHeight="1" x14ac:dyDescent="0.15">
      <c r="A26" s="145"/>
      <c r="B26" s="39">
        <v>15</v>
      </c>
      <c r="C26" s="1119" t="s">
        <v>786</v>
      </c>
      <c r="D26" s="1465"/>
      <c r="E26" s="282">
        <v>0.6</v>
      </c>
      <c r="F26" s="217">
        <v>0.9</v>
      </c>
      <c r="G26" s="217">
        <v>3.3</v>
      </c>
      <c r="H26" s="217">
        <v>0.6</v>
      </c>
      <c r="I26" s="1041">
        <f t="shared" si="0"/>
        <v>3.3</v>
      </c>
      <c r="J26" s="1042">
        <f t="shared" si="1"/>
        <v>0.6</v>
      </c>
      <c r="K26" s="1044">
        <f t="shared" si="2"/>
        <v>1.3499999999999999</v>
      </c>
      <c r="L26" s="2">
        <v>0.5</v>
      </c>
    </row>
    <row r="27" spans="1:17" s="8" customFormat="1" ht="12.95" customHeight="1" x14ac:dyDescent="0.15">
      <c r="A27" s="100"/>
      <c r="B27" s="39">
        <v>16</v>
      </c>
      <c r="C27" s="1119" t="s">
        <v>787</v>
      </c>
      <c r="D27" s="1465"/>
      <c r="E27" s="233">
        <v>2</v>
      </c>
      <c r="F27" s="208">
        <v>1.9</v>
      </c>
      <c r="G27" s="426">
        <v>32</v>
      </c>
      <c r="H27" s="726">
        <v>2.2999999999999998</v>
      </c>
      <c r="I27" s="841">
        <f t="shared" si="0"/>
        <v>32</v>
      </c>
      <c r="J27" s="1042">
        <f t="shared" si="1"/>
        <v>1.9</v>
      </c>
      <c r="K27" s="1044">
        <f t="shared" si="2"/>
        <v>9.5499999999999989</v>
      </c>
      <c r="L27" s="2">
        <v>0.5</v>
      </c>
    </row>
    <row r="28" spans="1:17" ht="11.1" customHeight="1" x14ac:dyDescent="0.15">
      <c r="A28" s="98"/>
      <c r="B28" s="39">
        <v>17</v>
      </c>
      <c r="C28" s="1119" t="s">
        <v>532</v>
      </c>
      <c r="D28" s="1465"/>
      <c r="E28" s="289">
        <v>11</v>
      </c>
      <c r="F28" s="413">
        <v>9.6</v>
      </c>
      <c r="G28" s="208">
        <v>8.6999999999999993</v>
      </c>
      <c r="H28" s="747">
        <v>11</v>
      </c>
      <c r="I28" s="841">
        <f t="shared" si="0"/>
        <v>11</v>
      </c>
      <c r="J28" s="1042">
        <f t="shared" si="1"/>
        <v>8.6999999999999993</v>
      </c>
      <c r="K28" s="842">
        <f t="shared" si="2"/>
        <v>10.074999999999999</v>
      </c>
      <c r="L28" s="2">
        <v>0.5</v>
      </c>
    </row>
    <row r="29" spans="1:17" ht="11.1" customHeight="1" x14ac:dyDescent="0.15">
      <c r="A29" s="98"/>
      <c r="B29" s="39">
        <v>18</v>
      </c>
      <c r="C29" s="1119" t="s">
        <v>534</v>
      </c>
      <c r="D29" s="1465"/>
      <c r="E29" s="1049">
        <v>7.1</v>
      </c>
      <c r="F29" s="413">
        <v>2.2999999999999998</v>
      </c>
      <c r="G29" s="426">
        <v>100</v>
      </c>
      <c r="H29" s="726">
        <v>1</v>
      </c>
      <c r="I29" s="841">
        <f t="shared" si="0"/>
        <v>100</v>
      </c>
      <c r="J29" s="1042">
        <f t="shared" si="1"/>
        <v>1</v>
      </c>
      <c r="K29" s="842">
        <f t="shared" si="2"/>
        <v>27.6</v>
      </c>
      <c r="L29" s="2">
        <v>1</v>
      </c>
    </row>
    <row r="30" spans="1:17" ht="11.1" customHeight="1" x14ac:dyDescent="0.15">
      <c r="A30" s="98"/>
      <c r="B30" s="39">
        <v>19</v>
      </c>
      <c r="C30" s="1119" t="s">
        <v>762</v>
      </c>
      <c r="D30" s="1465"/>
      <c r="E30" s="284">
        <v>0.18</v>
      </c>
      <c r="F30" s="452">
        <v>0.27</v>
      </c>
      <c r="G30" s="208">
        <v>1.6</v>
      </c>
      <c r="H30" s="743">
        <v>0.11</v>
      </c>
      <c r="I30" s="1041">
        <f t="shared" si="0"/>
        <v>1.6</v>
      </c>
      <c r="J30" s="973">
        <f t="shared" si="1"/>
        <v>0.11</v>
      </c>
      <c r="K30" s="1040">
        <f t="shared" si="2"/>
        <v>0.54</v>
      </c>
      <c r="L30" s="2">
        <v>0.05</v>
      </c>
    </row>
    <row r="31" spans="1:17" ht="11.1" customHeight="1" x14ac:dyDescent="0.15">
      <c r="A31" s="98"/>
      <c r="B31" s="39">
        <v>20</v>
      </c>
      <c r="C31" s="1119" t="s">
        <v>763</v>
      </c>
      <c r="D31" s="1465"/>
      <c r="E31" s="284">
        <v>0.01</v>
      </c>
      <c r="F31" s="452">
        <v>0.01</v>
      </c>
      <c r="G31" s="452">
        <v>0.17</v>
      </c>
      <c r="H31" s="452" t="s">
        <v>279</v>
      </c>
      <c r="I31" s="1039">
        <f t="shared" si="0"/>
        <v>0.17</v>
      </c>
      <c r="J31" s="973" t="str">
        <f t="shared" si="1"/>
        <v>&lt;0.01</v>
      </c>
      <c r="K31" s="1040">
        <f t="shared" si="2"/>
        <v>4.7500000000000001E-2</v>
      </c>
      <c r="L31" s="2">
        <v>0.01</v>
      </c>
    </row>
    <row r="32" spans="1:17" ht="11.1" customHeight="1" x14ac:dyDescent="0.15">
      <c r="A32" s="98"/>
      <c r="B32" s="39">
        <v>21</v>
      </c>
      <c r="C32" s="1119" t="s">
        <v>764</v>
      </c>
      <c r="D32" s="1465"/>
      <c r="E32" s="1050">
        <v>4</v>
      </c>
      <c r="F32" s="406">
        <v>54</v>
      </c>
      <c r="G32" s="406">
        <v>7900</v>
      </c>
      <c r="H32" s="753">
        <v>42</v>
      </c>
      <c r="I32" s="406">
        <v>7900</v>
      </c>
      <c r="J32" s="1050">
        <v>4</v>
      </c>
      <c r="K32" s="842">
        <v>2000</v>
      </c>
      <c r="L32" s="201"/>
      <c r="M32" s="3">
        <v>33</v>
      </c>
      <c r="N32" s="3">
        <v>7900</v>
      </c>
      <c r="O32" s="3">
        <v>3300</v>
      </c>
      <c r="P32" s="3">
        <v>3300</v>
      </c>
      <c r="Q32" s="3">
        <f>ROUND(IF(AVERAGEA(M32:P32)=0,0,AVERAGEA(M32:P32)),-2)</f>
        <v>3600</v>
      </c>
    </row>
    <row r="33" spans="1:18" ht="11.1" customHeight="1" thickBot="1" x14ac:dyDescent="0.2">
      <c r="A33" s="98"/>
      <c r="B33" s="39">
        <v>22</v>
      </c>
      <c r="C33" s="1218" t="s">
        <v>765</v>
      </c>
      <c r="D33" s="1466"/>
      <c r="E33" s="1051">
        <v>14</v>
      </c>
      <c r="F33" s="1052">
        <v>26</v>
      </c>
      <c r="G33" s="1052">
        <v>21</v>
      </c>
      <c r="H33" s="1053">
        <v>21</v>
      </c>
      <c r="I33" s="841">
        <f t="shared" si="0"/>
        <v>26</v>
      </c>
      <c r="J33" s="437">
        <f t="shared" si="1"/>
        <v>14</v>
      </c>
      <c r="K33" s="842">
        <f t="shared" si="2"/>
        <v>20.5</v>
      </c>
      <c r="L33" s="2">
        <v>2</v>
      </c>
    </row>
    <row r="34" spans="1:18" ht="11.1" customHeight="1" thickBot="1" x14ac:dyDescent="0.2">
      <c r="A34" s="98"/>
      <c r="B34" s="1124" t="s">
        <v>767</v>
      </c>
      <c r="C34" s="1433"/>
      <c r="D34" s="1459"/>
      <c r="E34" s="1126" t="s">
        <v>788</v>
      </c>
      <c r="F34" s="1418"/>
      <c r="G34" s="1418"/>
      <c r="H34" s="1418"/>
      <c r="I34" s="1460"/>
      <c r="J34" s="1398"/>
      <c r="K34" s="1461"/>
      <c r="L34" s="2"/>
    </row>
    <row r="35" spans="1:18" ht="11.1" customHeight="1" thickBot="1" x14ac:dyDescent="0.2">
      <c r="A35" s="98"/>
      <c r="B35" s="881">
        <v>1</v>
      </c>
      <c r="C35" s="1321" t="s">
        <v>768</v>
      </c>
      <c r="D35" s="1448"/>
      <c r="E35" s="1054">
        <v>4</v>
      </c>
      <c r="F35" s="406">
        <v>96</v>
      </c>
      <c r="G35" s="406">
        <v>9600</v>
      </c>
      <c r="H35" s="753">
        <v>180</v>
      </c>
      <c r="I35" s="406">
        <v>9600</v>
      </c>
      <c r="J35" s="406">
        <v>4</v>
      </c>
      <c r="K35" s="960">
        <v>2470</v>
      </c>
      <c r="L35" s="2"/>
      <c r="M35" s="3">
        <v>7.8</v>
      </c>
      <c r="N35" s="3">
        <v>330</v>
      </c>
      <c r="O35" s="3">
        <v>46</v>
      </c>
      <c r="P35" s="3">
        <v>22</v>
      </c>
      <c r="Q35" s="3">
        <f>ROUND(IF(AVERAGEA(M35:P35)=0,0,AVERAGEA(M35:P35)),-1)</f>
        <v>100</v>
      </c>
      <c r="R35" s="3" t="s">
        <v>789</v>
      </c>
    </row>
    <row r="36" spans="1:18" ht="11.1" customHeight="1" thickBot="1" x14ac:dyDescent="0.2">
      <c r="A36" s="98"/>
      <c r="B36" s="1124" t="s">
        <v>769</v>
      </c>
      <c r="C36" s="1433"/>
      <c r="D36" s="1459"/>
      <c r="E36" s="1126" t="s">
        <v>3</v>
      </c>
      <c r="F36" s="1418"/>
      <c r="G36" s="1418"/>
      <c r="H36" s="1418"/>
      <c r="I36" s="1460"/>
      <c r="J36" s="1398"/>
      <c r="K36" s="1461"/>
      <c r="L36" s="2"/>
    </row>
    <row r="37" spans="1:18" ht="11.1" customHeight="1" x14ac:dyDescent="0.15">
      <c r="A37" s="98"/>
      <c r="B37" s="39">
        <v>1</v>
      </c>
      <c r="C37" s="1429" t="s">
        <v>770</v>
      </c>
      <c r="D37" s="1462"/>
      <c r="E37" s="1055" t="s">
        <v>110</v>
      </c>
      <c r="F37" s="405" t="s">
        <v>110</v>
      </c>
      <c r="G37" s="1002" t="s">
        <v>110</v>
      </c>
      <c r="H37" s="981" t="s">
        <v>110</v>
      </c>
      <c r="I37" s="1039" t="str">
        <f>IF(MAXA(E37:H37)&lt;L37,"&lt;"&amp;L37&amp;"",MAXA(E37:H37))</f>
        <v>&lt;0.02</v>
      </c>
      <c r="J37" s="973" t="str">
        <f t="shared" ref="J37:J38" si="3">IF(MINA(E37:H37)&lt;L37,"&lt;"&amp;L37&amp;"",MINA(E37:H37))</f>
        <v>&lt;0.02</v>
      </c>
      <c r="K37" s="1040" t="str">
        <f t="shared" ref="K37" si="4">IF(AVERAGEA(E37:H37)&lt;L37,"&lt;"&amp;L37&amp;"",AVERAGEA(E37:H37))</f>
        <v>&lt;0.02</v>
      </c>
      <c r="L37" s="2">
        <v>0.02</v>
      </c>
    </row>
    <row r="38" spans="1:18" s="8" customFormat="1" ht="11.1" customHeight="1" thickBot="1" x14ac:dyDescent="0.2">
      <c r="A38" s="100"/>
      <c r="B38" s="41">
        <v>2</v>
      </c>
      <c r="C38" s="1463" t="s">
        <v>771</v>
      </c>
      <c r="D38" s="1464"/>
      <c r="E38" s="1056" t="s">
        <v>194</v>
      </c>
      <c r="F38" s="788" t="s">
        <v>194</v>
      </c>
      <c r="G38" s="788" t="s">
        <v>194</v>
      </c>
      <c r="H38" s="1028" t="s">
        <v>194</v>
      </c>
      <c r="I38" s="1039" t="str">
        <f>IF(MAXA(E38:H38)&lt;L38,"&lt;"&amp;L38&amp;"",MAXA(E38:H38))</f>
        <v>&lt;0.002</v>
      </c>
      <c r="J38" s="973" t="str">
        <f t="shared" si="3"/>
        <v>&lt;0.002</v>
      </c>
      <c r="K38" s="1040" t="str">
        <f>IF(AVERAGEA(E38:H38)&lt;L38,"&lt;"&amp;L38&amp;"",AVERAGEA(E38:H38))</f>
        <v>&lt;0.002</v>
      </c>
      <c r="L38" s="829">
        <v>2E-3</v>
      </c>
      <c r="M38" s="3"/>
    </row>
    <row r="39" spans="1:18" s="116" customFormat="1" ht="10.5" customHeight="1" thickBot="1" x14ac:dyDescent="0.2">
      <c r="B39" s="1452" t="s">
        <v>772</v>
      </c>
      <c r="C39" s="1453"/>
      <c r="D39" s="1454"/>
      <c r="E39" s="1057" t="s">
        <v>261</v>
      </c>
      <c r="F39" s="930" t="s">
        <v>261</v>
      </c>
      <c r="G39" s="930" t="s">
        <v>261</v>
      </c>
      <c r="H39" s="765" t="s">
        <v>261</v>
      </c>
      <c r="I39" s="866"/>
      <c r="J39" s="988"/>
      <c r="K39" s="989"/>
    </row>
    <row r="40" spans="1:18" ht="10.5" customHeight="1" x14ac:dyDescent="0.15">
      <c r="B40" s="829"/>
      <c r="C40" s="116" t="s">
        <v>773</v>
      </c>
      <c r="D40" s="116"/>
      <c r="E40" s="116"/>
      <c r="F40" s="829"/>
      <c r="G40" s="829"/>
      <c r="H40" s="829"/>
      <c r="I40" s="116"/>
      <c r="J40" s="116"/>
      <c r="K40" s="116"/>
    </row>
    <row r="41" spans="1:18" ht="10.5" customHeight="1" x14ac:dyDescent="0.15"/>
    <row r="42" spans="1:18" ht="10.5" customHeight="1" x14ac:dyDescent="0.15"/>
    <row r="43" spans="1:18" ht="10.5" customHeight="1" x14ac:dyDescent="0.15"/>
    <row r="44" spans="1:18" ht="10.5" customHeight="1" x14ac:dyDescent="0.15"/>
    <row r="45" spans="1:18" ht="10.5" customHeight="1" x14ac:dyDescent="0.15"/>
    <row r="46" spans="1:18" ht="10.5" customHeight="1" x14ac:dyDescent="0.15"/>
    <row r="47" spans="1:18" ht="10.5" customHeight="1" x14ac:dyDescent="0.15"/>
    <row r="48" spans="1:18" ht="10.5" customHeight="1" x14ac:dyDescent="0.15"/>
    <row r="49" ht="15" customHeight="1" x14ac:dyDescent="0.15"/>
    <row r="50" ht="5.45" customHeight="1" x14ac:dyDescent="0.15"/>
  </sheetData>
  <mergeCells count="42">
    <mergeCell ref="C13:D13"/>
    <mergeCell ref="E2:G2"/>
    <mergeCell ref="B3:C3"/>
    <mergeCell ref="E3:G3"/>
    <mergeCell ref="B5:C10"/>
    <mergeCell ref="K5:K8"/>
    <mergeCell ref="B11:D11"/>
    <mergeCell ref="E11:H11"/>
    <mergeCell ref="I11:K11"/>
    <mergeCell ref="C12:D12"/>
    <mergeCell ref="I5:I8"/>
    <mergeCell ref="J5:J8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I34:K34"/>
    <mergeCell ref="C35:D35"/>
    <mergeCell ref="C26:D26"/>
    <mergeCell ref="C27:D27"/>
    <mergeCell ref="C28:D28"/>
    <mergeCell ref="C29:D29"/>
    <mergeCell ref="C30:D30"/>
    <mergeCell ref="C31:D31"/>
    <mergeCell ref="B39:D39"/>
    <mergeCell ref="C32:D32"/>
    <mergeCell ref="C33:D33"/>
    <mergeCell ref="B34:D34"/>
    <mergeCell ref="E34:H34"/>
    <mergeCell ref="B36:D36"/>
    <mergeCell ref="E36:H36"/>
    <mergeCell ref="I36:K36"/>
    <mergeCell ref="C37:D37"/>
    <mergeCell ref="C38:D38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DH87"/>
  <sheetViews>
    <sheetView zoomScaleNormal="100" zoomScaleSheetLayoutView="120" workbookViewId="0">
      <pane xSplit="5" ySplit="1" topLeftCell="F2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23" style="3" customWidth="1"/>
    <col min="5" max="5" width="16.375" style="3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4" customWidth="1"/>
    <col min="22" max="22" width="3.5" style="3" customWidth="1"/>
    <col min="23" max="23" width="0" style="3" hidden="1" customWidth="1"/>
    <col min="24" max="16384" width="8.875" style="3"/>
  </cols>
  <sheetData>
    <row r="1" spans="2:112" ht="20.100000000000001" customHeight="1" x14ac:dyDescent="0.15">
      <c r="B1" s="1153" t="s">
        <v>886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</row>
    <row r="2" spans="2:112" ht="12" customHeight="1" thickBot="1" x14ac:dyDescent="0.2">
      <c r="C2" s="30" t="s">
        <v>86</v>
      </c>
    </row>
    <row r="3" spans="2:112" ht="16.899999999999999" customHeight="1" thickBot="1" x14ac:dyDescent="0.2">
      <c r="B3" s="4"/>
      <c r="C3" s="23"/>
      <c r="D3" s="90"/>
      <c r="E3" s="4"/>
      <c r="F3" s="546" t="s">
        <v>8</v>
      </c>
      <c r="G3" s="1158" t="s">
        <v>9</v>
      </c>
      <c r="H3" s="1158"/>
      <c r="I3" s="1158"/>
      <c r="J3" s="1158"/>
      <c r="K3" s="1159"/>
      <c r="N3" s="4"/>
      <c r="P3" s="4"/>
      <c r="Q3" s="4"/>
      <c r="R3" s="4"/>
      <c r="S3" s="4"/>
      <c r="T3" s="4"/>
      <c r="V3" s="4"/>
    </row>
    <row r="4" spans="2:112" ht="16.899999999999999" customHeight="1" thickBot="1" x14ac:dyDescent="0.2">
      <c r="B4" s="1160" t="s">
        <v>42</v>
      </c>
      <c r="C4" s="1161"/>
      <c r="D4" s="43" t="s">
        <v>94</v>
      </c>
      <c r="E4" s="4"/>
      <c r="F4" s="10">
        <v>1</v>
      </c>
      <c r="G4" s="1162" t="s">
        <v>95</v>
      </c>
      <c r="H4" s="1162"/>
      <c r="I4" s="1162"/>
      <c r="J4" s="1162"/>
      <c r="K4" s="1163"/>
      <c r="N4" s="4"/>
      <c r="P4" s="4"/>
      <c r="Q4" s="4"/>
      <c r="R4" s="4"/>
      <c r="S4" s="4"/>
      <c r="T4" s="4"/>
      <c r="V4" s="4"/>
    </row>
    <row r="5" spans="2:112" ht="10.15" customHeight="1" thickBot="1" x14ac:dyDescent="0.2">
      <c r="B5" s="4"/>
      <c r="C5" s="4"/>
      <c r="D5" s="4"/>
      <c r="E5" s="4"/>
      <c r="H5" s="4"/>
      <c r="J5" s="578"/>
      <c r="K5" s="4"/>
      <c r="N5" s="4"/>
      <c r="P5" s="4"/>
      <c r="Q5" s="4"/>
      <c r="R5" s="4"/>
      <c r="S5" s="4"/>
      <c r="T5" s="4"/>
      <c r="V5" s="4"/>
    </row>
    <row r="6" spans="2:112" ht="12" customHeight="1" x14ac:dyDescent="0.15">
      <c r="B6" s="1129" t="s">
        <v>90</v>
      </c>
      <c r="C6" s="1130"/>
      <c r="D6" s="1156" t="s">
        <v>17</v>
      </c>
      <c r="E6" s="1157"/>
      <c r="F6" s="235">
        <v>45028</v>
      </c>
      <c r="G6" s="393">
        <v>45056</v>
      </c>
      <c r="H6" s="401">
        <v>45084</v>
      </c>
      <c r="I6" s="393">
        <v>45112</v>
      </c>
      <c r="J6" s="393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47" t="s">
        <v>23</v>
      </c>
      <c r="V6" s="4"/>
    </row>
    <row r="7" spans="2:112" ht="12" customHeight="1" x14ac:dyDescent="0.15">
      <c r="B7" s="1131"/>
      <c r="C7" s="1132"/>
      <c r="D7" s="1135" t="s">
        <v>22</v>
      </c>
      <c r="E7" s="1136"/>
      <c r="F7" s="236">
        <v>0.37986111111111115</v>
      </c>
      <c r="G7" s="273">
        <v>0.37847222222222227</v>
      </c>
      <c r="H7" s="402">
        <v>0.3743055555555555</v>
      </c>
      <c r="I7" s="273">
        <v>0.375</v>
      </c>
      <c r="J7" s="402">
        <v>0.39444444444444443</v>
      </c>
      <c r="K7" s="273">
        <v>0.37847222222222227</v>
      </c>
      <c r="L7" s="273">
        <v>0.37847222222222227</v>
      </c>
      <c r="M7" s="273">
        <v>0.375</v>
      </c>
      <c r="N7" s="273">
        <v>0.38055555555555554</v>
      </c>
      <c r="O7" s="273">
        <v>0.375</v>
      </c>
      <c r="P7" s="273">
        <v>0.375</v>
      </c>
      <c r="Q7" s="725">
        <v>0.38125000000000003</v>
      </c>
      <c r="R7" s="1140"/>
      <c r="S7" s="1143"/>
      <c r="T7" s="1151"/>
      <c r="U7" s="1148"/>
      <c r="V7" s="4"/>
      <c r="DH7" s="3">
        <v>0.54</v>
      </c>
    </row>
    <row r="8" spans="2:112" ht="12" customHeight="1" x14ac:dyDescent="0.15">
      <c r="B8" s="1131"/>
      <c r="C8" s="1132"/>
      <c r="D8" s="1135" t="s">
        <v>18</v>
      </c>
      <c r="E8" s="1136"/>
      <c r="F8" s="236" t="s">
        <v>184</v>
      </c>
      <c r="G8" s="273" t="s">
        <v>589</v>
      </c>
      <c r="H8" s="496" t="s">
        <v>184</v>
      </c>
      <c r="I8" s="217" t="s">
        <v>184</v>
      </c>
      <c r="J8" s="581" t="s">
        <v>184</v>
      </c>
      <c r="K8" s="217" t="s">
        <v>184</v>
      </c>
      <c r="L8" s="217" t="s">
        <v>184</v>
      </c>
      <c r="M8" s="217" t="s">
        <v>673</v>
      </c>
      <c r="N8" s="217" t="s">
        <v>187</v>
      </c>
      <c r="O8" s="273" t="s">
        <v>184</v>
      </c>
      <c r="P8" s="273" t="s">
        <v>187</v>
      </c>
      <c r="Q8" s="723" t="s">
        <v>187</v>
      </c>
      <c r="R8" s="1140"/>
      <c r="S8" s="1143"/>
      <c r="T8" s="1151"/>
      <c r="U8" s="1148"/>
      <c r="V8" s="4"/>
      <c r="DH8" s="3">
        <v>0.52</v>
      </c>
    </row>
    <row r="9" spans="2:112" ht="12" customHeight="1" x14ac:dyDescent="0.15">
      <c r="B9" s="1131"/>
      <c r="C9" s="1132"/>
      <c r="D9" s="1135" t="s">
        <v>19</v>
      </c>
      <c r="E9" s="1136"/>
      <c r="F9" s="234" t="s">
        <v>163</v>
      </c>
      <c r="G9" s="273" t="s">
        <v>422</v>
      </c>
      <c r="H9" s="496" t="s">
        <v>309</v>
      </c>
      <c r="I9" s="217" t="s">
        <v>184</v>
      </c>
      <c r="J9" s="581" t="s">
        <v>184</v>
      </c>
      <c r="K9" s="217" t="s">
        <v>163</v>
      </c>
      <c r="L9" s="217" t="s">
        <v>184</v>
      </c>
      <c r="M9" s="217" t="s">
        <v>187</v>
      </c>
      <c r="N9" s="217" t="s">
        <v>184</v>
      </c>
      <c r="O9" s="217" t="s">
        <v>208</v>
      </c>
      <c r="P9" s="273" t="s">
        <v>187</v>
      </c>
      <c r="Q9" s="723" t="s">
        <v>309</v>
      </c>
      <c r="R9" s="1141"/>
      <c r="S9" s="1144"/>
      <c r="T9" s="1152"/>
      <c r="U9" s="1148"/>
      <c r="V9" s="4"/>
      <c r="DH9" s="3">
        <v>0.54</v>
      </c>
    </row>
    <row r="10" spans="2:112" ht="12" customHeight="1" x14ac:dyDescent="0.15">
      <c r="B10" s="1131"/>
      <c r="C10" s="1132"/>
      <c r="D10" s="1135" t="s">
        <v>20</v>
      </c>
      <c r="E10" s="1136"/>
      <c r="F10" s="237">
        <v>8</v>
      </c>
      <c r="G10" s="208">
        <v>16</v>
      </c>
      <c r="H10" s="398">
        <v>21</v>
      </c>
      <c r="I10" s="208">
        <v>29</v>
      </c>
      <c r="J10" s="398">
        <v>30</v>
      </c>
      <c r="K10" s="208">
        <v>24.5</v>
      </c>
      <c r="L10" s="208">
        <v>19.5</v>
      </c>
      <c r="M10" s="208">
        <v>11</v>
      </c>
      <c r="N10" s="208">
        <v>4.5</v>
      </c>
      <c r="O10" s="208">
        <v>0</v>
      </c>
      <c r="P10" s="208">
        <v>1</v>
      </c>
      <c r="Q10" s="726">
        <v>1</v>
      </c>
      <c r="R10" s="392">
        <f>MAX(F10:Q10)</f>
        <v>30</v>
      </c>
      <c r="S10" s="738">
        <f>MIN(F10:Q10)</f>
        <v>0</v>
      </c>
      <c r="T10" s="691">
        <f>AVERAGEA(F10:Q10)</f>
        <v>13.791666666666666</v>
      </c>
      <c r="U10" s="1148"/>
      <c r="V10" s="4"/>
      <c r="DH10" s="3">
        <v>0.56000000000000005</v>
      </c>
    </row>
    <row r="11" spans="2:112" ht="12" customHeight="1" x14ac:dyDescent="0.15">
      <c r="B11" s="1131"/>
      <c r="C11" s="1132"/>
      <c r="D11" s="1135" t="s">
        <v>21</v>
      </c>
      <c r="E11" s="1136"/>
      <c r="F11" s="237">
        <v>6.1</v>
      </c>
      <c r="G11" s="208">
        <v>6.9</v>
      </c>
      <c r="H11" s="398">
        <v>11</v>
      </c>
      <c r="I11" s="208">
        <v>16.100000000000001</v>
      </c>
      <c r="J11" s="398">
        <v>19.399999999999999</v>
      </c>
      <c r="K11" s="208">
        <v>16.2</v>
      </c>
      <c r="L11" s="208">
        <v>17.7</v>
      </c>
      <c r="M11" s="208">
        <v>14.1</v>
      </c>
      <c r="N11" s="208">
        <v>8</v>
      </c>
      <c r="O11" s="208">
        <v>4.5999999999999996</v>
      </c>
      <c r="P11" s="208">
        <v>4.5999999999999996</v>
      </c>
      <c r="Q11" s="726">
        <v>3.2</v>
      </c>
      <c r="R11" s="392">
        <f>MAX(F11:Q11)</f>
        <v>19.399999999999999</v>
      </c>
      <c r="S11" s="738">
        <f>MIN(F11:Q11)</f>
        <v>3.2</v>
      </c>
      <c r="T11" s="691">
        <f>AVERAGEA(F11:Q11)</f>
        <v>10.658333333333333</v>
      </c>
      <c r="U11" s="1148"/>
      <c r="V11" s="4"/>
      <c r="DH11" s="3">
        <v>0.52</v>
      </c>
    </row>
    <row r="12" spans="2:112" ht="12" customHeight="1" thickBot="1" x14ac:dyDescent="0.2">
      <c r="B12" s="1133"/>
      <c r="C12" s="1134"/>
      <c r="D12" s="1137" t="s">
        <v>4</v>
      </c>
      <c r="E12" s="1138"/>
      <c r="F12" s="230">
        <v>0.4</v>
      </c>
      <c r="G12" s="394">
        <v>0.5</v>
      </c>
      <c r="H12" s="436">
        <v>0.6</v>
      </c>
      <c r="I12" s="394">
        <v>0.6</v>
      </c>
      <c r="J12" s="436">
        <v>0.7</v>
      </c>
      <c r="K12" s="394">
        <v>0.7</v>
      </c>
      <c r="L12" s="394">
        <v>0.7</v>
      </c>
      <c r="M12" s="394">
        <v>0.7</v>
      </c>
      <c r="N12" s="394">
        <v>0.5</v>
      </c>
      <c r="O12" s="394">
        <v>0.5</v>
      </c>
      <c r="P12" s="394">
        <v>0.5</v>
      </c>
      <c r="Q12" s="727">
        <v>0.5</v>
      </c>
      <c r="R12" s="766">
        <f>MAX(F12:Q12)</f>
        <v>0.7</v>
      </c>
      <c r="S12" s="739">
        <f>MIN(F12:Q12)</f>
        <v>0.4</v>
      </c>
      <c r="T12" s="757">
        <f>AVERAGEA(F12:Q12)</f>
        <v>0.57500000000000007</v>
      </c>
      <c r="U12" s="1149"/>
      <c r="V12" s="4"/>
      <c r="W12" s="4" t="s">
        <v>153</v>
      </c>
      <c r="DH12" s="3">
        <v>0.54</v>
      </c>
    </row>
    <row r="13" spans="2:112" s="8" customFormat="1" ht="15" customHeight="1" thickBot="1" x14ac:dyDescent="0.2">
      <c r="B13" s="1154" t="s">
        <v>91</v>
      </c>
      <c r="C13" s="1155"/>
      <c r="D13" s="1155"/>
      <c r="E13" s="105" t="s">
        <v>528</v>
      </c>
      <c r="F13" s="1145" t="s">
        <v>3</v>
      </c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6"/>
      <c r="U13" s="103"/>
      <c r="V13" s="9"/>
      <c r="W13" s="9"/>
      <c r="DH13" s="8">
        <v>0.52</v>
      </c>
    </row>
    <row r="14" spans="2:112" ht="12" customHeight="1" x14ac:dyDescent="0.15">
      <c r="B14" s="33">
        <v>1</v>
      </c>
      <c r="C14" s="1111" t="s">
        <v>467</v>
      </c>
      <c r="D14" s="1111"/>
      <c r="E14" s="24" t="s">
        <v>524</v>
      </c>
      <c r="F14" s="228">
        <v>0</v>
      </c>
      <c r="G14" s="395">
        <v>0</v>
      </c>
      <c r="H14" s="518">
        <v>0</v>
      </c>
      <c r="I14" s="556">
        <v>0</v>
      </c>
      <c r="J14" s="411">
        <v>0</v>
      </c>
      <c r="K14" s="557">
        <v>0</v>
      </c>
      <c r="L14" s="395">
        <v>0</v>
      </c>
      <c r="M14" s="557">
        <v>0</v>
      </c>
      <c r="N14" s="557">
        <v>0</v>
      </c>
      <c r="O14" s="557">
        <v>0</v>
      </c>
      <c r="P14" s="557">
        <v>0</v>
      </c>
      <c r="Q14" s="700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2"/>
      <c r="W14" s="4"/>
      <c r="DH14" s="3">
        <v>0.6</v>
      </c>
    </row>
    <row r="15" spans="2:112" ht="12" customHeight="1" x14ac:dyDescent="0.15">
      <c r="B15" s="33">
        <v>2</v>
      </c>
      <c r="C15" s="1111" t="s">
        <v>468</v>
      </c>
      <c r="D15" s="1111"/>
      <c r="E15" s="109" t="s">
        <v>79</v>
      </c>
      <c r="F15" s="229" t="s">
        <v>102</v>
      </c>
      <c r="G15" s="274" t="s">
        <v>152</v>
      </c>
      <c r="H15" s="497" t="s">
        <v>152</v>
      </c>
      <c r="I15" s="274" t="s">
        <v>152</v>
      </c>
      <c r="J15" s="389" t="s">
        <v>152</v>
      </c>
      <c r="K15" s="412" t="s">
        <v>152</v>
      </c>
      <c r="L15" s="412" t="s">
        <v>152</v>
      </c>
      <c r="M15" s="412" t="s">
        <v>152</v>
      </c>
      <c r="N15" s="412" t="s">
        <v>152</v>
      </c>
      <c r="O15" s="412" t="s">
        <v>152</v>
      </c>
      <c r="P15" s="412" t="s">
        <v>152</v>
      </c>
      <c r="Q15" s="684" t="s">
        <v>102</v>
      </c>
      <c r="R15" s="737" t="s">
        <v>260</v>
      </c>
      <c r="S15" s="735" t="s">
        <v>260</v>
      </c>
      <c r="T15" s="736" t="s">
        <v>260</v>
      </c>
      <c r="U15" s="1113"/>
      <c r="V15" s="2"/>
      <c r="W15" s="4"/>
      <c r="DH15" s="3">
        <v>0.6</v>
      </c>
    </row>
    <row r="16" spans="2:112" ht="12" customHeight="1" x14ac:dyDescent="0.15">
      <c r="B16" s="33">
        <v>3</v>
      </c>
      <c r="C16" s="1111" t="s">
        <v>469</v>
      </c>
      <c r="D16" s="1111"/>
      <c r="E16" s="24" t="s">
        <v>227</v>
      </c>
      <c r="F16" s="538" t="s">
        <v>186</v>
      </c>
      <c r="G16" s="274"/>
      <c r="H16" s="390"/>
      <c r="I16" s="274" t="s">
        <v>250</v>
      </c>
      <c r="J16" s="389"/>
      <c r="K16" s="274"/>
      <c r="L16" s="274" t="s">
        <v>385</v>
      </c>
      <c r="M16" s="412"/>
      <c r="N16" s="412"/>
      <c r="O16" s="274" t="s">
        <v>250</v>
      </c>
      <c r="P16" s="412"/>
      <c r="Q16" s="684"/>
      <c r="R16" s="705" t="str">
        <f>IF(MAXA(G16:Q16)&lt;W16,"&lt;"&amp;W16&amp;"",MAXA(G16:Q16))</f>
        <v>&lt;0.0003</v>
      </c>
      <c r="S16" s="404" t="str">
        <f>IF(MINA(G16:Q16)&lt;W16,"&lt;"&amp;W16&amp;"",MINA(G16:Q16))</f>
        <v>&lt;0.0003</v>
      </c>
      <c r="T16" s="404" t="str">
        <f>IF(AVERAGEA(G16:Q16)&lt;W16,"&lt;"&amp;ASC(W16),AVERAGEA(G16:Q16))</f>
        <v>&lt;0.0003</v>
      </c>
      <c r="U16" s="1118" t="s">
        <v>46</v>
      </c>
      <c r="V16" s="2"/>
      <c r="W16" s="4">
        <v>2.9999999999999997E-4</v>
      </c>
      <c r="DH16" s="3">
        <v>0.57999999999999996</v>
      </c>
    </row>
    <row r="17" spans="2:112" ht="12" customHeight="1" x14ac:dyDescent="0.15">
      <c r="B17" s="33">
        <v>4</v>
      </c>
      <c r="C17" s="1111" t="s">
        <v>470</v>
      </c>
      <c r="D17" s="1111"/>
      <c r="E17" s="24" t="s">
        <v>71</v>
      </c>
      <c r="F17" s="229" t="s">
        <v>105</v>
      </c>
      <c r="G17" s="274"/>
      <c r="H17" s="519"/>
      <c r="I17" s="274" t="s">
        <v>105</v>
      </c>
      <c r="J17" s="389"/>
      <c r="K17" s="274"/>
      <c r="L17" s="274" t="s">
        <v>386</v>
      </c>
      <c r="M17" s="412"/>
      <c r="N17" s="412"/>
      <c r="O17" s="274" t="s">
        <v>213</v>
      </c>
      <c r="P17" s="412"/>
      <c r="Q17" s="684"/>
      <c r="R17" s="705" t="str">
        <f t="shared" ref="R17:R59" si="0">IF(MAXA(F17:Q17)&lt;W17,"&lt;"&amp;W17&amp;"",MAXA(F17:Q17))</f>
        <v>&lt;0.00005</v>
      </c>
      <c r="S17" s="404" t="str">
        <f t="shared" ref="S17:S59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2"/>
      <c r="W17" s="4">
        <v>5.0000000000000002E-5</v>
      </c>
      <c r="DH17" s="3">
        <v>0.57999999999999996</v>
      </c>
    </row>
    <row r="18" spans="2:112" ht="12" customHeight="1" x14ac:dyDescent="0.15">
      <c r="B18" s="33">
        <v>5</v>
      </c>
      <c r="C18" s="1111" t="s">
        <v>471</v>
      </c>
      <c r="D18" s="1111"/>
      <c r="E18" s="24" t="s">
        <v>67</v>
      </c>
      <c r="F18" s="229" t="s">
        <v>104</v>
      </c>
      <c r="G18" s="274"/>
      <c r="H18" s="390"/>
      <c r="I18" s="274" t="s">
        <v>104</v>
      </c>
      <c r="J18" s="389"/>
      <c r="K18" s="274"/>
      <c r="L18" s="274" t="s">
        <v>387</v>
      </c>
      <c r="M18" s="412"/>
      <c r="N18" s="412"/>
      <c r="O18" s="274" t="s">
        <v>212</v>
      </c>
      <c r="P18" s="412"/>
      <c r="Q18" s="684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2"/>
      <c r="W18" s="4">
        <v>1E-3</v>
      </c>
      <c r="DH18" s="3">
        <v>0.62</v>
      </c>
    </row>
    <row r="19" spans="2:112" ht="12" customHeight="1" x14ac:dyDescent="0.15">
      <c r="B19" s="33">
        <v>6</v>
      </c>
      <c r="C19" s="1111" t="s">
        <v>472</v>
      </c>
      <c r="D19" s="1111"/>
      <c r="E19" s="24" t="s">
        <v>67</v>
      </c>
      <c r="F19" s="229" t="s">
        <v>104</v>
      </c>
      <c r="G19" s="274"/>
      <c r="H19" s="390"/>
      <c r="I19" s="274" t="s">
        <v>104</v>
      </c>
      <c r="J19" s="389"/>
      <c r="K19" s="274"/>
      <c r="L19" s="274" t="s">
        <v>387</v>
      </c>
      <c r="M19" s="412"/>
      <c r="N19" s="412"/>
      <c r="O19" s="274" t="s">
        <v>212</v>
      </c>
      <c r="P19" s="412"/>
      <c r="Q19" s="684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2"/>
      <c r="W19" s="4">
        <v>1E-3</v>
      </c>
      <c r="DH19" s="3">
        <v>0.57999999999999996</v>
      </c>
    </row>
    <row r="20" spans="2:112" ht="12" customHeight="1" x14ac:dyDescent="0.15">
      <c r="B20" s="33">
        <v>7</v>
      </c>
      <c r="C20" s="1111" t="s">
        <v>473</v>
      </c>
      <c r="D20" s="1111"/>
      <c r="E20" s="24" t="s">
        <v>67</v>
      </c>
      <c r="F20" s="229" t="s">
        <v>104</v>
      </c>
      <c r="G20" s="274"/>
      <c r="H20" s="390"/>
      <c r="I20" s="274" t="s">
        <v>104</v>
      </c>
      <c r="J20" s="389"/>
      <c r="K20" s="274"/>
      <c r="L20" s="274" t="s">
        <v>387</v>
      </c>
      <c r="M20" s="412"/>
      <c r="N20" s="412"/>
      <c r="O20" s="274" t="s">
        <v>212</v>
      </c>
      <c r="P20" s="412"/>
      <c r="Q20" s="684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2"/>
      <c r="W20" s="4">
        <v>1E-3</v>
      </c>
      <c r="DH20" s="3">
        <v>0.6</v>
      </c>
    </row>
    <row r="21" spans="2:112" ht="12" customHeight="1" x14ac:dyDescent="0.15">
      <c r="B21" s="33">
        <v>8</v>
      </c>
      <c r="C21" s="1111" t="s">
        <v>474</v>
      </c>
      <c r="D21" s="1111"/>
      <c r="E21" s="24" t="s">
        <v>69</v>
      </c>
      <c r="F21" s="229" t="s">
        <v>114</v>
      </c>
      <c r="G21" s="274"/>
      <c r="H21" s="390"/>
      <c r="I21" s="274" t="s">
        <v>114</v>
      </c>
      <c r="J21" s="389"/>
      <c r="K21" s="274"/>
      <c r="L21" s="274" t="s">
        <v>114</v>
      </c>
      <c r="M21" s="412"/>
      <c r="N21" s="412"/>
      <c r="O21" s="274" t="s">
        <v>114</v>
      </c>
      <c r="P21" s="412"/>
      <c r="Q21" s="684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2"/>
      <c r="W21" s="4">
        <v>2E-3</v>
      </c>
      <c r="DH21" s="3">
        <v>0.59</v>
      </c>
    </row>
    <row r="22" spans="2:112" ht="12" customHeight="1" x14ac:dyDescent="0.15">
      <c r="B22" s="33">
        <v>9</v>
      </c>
      <c r="C22" s="1119" t="s">
        <v>475</v>
      </c>
      <c r="D22" s="1120"/>
      <c r="E22" s="24" t="s">
        <v>63</v>
      </c>
      <c r="F22" s="229" t="s">
        <v>308</v>
      </c>
      <c r="G22" s="274" t="s">
        <v>411</v>
      </c>
      <c r="H22" s="390" t="s">
        <v>308</v>
      </c>
      <c r="I22" s="274" t="s">
        <v>308</v>
      </c>
      <c r="J22" s="389" t="s">
        <v>308</v>
      </c>
      <c r="K22" s="412" t="s">
        <v>308</v>
      </c>
      <c r="L22" s="274" t="s">
        <v>416</v>
      </c>
      <c r="M22" s="412" t="s">
        <v>419</v>
      </c>
      <c r="N22" s="412" t="s">
        <v>308</v>
      </c>
      <c r="O22" s="274" t="s">
        <v>308</v>
      </c>
      <c r="P22" s="274" t="s">
        <v>308</v>
      </c>
      <c r="Q22" s="684" t="s">
        <v>308</v>
      </c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2"/>
      <c r="W22" s="4">
        <v>4.0000000000000001E-3</v>
      </c>
      <c r="DH22" s="3">
        <v>0.62</v>
      </c>
    </row>
    <row r="23" spans="2:112" ht="12" customHeight="1" x14ac:dyDescent="0.15">
      <c r="B23" s="33">
        <v>10</v>
      </c>
      <c r="C23" s="1111" t="s">
        <v>476</v>
      </c>
      <c r="D23" s="1111"/>
      <c r="E23" s="24" t="s">
        <v>67</v>
      </c>
      <c r="F23" s="229" t="s">
        <v>104</v>
      </c>
      <c r="G23" s="274" t="s">
        <v>212</v>
      </c>
      <c r="H23" s="390" t="s">
        <v>113</v>
      </c>
      <c r="I23" s="274" t="s">
        <v>104</v>
      </c>
      <c r="J23" s="389" t="s">
        <v>668</v>
      </c>
      <c r="K23" s="412" t="s">
        <v>212</v>
      </c>
      <c r="L23" s="274" t="s">
        <v>387</v>
      </c>
      <c r="M23" s="412" t="s">
        <v>212</v>
      </c>
      <c r="N23" s="412" t="s">
        <v>212</v>
      </c>
      <c r="O23" s="274" t="s">
        <v>212</v>
      </c>
      <c r="P23" s="274" t="s">
        <v>212</v>
      </c>
      <c r="Q23" s="684" t="s">
        <v>212</v>
      </c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21" t="s">
        <v>47</v>
      </c>
      <c r="V23" s="2"/>
      <c r="W23" s="4">
        <v>1E-3</v>
      </c>
      <c r="DH23" s="3">
        <v>0.62</v>
      </c>
    </row>
    <row r="24" spans="2:112" ht="12" customHeight="1" x14ac:dyDescent="0.15">
      <c r="B24" s="33">
        <v>11</v>
      </c>
      <c r="C24" s="1111" t="s">
        <v>477</v>
      </c>
      <c r="D24" s="1111"/>
      <c r="E24" s="631" t="s">
        <v>73</v>
      </c>
      <c r="F24" s="229">
        <v>0.2</v>
      </c>
      <c r="G24" s="456">
        <v>0.1</v>
      </c>
      <c r="H24" s="398" t="s">
        <v>620</v>
      </c>
      <c r="I24" s="456" t="s">
        <v>657</v>
      </c>
      <c r="J24" s="389" t="s">
        <v>183</v>
      </c>
      <c r="K24" s="634">
        <v>0.1</v>
      </c>
      <c r="L24" s="389">
        <v>0.2</v>
      </c>
      <c r="M24" s="633">
        <v>0.2</v>
      </c>
      <c r="N24" s="412">
        <v>0.2</v>
      </c>
      <c r="O24" s="456">
        <v>0.1</v>
      </c>
      <c r="P24" s="412">
        <v>0.1</v>
      </c>
      <c r="Q24" s="690">
        <v>0.1</v>
      </c>
      <c r="R24" s="392">
        <f t="shared" si="0"/>
        <v>0.2</v>
      </c>
      <c r="S24" s="633" t="str">
        <f t="shared" si="1"/>
        <v>&lt;0.1</v>
      </c>
      <c r="T24" s="398">
        <f t="shared" si="2"/>
        <v>0.10833333333333335</v>
      </c>
      <c r="U24" s="1117" t="s">
        <v>48</v>
      </c>
      <c r="V24" s="2"/>
      <c r="W24" s="4">
        <v>0.1</v>
      </c>
      <c r="DH24" s="3">
        <v>0.6</v>
      </c>
    </row>
    <row r="25" spans="2:112" ht="12" customHeight="1" x14ac:dyDescent="0.15">
      <c r="B25" s="33">
        <v>12</v>
      </c>
      <c r="C25" s="1111" t="s">
        <v>478</v>
      </c>
      <c r="D25" s="1111"/>
      <c r="E25" s="24" t="s">
        <v>74</v>
      </c>
      <c r="F25" s="229" t="s">
        <v>263</v>
      </c>
      <c r="G25" s="274"/>
      <c r="H25" s="484"/>
      <c r="I25" s="274" t="s">
        <v>215</v>
      </c>
      <c r="J25" s="414"/>
      <c r="K25" s="412"/>
      <c r="L25" s="274" t="s">
        <v>388</v>
      </c>
      <c r="M25" s="412"/>
      <c r="N25" s="412"/>
      <c r="O25" s="274" t="s">
        <v>215</v>
      </c>
      <c r="P25" s="412"/>
      <c r="Q25" s="684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2"/>
      <c r="W25" s="4">
        <v>0.08</v>
      </c>
      <c r="DH25" s="3">
        <v>0.6</v>
      </c>
    </row>
    <row r="26" spans="2:112" ht="12" customHeight="1" x14ac:dyDescent="0.15">
      <c r="B26" s="33">
        <v>13</v>
      </c>
      <c r="C26" s="1111" t="s">
        <v>479</v>
      </c>
      <c r="D26" s="1111"/>
      <c r="E26" s="24" t="s">
        <v>75</v>
      </c>
      <c r="F26" s="229" t="s">
        <v>183</v>
      </c>
      <c r="G26" s="274"/>
      <c r="H26" s="495"/>
      <c r="I26" s="274" t="s">
        <v>183</v>
      </c>
      <c r="J26" s="414"/>
      <c r="K26" s="412"/>
      <c r="L26" s="274" t="s">
        <v>401</v>
      </c>
      <c r="M26" s="412"/>
      <c r="N26" s="412"/>
      <c r="O26" s="274" t="s">
        <v>183</v>
      </c>
      <c r="P26" s="412"/>
      <c r="Q26" s="684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2"/>
      <c r="W26" s="4">
        <v>0.1</v>
      </c>
      <c r="DH26" s="3">
        <v>0.57999999999999996</v>
      </c>
    </row>
    <row r="27" spans="2:112" ht="12" customHeight="1" x14ac:dyDescent="0.15">
      <c r="B27" s="33">
        <v>14</v>
      </c>
      <c r="C27" s="1119" t="s">
        <v>480</v>
      </c>
      <c r="D27" s="1120"/>
      <c r="E27" s="24" t="s">
        <v>76</v>
      </c>
      <c r="F27" s="229" t="s">
        <v>108</v>
      </c>
      <c r="G27" s="274"/>
      <c r="H27" s="485"/>
      <c r="I27" s="274" t="s">
        <v>108</v>
      </c>
      <c r="J27" s="414"/>
      <c r="K27" s="412"/>
      <c r="L27" s="274" t="s">
        <v>389</v>
      </c>
      <c r="M27" s="412"/>
      <c r="N27" s="412"/>
      <c r="O27" s="274" t="s">
        <v>216</v>
      </c>
      <c r="P27" s="412"/>
      <c r="Q27" s="684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12" t="s">
        <v>49</v>
      </c>
      <c r="V27" s="2"/>
      <c r="W27" s="4">
        <v>2.0000000000000001E-4</v>
      </c>
      <c r="DH27" s="3">
        <v>0.62</v>
      </c>
    </row>
    <row r="28" spans="2:112" ht="12" customHeight="1" x14ac:dyDescent="0.15">
      <c r="B28" s="33">
        <v>15</v>
      </c>
      <c r="C28" s="1119" t="s">
        <v>481</v>
      </c>
      <c r="D28" s="1120"/>
      <c r="E28" s="24" t="s">
        <v>72</v>
      </c>
      <c r="F28" s="229" t="s">
        <v>106</v>
      </c>
      <c r="G28" s="274"/>
      <c r="H28" s="390"/>
      <c r="I28" s="274" t="s">
        <v>106</v>
      </c>
      <c r="J28" s="414"/>
      <c r="K28" s="412"/>
      <c r="L28" s="274" t="s">
        <v>390</v>
      </c>
      <c r="M28" s="412"/>
      <c r="N28" s="412"/>
      <c r="O28" s="274" t="s">
        <v>214</v>
      </c>
      <c r="P28" s="412"/>
      <c r="Q28" s="684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13"/>
      <c r="V28" s="2"/>
      <c r="W28" s="4">
        <v>5.0000000000000001E-3</v>
      </c>
      <c r="DH28" s="3">
        <v>0.66</v>
      </c>
    </row>
    <row r="29" spans="2:112" ht="23.25" customHeight="1" x14ac:dyDescent="0.15">
      <c r="B29" s="33">
        <v>16</v>
      </c>
      <c r="C29" s="1121" t="s">
        <v>482</v>
      </c>
      <c r="D29" s="1122"/>
      <c r="E29" s="107" t="s">
        <v>63</v>
      </c>
      <c r="F29" s="238" t="s">
        <v>104</v>
      </c>
      <c r="G29" s="396"/>
      <c r="H29" s="520"/>
      <c r="I29" s="396" t="s">
        <v>104</v>
      </c>
      <c r="J29" s="444"/>
      <c r="K29" s="396"/>
      <c r="L29" s="396" t="s">
        <v>387</v>
      </c>
      <c r="M29" s="396"/>
      <c r="N29" s="396"/>
      <c r="O29" s="396" t="s">
        <v>212</v>
      </c>
      <c r="P29" s="396"/>
      <c r="Q29" s="728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13"/>
      <c r="V29" s="2"/>
      <c r="W29" s="4">
        <v>1E-3</v>
      </c>
      <c r="DH29" s="3">
        <v>0.66</v>
      </c>
    </row>
    <row r="30" spans="2:112" ht="12" customHeight="1" x14ac:dyDescent="0.15">
      <c r="B30" s="33">
        <v>17</v>
      </c>
      <c r="C30" s="1119" t="s">
        <v>483</v>
      </c>
      <c r="D30" s="1120"/>
      <c r="E30" s="24" t="s">
        <v>69</v>
      </c>
      <c r="F30" s="238" t="s">
        <v>641</v>
      </c>
      <c r="G30" s="274"/>
      <c r="H30" s="390"/>
      <c r="I30" s="274" t="s">
        <v>104</v>
      </c>
      <c r="J30" s="414"/>
      <c r="K30" s="412"/>
      <c r="L30" s="274" t="s">
        <v>387</v>
      </c>
      <c r="M30" s="412"/>
      <c r="N30" s="412"/>
      <c r="O30" s="274" t="s">
        <v>212</v>
      </c>
      <c r="P30" s="412"/>
      <c r="Q30" s="684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13"/>
      <c r="V30" s="2"/>
      <c r="W30" s="4">
        <v>1E-3</v>
      </c>
      <c r="DH30" s="3">
        <v>0.67</v>
      </c>
    </row>
    <row r="31" spans="2:112" ht="12" customHeight="1" x14ac:dyDescent="0.15">
      <c r="B31" s="33">
        <v>18</v>
      </c>
      <c r="C31" s="1119" t="s">
        <v>484</v>
      </c>
      <c r="D31" s="1120"/>
      <c r="E31" s="24" t="s">
        <v>67</v>
      </c>
      <c r="F31" s="229" t="s">
        <v>104</v>
      </c>
      <c r="G31" s="274"/>
      <c r="H31" s="390"/>
      <c r="I31" s="274" t="s">
        <v>104</v>
      </c>
      <c r="J31" s="414"/>
      <c r="K31" s="412"/>
      <c r="L31" s="274" t="s">
        <v>387</v>
      </c>
      <c r="M31" s="412"/>
      <c r="N31" s="412"/>
      <c r="O31" s="274" t="s">
        <v>212</v>
      </c>
      <c r="P31" s="412"/>
      <c r="Q31" s="684"/>
      <c r="R31" s="705" t="str">
        <f t="shared" si="0"/>
        <v>&lt;0.001</v>
      </c>
      <c r="S31" s="404" t="str">
        <f t="shared" si="1"/>
        <v>&lt;0.001</v>
      </c>
      <c r="T31" s="404" t="str">
        <f t="shared" si="2"/>
        <v>&lt;0.001</v>
      </c>
      <c r="U31" s="1113"/>
      <c r="V31" s="2"/>
      <c r="W31" s="4">
        <v>1E-3</v>
      </c>
      <c r="DH31" s="3">
        <v>0.66</v>
      </c>
    </row>
    <row r="32" spans="2:112" ht="12" customHeight="1" x14ac:dyDescent="0.15">
      <c r="B32" s="33">
        <v>19</v>
      </c>
      <c r="C32" s="1119" t="s">
        <v>485</v>
      </c>
      <c r="D32" s="1120"/>
      <c r="E32" s="24" t="s">
        <v>67</v>
      </c>
      <c r="F32" s="229" t="s">
        <v>104</v>
      </c>
      <c r="G32" s="274"/>
      <c r="H32" s="390"/>
      <c r="I32" s="274" t="s">
        <v>104</v>
      </c>
      <c r="J32" s="414"/>
      <c r="K32" s="412"/>
      <c r="L32" s="274" t="s">
        <v>387</v>
      </c>
      <c r="M32" s="412"/>
      <c r="N32" s="412"/>
      <c r="O32" s="274" t="s">
        <v>212</v>
      </c>
      <c r="P32" s="412"/>
      <c r="Q32" s="684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13"/>
      <c r="V32" s="2"/>
      <c r="W32" s="4">
        <v>1E-3</v>
      </c>
      <c r="DH32" s="3">
        <v>0.64</v>
      </c>
    </row>
    <row r="33" spans="1:112" ht="12" customHeight="1" x14ac:dyDescent="0.15">
      <c r="B33" s="33">
        <v>20</v>
      </c>
      <c r="C33" s="1119" t="s">
        <v>486</v>
      </c>
      <c r="D33" s="1120"/>
      <c r="E33" s="24" t="s">
        <v>67</v>
      </c>
      <c r="F33" s="229" t="s">
        <v>104</v>
      </c>
      <c r="G33" s="274"/>
      <c r="H33" s="390"/>
      <c r="I33" s="274" t="s">
        <v>104</v>
      </c>
      <c r="J33" s="414"/>
      <c r="K33" s="412"/>
      <c r="L33" s="274" t="s">
        <v>387</v>
      </c>
      <c r="M33" s="412"/>
      <c r="N33" s="412"/>
      <c r="O33" s="274" t="s">
        <v>212</v>
      </c>
      <c r="P33" s="412"/>
      <c r="Q33" s="684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14"/>
      <c r="V33" s="2"/>
      <c r="W33" s="4">
        <v>1E-3</v>
      </c>
      <c r="DH33" s="3">
        <v>0.66</v>
      </c>
    </row>
    <row r="34" spans="1:112" ht="12" customHeight="1" x14ac:dyDescent="0.15">
      <c r="B34" s="33">
        <v>21</v>
      </c>
      <c r="C34" s="1111" t="s">
        <v>487</v>
      </c>
      <c r="D34" s="1164"/>
      <c r="E34" s="24" t="s">
        <v>66</v>
      </c>
      <c r="F34" s="229" t="s">
        <v>259</v>
      </c>
      <c r="G34" s="274" t="s">
        <v>217</v>
      </c>
      <c r="H34" s="390" t="s">
        <v>217</v>
      </c>
      <c r="I34" s="274" t="s">
        <v>217</v>
      </c>
      <c r="J34" s="414">
        <v>0.08</v>
      </c>
      <c r="K34" s="274">
        <v>7.0000000000000007E-2</v>
      </c>
      <c r="L34" s="274">
        <v>0.06</v>
      </c>
      <c r="M34" s="412" t="s">
        <v>217</v>
      </c>
      <c r="N34" s="412" t="s">
        <v>217</v>
      </c>
      <c r="O34" s="274" t="s">
        <v>217</v>
      </c>
      <c r="P34" s="274" t="s">
        <v>217</v>
      </c>
      <c r="Q34" s="684" t="s">
        <v>211</v>
      </c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12" t="s">
        <v>182</v>
      </c>
      <c r="V34" s="2"/>
      <c r="W34" s="4">
        <v>0.06</v>
      </c>
      <c r="DH34" s="3">
        <v>0.68</v>
      </c>
    </row>
    <row r="35" spans="1:112" ht="12" customHeight="1" x14ac:dyDescent="0.15">
      <c r="B35" s="33">
        <v>22</v>
      </c>
      <c r="C35" s="1111" t="s">
        <v>488</v>
      </c>
      <c r="D35" s="1111"/>
      <c r="E35" s="24" t="s">
        <v>69</v>
      </c>
      <c r="F35" s="229" t="s">
        <v>114</v>
      </c>
      <c r="G35" s="274" t="s">
        <v>114</v>
      </c>
      <c r="H35" s="390" t="s">
        <v>114</v>
      </c>
      <c r="I35" s="274" t="s">
        <v>218</v>
      </c>
      <c r="J35" s="414" t="s">
        <v>114</v>
      </c>
      <c r="K35" s="412" t="s">
        <v>218</v>
      </c>
      <c r="L35" s="274" t="s">
        <v>392</v>
      </c>
      <c r="M35" s="412" t="s">
        <v>218</v>
      </c>
      <c r="N35" s="412" t="s">
        <v>218</v>
      </c>
      <c r="O35" s="274" t="s">
        <v>218</v>
      </c>
      <c r="P35" s="274" t="s">
        <v>218</v>
      </c>
      <c r="Q35" s="684" t="s">
        <v>194</v>
      </c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15"/>
      <c r="V35" s="2"/>
      <c r="W35" s="4">
        <v>2E-3</v>
      </c>
      <c r="DH35" s="3">
        <v>0.64</v>
      </c>
    </row>
    <row r="36" spans="1:112" ht="12" customHeight="1" x14ac:dyDescent="0.15">
      <c r="B36" s="33">
        <v>23</v>
      </c>
      <c r="C36" s="1111" t="s">
        <v>489</v>
      </c>
      <c r="D36" s="1111"/>
      <c r="E36" s="24" t="s">
        <v>78</v>
      </c>
      <c r="F36" s="239">
        <v>4.0000000000000001E-3</v>
      </c>
      <c r="G36" s="274">
        <v>5.0000000000000001E-3</v>
      </c>
      <c r="H36" s="438">
        <v>5.0000000000000001E-3</v>
      </c>
      <c r="I36" s="274">
        <v>8.9999999999999993E-3</v>
      </c>
      <c r="J36" s="414">
        <v>1.4999999999999999E-2</v>
      </c>
      <c r="K36" s="510">
        <v>6.0000000000000001E-3</v>
      </c>
      <c r="L36" s="274">
        <v>1.4999999999999999E-2</v>
      </c>
      <c r="M36" s="510">
        <v>0.01</v>
      </c>
      <c r="N36" s="412">
        <v>5.0000000000000001E-3</v>
      </c>
      <c r="O36" s="274">
        <v>2E-3</v>
      </c>
      <c r="P36" s="618">
        <v>1E-3</v>
      </c>
      <c r="Q36" s="684">
        <v>1E-3</v>
      </c>
      <c r="R36" s="769">
        <f t="shared" si="0"/>
        <v>1.4999999999999999E-2</v>
      </c>
      <c r="S36" s="440">
        <f t="shared" si="1"/>
        <v>1E-3</v>
      </c>
      <c r="T36" s="440">
        <f t="shared" si="2"/>
        <v>6.4999999999999997E-3</v>
      </c>
      <c r="U36" s="1115"/>
      <c r="V36" s="2"/>
      <c r="W36" s="4">
        <v>1E-3</v>
      </c>
      <c r="DH36" s="3">
        <v>0.66</v>
      </c>
    </row>
    <row r="37" spans="1:112" ht="11.25" customHeight="1" x14ac:dyDescent="0.15">
      <c r="B37" s="33">
        <v>24</v>
      </c>
      <c r="C37" s="1111" t="s">
        <v>490</v>
      </c>
      <c r="D37" s="1111"/>
      <c r="E37" s="24" t="s">
        <v>77</v>
      </c>
      <c r="F37" s="229">
        <v>4.0000000000000001E-3</v>
      </c>
      <c r="G37" s="274">
        <v>6.0000000000000001E-3</v>
      </c>
      <c r="H37" s="404">
        <v>3.0000000000000001E-3</v>
      </c>
      <c r="I37" s="397">
        <v>7.0000000000000001E-3</v>
      </c>
      <c r="J37" s="414">
        <v>1.2999999999999999E-2</v>
      </c>
      <c r="K37" s="510">
        <v>6.0000000000000001E-3</v>
      </c>
      <c r="L37" s="274">
        <v>1.0999999999999999E-2</v>
      </c>
      <c r="M37" s="412">
        <v>8.0000000000000002E-3</v>
      </c>
      <c r="N37" s="412">
        <v>5.0000000000000001E-3</v>
      </c>
      <c r="O37" s="274">
        <v>2E-3</v>
      </c>
      <c r="P37" s="412" t="s">
        <v>218</v>
      </c>
      <c r="Q37" s="684" t="s">
        <v>194</v>
      </c>
      <c r="R37" s="705">
        <f t="shared" si="0"/>
        <v>1.2999999999999999E-2</v>
      </c>
      <c r="S37" s="404" t="str">
        <f t="shared" si="1"/>
        <v>&lt;0.002</v>
      </c>
      <c r="T37" s="404">
        <f t="shared" si="2"/>
        <v>5.4166666666666669E-3</v>
      </c>
      <c r="U37" s="1115"/>
      <c r="V37" s="2"/>
      <c r="W37" s="4">
        <v>2E-3</v>
      </c>
      <c r="DH37" s="3">
        <v>0.65</v>
      </c>
    </row>
    <row r="38" spans="1:112" ht="12" customHeight="1" x14ac:dyDescent="0.15">
      <c r="B38" s="33">
        <v>25</v>
      </c>
      <c r="C38" s="1111" t="s">
        <v>491</v>
      </c>
      <c r="D38" s="1111"/>
      <c r="E38" s="24" t="s">
        <v>65</v>
      </c>
      <c r="F38" s="229" t="s">
        <v>635</v>
      </c>
      <c r="G38" s="274" t="s">
        <v>646</v>
      </c>
      <c r="H38" s="404">
        <v>1E-3</v>
      </c>
      <c r="I38" s="274">
        <v>2E-3</v>
      </c>
      <c r="J38" s="414">
        <v>1E-3</v>
      </c>
      <c r="K38" s="412">
        <v>2E-3</v>
      </c>
      <c r="L38" s="274">
        <v>6.0000000000000001E-3</v>
      </c>
      <c r="M38" s="412">
        <v>1E-3</v>
      </c>
      <c r="N38" s="412" t="s">
        <v>675</v>
      </c>
      <c r="O38" s="412">
        <v>1E-3</v>
      </c>
      <c r="P38" s="412">
        <v>2E-3</v>
      </c>
      <c r="Q38" s="684">
        <v>2E-3</v>
      </c>
      <c r="R38" s="705">
        <f t="shared" si="0"/>
        <v>6.0000000000000001E-3</v>
      </c>
      <c r="S38" s="404" t="str">
        <f t="shared" si="1"/>
        <v>&lt;0.001</v>
      </c>
      <c r="T38" s="404">
        <f t="shared" si="2"/>
        <v>1.5000000000000002E-3</v>
      </c>
      <c r="U38" s="1115"/>
      <c r="V38" s="2"/>
      <c r="W38" s="4">
        <v>1E-3</v>
      </c>
    </row>
    <row r="39" spans="1:112" ht="12" customHeight="1" x14ac:dyDescent="0.15">
      <c r="B39" s="33">
        <v>26</v>
      </c>
      <c r="C39" s="1111" t="s">
        <v>492</v>
      </c>
      <c r="D39" s="1111"/>
      <c r="E39" s="24" t="s">
        <v>67</v>
      </c>
      <c r="F39" s="229" t="s">
        <v>113</v>
      </c>
      <c r="G39" s="274" t="s">
        <v>212</v>
      </c>
      <c r="H39" s="404" t="s">
        <v>113</v>
      </c>
      <c r="I39" s="274" t="s">
        <v>212</v>
      </c>
      <c r="J39" s="389" t="s">
        <v>212</v>
      </c>
      <c r="K39" s="412" t="s">
        <v>212</v>
      </c>
      <c r="L39" s="274" t="s">
        <v>387</v>
      </c>
      <c r="M39" s="412" t="s">
        <v>212</v>
      </c>
      <c r="N39" s="412" t="s">
        <v>212</v>
      </c>
      <c r="O39" s="412" t="s">
        <v>212</v>
      </c>
      <c r="P39" s="412" t="s">
        <v>212</v>
      </c>
      <c r="Q39" s="684" t="s">
        <v>212</v>
      </c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15"/>
      <c r="V39" s="2"/>
      <c r="W39" s="4">
        <v>1E-3</v>
      </c>
    </row>
    <row r="40" spans="1:112" ht="12" customHeight="1" x14ac:dyDescent="0.15">
      <c r="B40" s="33">
        <v>27</v>
      </c>
      <c r="C40" s="1111" t="s">
        <v>493</v>
      </c>
      <c r="D40" s="1111"/>
      <c r="E40" s="24" t="s">
        <v>65</v>
      </c>
      <c r="F40" s="229">
        <v>7.0000000000000001E-3</v>
      </c>
      <c r="G40" s="274">
        <v>7.0000000000000001E-3</v>
      </c>
      <c r="H40" s="404">
        <v>0.01</v>
      </c>
      <c r="I40" s="397">
        <v>1.6E-2</v>
      </c>
      <c r="J40" s="390">
        <v>2.1999999999999999E-2</v>
      </c>
      <c r="K40" s="510">
        <v>1.2999999999999999E-2</v>
      </c>
      <c r="L40" s="397">
        <v>3.4000000000000002E-2</v>
      </c>
      <c r="M40" s="510">
        <v>1.6E-2</v>
      </c>
      <c r="N40" s="510">
        <v>8.0000000000000002E-3</v>
      </c>
      <c r="O40" s="274">
        <v>5.0000000000000001E-3</v>
      </c>
      <c r="P40" s="274">
        <v>5.0000000000000001E-3</v>
      </c>
      <c r="Q40" s="684">
        <v>5.0000000000000001E-3</v>
      </c>
      <c r="R40" s="705">
        <f t="shared" si="0"/>
        <v>3.4000000000000002E-2</v>
      </c>
      <c r="S40" s="404">
        <f t="shared" si="1"/>
        <v>5.0000000000000001E-3</v>
      </c>
      <c r="T40" s="404">
        <f t="shared" si="2"/>
        <v>1.2333333333333335E-2</v>
      </c>
      <c r="U40" s="1115"/>
      <c r="V40" s="2"/>
      <c r="W40" s="4">
        <v>4.0000000000000001E-3</v>
      </c>
    </row>
    <row r="41" spans="1:112" ht="12" customHeight="1" x14ac:dyDescent="0.15">
      <c r="B41" s="33">
        <v>28</v>
      </c>
      <c r="C41" s="1111" t="s">
        <v>494</v>
      </c>
      <c r="D41" s="1111"/>
      <c r="E41" s="24" t="s">
        <v>77</v>
      </c>
      <c r="F41" s="229">
        <v>2E-3</v>
      </c>
      <c r="G41" s="274">
        <v>3.0000000000000001E-3</v>
      </c>
      <c r="H41" s="389" t="s">
        <v>653</v>
      </c>
      <c r="I41" s="274">
        <v>4.0000000000000001E-3</v>
      </c>
      <c r="J41" s="390">
        <v>0.01</v>
      </c>
      <c r="K41" s="510">
        <v>3.0000000000000001E-3</v>
      </c>
      <c r="L41" s="397">
        <v>0.01</v>
      </c>
      <c r="M41" s="412">
        <v>7.0000000000000001E-3</v>
      </c>
      <c r="N41" s="412">
        <v>3.0000000000000001E-3</v>
      </c>
      <c r="O41" s="274" t="s">
        <v>218</v>
      </c>
      <c r="P41" s="274" t="s">
        <v>218</v>
      </c>
      <c r="Q41" s="684" t="s">
        <v>218</v>
      </c>
      <c r="R41" s="705">
        <f t="shared" si="0"/>
        <v>0.01</v>
      </c>
      <c r="S41" s="404" t="str">
        <f t="shared" si="1"/>
        <v>&lt;0.002</v>
      </c>
      <c r="T41" s="404">
        <f t="shared" si="2"/>
        <v>3.5000000000000001E-3</v>
      </c>
      <c r="U41" s="1115"/>
      <c r="V41" s="2"/>
      <c r="W41" s="4">
        <v>2E-3</v>
      </c>
    </row>
    <row r="42" spans="1:112" ht="12" customHeight="1" x14ac:dyDescent="0.15">
      <c r="B42" s="33">
        <v>29</v>
      </c>
      <c r="C42" s="1111" t="s">
        <v>495</v>
      </c>
      <c r="D42" s="1111"/>
      <c r="E42" s="24" t="s">
        <v>77</v>
      </c>
      <c r="F42" s="232">
        <v>3.0000000000000001E-3</v>
      </c>
      <c r="G42" s="397">
        <v>2E-3</v>
      </c>
      <c r="H42" s="389">
        <v>4.0000000000000001E-3</v>
      </c>
      <c r="I42" s="274">
        <v>5.0000000000000001E-3</v>
      </c>
      <c r="J42" s="414">
        <v>6.0000000000000001E-3</v>
      </c>
      <c r="K42" s="510">
        <v>5.0000000000000001E-3</v>
      </c>
      <c r="L42" s="274">
        <v>1.2999999999999999E-2</v>
      </c>
      <c r="M42" s="412">
        <v>5.0000000000000001E-3</v>
      </c>
      <c r="N42" s="510">
        <v>3.0000000000000001E-3</v>
      </c>
      <c r="O42" s="274">
        <v>2E-3</v>
      </c>
      <c r="P42" s="412">
        <v>2E-3</v>
      </c>
      <c r="Q42" s="684">
        <v>2E-3</v>
      </c>
      <c r="R42" s="769">
        <f t="shared" si="0"/>
        <v>1.2999999999999999E-2</v>
      </c>
      <c r="S42" s="440">
        <f t="shared" si="1"/>
        <v>2E-3</v>
      </c>
      <c r="T42" s="440">
        <f t="shared" si="2"/>
        <v>4.333333333333334E-3</v>
      </c>
      <c r="U42" s="1115"/>
      <c r="V42" s="2"/>
      <c r="W42" s="4">
        <v>1E-3</v>
      </c>
    </row>
    <row r="43" spans="1:112" ht="12" customHeight="1" x14ac:dyDescent="0.15">
      <c r="B43" s="33">
        <v>30</v>
      </c>
      <c r="C43" s="1111" t="s">
        <v>496</v>
      </c>
      <c r="D43" s="1111"/>
      <c r="E43" s="24" t="s">
        <v>80</v>
      </c>
      <c r="F43" s="229" t="s">
        <v>113</v>
      </c>
      <c r="G43" s="274" t="s">
        <v>113</v>
      </c>
      <c r="H43" s="521" t="s">
        <v>113</v>
      </c>
      <c r="I43" s="453" t="s">
        <v>113</v>
      </c>
      <c r="J43" s="389" t="s">
        <v>454</v>
      </c>
      <c r="K43" s="412" t="s">
        <v>113</v>
      </c>
      <c r="L43" s="412" t="s">
        <v>113</v>
      </c>
      <c r="M43" s="412" t="s">
        <v>113</v>
      </c>
      <c r="N43" s="412" t="s">
        <v>113</v>
      </c>
      <c r="O43" s="274" t="s">
        <v>113</v>
      </c>
      <c r="P43" s="274" t="s">
        <v>113</v>
      </c>
      <c r="Q43" s="684" t="s">
        <v>679</v>
      </c>
      <c r="R43" s="770" t="str">
        <f t="shared" si="0"/>
        <v>&lt;0.001</v>
      </c>
      <c r="S43" s="521" t="str">
        <f t="shared" si="1"/>
        <v>&lt;0.001</v>
      </c>
      <c r="T43" s="521" t="str">
        <f t="shared" si="2"/>
        <v>&lt;0.001</v>
      </c>
      <c r="U43" s="1115"/>
      <c r="V43" s="2"/>
      <c r="W43" s="4">
        <v>1E-3</v>
      </c>
    </row>
    <row r="44" spans="1:112" ht="12" customHeight="1" x14ac:dyDescent="0.15">
      <c r="B44" s="33">
        <v>31</v>
      </c>
      <c r="C44" s="1111" t="s">
        <v>497</v>
      </c>
      <c r="D44" s="1111"/>
      <c r="E44" s="24" t="s">
        <v>81</v>
      </c>
      <c r="F44" s="229" t="s">
        <v>109</v>
      </c>
      <c r="G44" s="274" t="s">
        <v>304</v>
      </c>
      <c r="H44" s="404" t="s">
        <v>219</v>
      </c>
      <c r="I44" s="274" t="s">
        <v>219</v>
      </c>
      <c r="J44" s="389" t="s">
        <v>219</v>
      </c>
      <c r="K44" s="412" t="s">
        <v>219</v>
      </c>
      <c r="L44" s="274" t="s">
        <v>402</v>
      </c>
      <c r="M44" s="274" t="s">
        <v>219</v>
      </c>
      <c r="N44" s="412" t="s">
        <v>219</v>
      </c>
      <c r="O44" s="274" t="s">
        <v>219</v>
      </c>
      <c r="P44" s="412" t="s">
        <v>219</v>
      </c>
      <c r="Q44" s="684" t="s">
        <v>219</v>
      </c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16"/>
      <c r="V44" s="2"/>
      <c r="W44" s="4">
        <v>8.0000000000000002E-3</v>
      </c>
    </row>
    <row r="45" spans="1:112" ht="12" customHeight="1" x14ac:dyDescent="0.15">
      <c r="B45" s="33">
        <v>32</v>
      </c>
      <c r="C45" s="1111" t="s">
        <v>498</v>
      </c>
      <c r="D45" s="1111"/>
      <c r="E45" s="24" t="s">
        <v>75</v>
      </c>
      <c r="F45" s="240" t="s">
        <v>279</v>
      </c>
      <c r="G45" s="274"/>
      <c r="H45" s="405"/>
      <c r="I45" s="229" t="s">
        <v>279</v>
      </c>
      <c r="J45" s="414"/>
      <c r="K45" s="412"/>
      <c r="L45" s="274" t="s">
        <v>403</v>
      </c>
      <c r="M45" s="412"/>
      <c r="N45" s="412"/>
      <c r="O45" s="274" t="s">
        <v>279</v>
      </c>
      <c r="P45" s="412"/>
      <c r="Q45" s="684"/>
      <c r="R45" s="705" t="str">
        <f t="shared" si="0"/>
        <v>&lt;0.01</v>
      </c>
      <c r="S45" s="404" t="str">
        <f t="shared" si="1"/>
        <v>&lt;0.01</v>
      </c>
      <c r="T45" s="404" t="str">
        <f t="shared" si="2"/>
        <v>&lt;0.01</v>
      </c>
      <c r="U45" s="1118" t="s">
        <v>46</v>
      </c>
      <c r="V45" s="2"/>
      <c r="W45" s="144">
        <v>0.01</v>
      </c>
    </row>
    <row r="46" spans="1:112" ht="12" customHeight="1" x14ac:dyDescent="0.15">
      <c r="A46" s="116"/>
      <c r="B46" s="33">
        <v>33</v>
      </c>
      <c r="C46" s="1111" t="s">
        <v>499</v>
      </c>
      <c r="D46" s="1111"/>
      <c r="E46" s="24" t="s">
        <v>64</v>
      </c>
      <c r="F46" s="240" t="s">
        <v>279</v>
      </c>
      <c r="G46" s="274"/>
      <c r="H46" s="405"/>
      <c r="I46" s="229">
        <v>0.02</v>
      </c>
      <c r="J46" s="414"/>
      <c r="K46" s="412"/>
      <c r="L46" s="274">
        <v>0.01</v>
      </c>
      <c r="M46" s="412"/>
      <c r="N46" s="412"/>
      <c r="O46" s="274" t="s">
        <v>279</v>
      </c>
      <c r="P46" s="412"/>
      <c r="Q46" s="684"/>
      <c r="R46" s="704">
        <f t="shared" si="0"/>
        <v>0.02</v>
      </c>
      <c r="S46" s="405" t="str">
        <f t="shared" si="1"/>
        <v>&lt;0.01</v>
      </c>
      <c r="T46" s="405" t="str">
        <f t="shared" si="2"/>
        <v>&lt;0.01</v>
      </c>
      <c r="U46" s="1118"/>
      <c r="V46" s="2"/>
      <c r="W46" s="144">
        <v>0.01</v>
      </c>
    </row>
    <row r="47" spans="1:112" ht="12" customHeight="1" x14ac:dyDescent="0.15">
      <c r="A47" s="116"/>
      <c r="B47" s="33">
        <v>34</v>
      </c>
      <c r="C47" s="1111" t="s">
        <v>500</v>
      </c>
      <c r="D47" s="1111"/>
      <c r="E47" s="24" t="s">
        <v>68</v>
      </c>
      <c r="F47" s="229" t="s">
        <v>280</v>
      </c>
      <c r="G47" s="274"/>
      <c r="H47" s="405"/>
      <c r="I47" s="229" t="s">
        <v>280</v>
      </c>
      <c r="J47" s="414"/>
      <c r="K47" s="412"/>
      <c r="L47" s="274" t="s">
        <v>404</v>
      </c>
      <c r="M47" s="412"/>
      <c r="N47" s="412"/>
      <c r="O47" s="274" t="s">
        <v>280</v>
      </c>
      <c r="P47" s="412"/>
      <c r="Q47" s="684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18"/>
      <c r="V47" s="2"/>
      <c r="W47" s="4">
        <v>0.03</v>
      </c>
    </row>
    <row r="48" spans="1:112" ht="12" customHeight="1" x14ac:dyDescent="0.15">
      <c r="A48" s="116"/>
      <c r="B48" s="33">
        <v>35</v>
      </c>
      <c r="C48" s="1111" t="s">
        <v>501</v>
      </c>
      <c r="D48" s="1111"/>
      <c r="E48" s="24" t="s">
        <v>75</v>
      </c>
      <c r="F48" s="229" t="s">
        <v>279</v>
      </c>
      <c r="G48" s="274"/>
      <c r="H48" s="405"/>
      <c r="I48" s="229" t="s">
        <v>279</v>
      </c>
      <c r="J48" s="414"/>
      <c r="K48" s="412"/>
      <c r="L48" s="274" t="s">
        <v>279</v>
      </c>
      <c r="M48" s="412"/>
      <c r="N48" s="412"/>
      <c r="O48" s="274" t="s">
        <v>279</v>
      </c>
      <c r="P48" s="412"/>
      <c r="Q48" s="684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18"/>
      <c r="V48" s="2"/>
      <c r="W48" s="4">
        <v>0.01</v>
      </c>
    </row>
    <row r="49" spans="1:23" ht="12" customHeight="1" x14ac:dyDescent="0.15">
      <c r="A49" s="116"/>
      <c r="B49" s="33">
        <v>36</v>
      </c>
      <c r="C49" s="1111" t="s">
        <v>502</v>
      </c>
      <c r="D49" s="1111"/>
      <c r="E49" s="24" t="s">
        <v>51</v>
      </c>
      <c r="F49" s="233">
        <v>6.7</v>
      </c>
      <c r="G49" s="274"/>
      <c r="H49" s="398"/>
      <c r="I49" s="208">
        <v>8.3000000000000007</v>
      </c>
      <c r="J49" s="414"/>
      <c r="K49" s="412"/>
      <c r="L49" s="274">
        <v>11</v>
      </c>
      <c r="M49" s="412"/>
      <c r="N49" s="412"/>
      <c r="O49" s="208">
        <v>7.3</v>
      </c>
      <c r="P49" s="412"/>
      <c r="Q49" s="684"/>
      <c r="R49" s="706">
        <f t="shared" si="0"/>
        <v>11</v>
      </c>
      <c r="S49" s="398">
        <f t="shared" si="1"/>
        <v>6.7</v>
      </c>
      <c r="T49" s="398">
        <f t="shared" si="2"/>
        <v>8.3249999999999993</v>
      </c>
      <c r="U49" s="21" t="s">
        <v>48</v>
      </c>
      <c r="V49" s="2"/>
      <c r="W49" s="220">
        <v>1</v>
      </c>
    </row>
    <row r="50" spans="1:23" ht="12" customHeight="1" x14ac:dyDescent="0.15">
      <c r="A50" s="116"/>
      <c r="B50" s="33">
        <v>37</v>
      </c>
      <c r="C50" s="1127" t="s">
        <v>503</v>
      </c>
      <c r="D50" s="1127"/>
      <c r="E50" s="24" t="s">
        <v>72</v>
      </c>
      <c r="F50" s="229" t="s">
        <v>113</v>
      </c>
      <c r="G50" s="274"/>
      <c r="H50" s="404"/>
      <c r="I50" s="229" t="s">
        <v>212</v>
      </c>
      <c r="J50" s="414"/>
      <c r="K50" s="412"/>
      <c r="L50" s="274" t="s">
        <v>387</v>
      </c>
      <c r="M50" s="412"/>
      <c r="N50" s="412"/>
      <c r="O50" s="274" t="s">
        <v>212</v>
      </c>
      <c r="P50" s="412"/>
      <c r="Q50" s="684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21" t="s">
        <v>46</v>
      </c>
      <c r="V50" s="2"/>
      <c r="W50" s="96">
        <v>1E-3</v>
      </c>
    </row>
    <row r="51" spans="1:23" ht="12" customHeight="1" x14ac:dyDescent="0.15">
      <c r="A51" s="116"/>
      <c r="B51" s="33">
        <v>38</v>
      </c>
      <c r="C51" s="1111" t="s">
        <v>504</v>
      </c>
      <c r="D51" s="1111"/>
      <c r="E51" s="24" t="s">
        <v>51</v>
      </c>
      <c r="F51" s="229">
        <v>10</v>
      </c>
      <c r="G51" s="274">
        <v>8.6</v>
      </c>
      <c r="H51" s="389">
        <v>11</v>
      </c>
      <c r="I51" s="274">
        <v>13</v>
      </c>
      <c r="J51" s="389">
        <v>13</v>
      </c>
      <c r="K51" s="412">
        <v>12</v>
      </c>
      <c r="L51" s="274">
        <v>21</v>
      </c>
      <c r="M51" s="412">
        <v>11</v>
      </c>
      <c r="N51" s="412">
        <v>11</v>
      </c>
      <c r="O51" s="274">
        <v>12</v>
      </c>
      <c r="P51" s="412">
        <v>16</v>
      </c>
      <c r="Q51" s="684">
        <v>18</v>
      </c>
      <c r="R51" s="706">
        <f t="shared" si="0"/>
        <v>21</v>
      </c>
      <c r="S51" s="389">
        <f t="shared" si="1"/>
        <v>8.6</v>
      </c>
      <c r="T51" s="406">
        <f t="shared" si="2"/>
        <v>13.049999999999999</v>
      </c>
      <c r="U51" s="21" t="s">
        <v>50</v>
      </c>
      <c r="V51" s="2"/>
      <c r="W51" s="4">
        <v>0.5</v>
      </c>
    </row>
    <row r="52" spans="1:23" ht="12" customHeight="1" x14ac:dyDescent="0.15">
      <c r="A52" s="116"/>
      <c r="B52" s="33">
        <v>39</v>
      </c>
      <c r="C52" s="1111" t="s">
        <v>505</v>
      </c>
      <c r="D52" s="1111"/>
      <c r="E52" s="24" t="s">
        <v>52</v>
      </c>
      <c r="F52" s="229">
        <v>15</v>
      </c>
      <c r="G52" s="274"/>
      <c r="H52" s="406"/>
      <c r="I52" s="274">
        <v>20</v>
      </c>
      <c r="J52" s="414"/>
      <c r="K52" s="412"/>
      <c r="L52" s="274">
        <v>33</v>
      </c>
      <c r="M52" s="412"/>
      <c r="N52" s="412"/>
      <c r="O52" s="274">
        <v>19</v>
      </c>
      <c r="P52" s="412"/>
      <c r="Q52" s="684"/>
      <c r="R52" s="706">
        <f t="shared" si="0"/>
        <v>33</v>
      </c>
      <c r="S52" s="406">
        <f t="shared" si="1"/>
        <v>15</v>
      </c>
      <c r="T52" s="406">
        <f t="shared" si="2"/>
        <v>21.75</v>
      </c>
      <c r="U52" s="1118" t="s">
        <v>48</v>
      </c>
      <c r="V52" s="2"/>
      <c r="W52" s="4">
        <v>10</v>
      </c>
    </row>
    <row r="53" spans="1:23" ht="12" customHeight="1" x14ac:dyDescent="0.15">
      <c r="A53" s="116"/>
      <c r="B53" s="33">
        <v>40</v>
      </c>
      <c r="C53" s="1111" t="s">
        <v>506</v>
      </c>
      <c r="D53" s="1111"/>
      <c r="E53" s="24" t="s">
        <v>53</v>
      </c>
      <c r="F53" s="229">
        <v>51</v>
      </c>
      <c r="G53" s="274"/>
      <c r="H53" s="406"/>
      <c r="I53" s="274">
        <v>63</v>
      </c>
      <c r="J53" s="414"/>
      <c r="K53" s="412"/>
      <c r="L53" s="274">
        <v>98</v>
      </c>
      <c r="M53" s="412"/>
      <c r="N53" s="412"/>
      <c r="O53" s="274">
        <v>62</v>
      </c>
      <c r="P53" s="412"/>
      <c r="Q53" s="684"/>
      <c r="R53" s="706">
        <f t="shared" si="0"/>
        <v>98</v>
      </c>
      <c r="S53" s="406">
        <f t="shared" si="1"/>
        <v>51</v>
      </c>
      <c r="T53" s="406">
        <f t="shared" si="2"/>
        <v>68.5</v>
      </c>
      <c r="U53" s="1118"/>
      <c r="V53" s="2"/>
      <c r="W53" s="4">
        <v>10</v>
      </c>
    </row>
    <row r="54" spans="1:23" ht="12" customHeight="1" x14ac:dyDescent="0.15">
      <c r="A54" s="116"/>
      <c r="B54" s="33">
        <v>41</v>
      </c>
      <c r="C54" s="1111" t="s">
        <v>507</v>
      </c>
      <c r="D54" s="1111"/>
      <c r="E54" s="24" t="s">
        <v>64</v>
      </c>
      <c r="F54" s="229" t="s">
        <v>110</v>
      </c>
      <c r="G54" s="274"/>
      <c r="H54" s="405"/>
      <c r="I54" s="229" t="s">
        <v>110</v>
      </c>
      <c r="J54" s="414"/>
      <c r="K54" s="412"/>
      <c r="L54" s="274" t="s">
        <v>391</v>
      </c>
      <c r="M54" s="412"/>
      <c r="N54" s="412"/>
      <c r="O54" s="274" t="s">
        <v>220</v>
      </c>
      <c r="P54" s="412"/>
      <c r="Q54" s="684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18" t="s">
        <v>49</v>
      </c>
      <c r="V54" s="2"/>
      <c r="W54" s="4">
        <v>0.02</v>
      </c>
    </row>
    <row r="55" spans="1:23" ht="12" customHeight="1" x14ac:dyDescent="0.15">
      <c r="A55" s="116"/>
      <c r="B55" s="33">
        <v>42</v>
      </c>
      <c r="C55" s="1111" t="s">
        <v>508</v>
      </c>
      <c r="D55" s="1111"/>
      <c r="E55" s="24" t="s">
        <v>82</v>
      </c>
      <c r="F55" s="229" t="s">
        <v>462</v>
      </c>
      <c r="G55" s="274" t="s">
        <v>647</v>
      </c>
      <c r="H55" s="433" t="s">
        <v>608</v>
      </c>
      <c r="I55" s="274">
        <v>9.9999999999999995E-7</v>
      </c>
      <c r="J55" s="240" t="s">
        <v>221</v>
      </c>
      <c r="K55" s="412" t="s">
        <v>221</v>
      </c>
      <c r="L55" s="412" t="s">
        <v>630</v>
      </c>
      <c r="M55" s="412" t="s">
        <v>221</v>
      </c>
      <c r="N55" s="412" t="s">
        <v>221</v>
      </c>
      <c r="O55" s="274" t="s">
        <v>221</v>
      </c>
      <c r="P55" s="274" t="s">
        <v>221</v>
      </c>
      <c r="Q55" s="684" t="s">
        <v>634</v>
      </c>
      <c r="R55" s="749">
        <f t="shared" si="0"/>
        <v>9.9999999999999995E-7</v>
      </c>
      <c r="S55" s="404" t="str">
        <f t="shared" si="1"/>
        <v>&lt;0.000001</v>
      </c>
      <c r="T55" s="404" t="str">
        <f t="shared" si="2"/>
        <v>&lt;0.000001</v>
      </c>
      <c r="U55" s="1118"/>
      <c r="V55" s="2"/>
      <c r="W55" s="4">
        <v>9.9999999999999995E-7</v>
      </c>
    </row>
    <row r="56" spans="1:23" ht="12" customHeight="1" x14ac:dyDescent="0.15">
      <c r="A56" s="116"/>
      <c r="B56" s="33">
        <v>43</v>
      </c>
      <c r="C56" s="1111" t="s">
        <v>509</v>
      </c>
      <c r="D56" s="1111"/>
      <c r="E56" s="24" t="s">
        <v>82</v>
      </c>
      <c r="F56" s="229" t="s">
        <v>262</v>
      </c>
      <c r="G56" s="274" t="s">
        <v>221</v>
      </c>
      <c r="H56" s="433" t="s">
        <v>221</v>
      </c>
      <c r="I56" s="274" t="s">
        <v>221</v>
      </c>
      <c r="J56" s="240" t="s">
        <v>221</v>
      </c>
      <c r="K56" s="412" t="s">
        <v>221</v>
      </c>
      <c r="L56" s="274" t="s">
        <v>399</v>
      </c>
      <c r="M56" s="412" t="s">
        <v>221</v>
      </c>
      <c r="N56" s="412" t="s">
        <v>221</v>
      </c>
      <c r="O56" s="274" t="s">
        <v>221</v>
      </c>
      <c r="P56" s="274" t="s">
        <v>221</v>
      </c>
      <c r="Q56" s="684" t="s">
        <v>634</v>
      </c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18"/>
      <c r="V56" s="2"/>
      <c r="W56" s="4">
        <v>9.9999999999999995E-7</v>
      </c>
    </row>
    <row r="57" spans="1:23" ht="12" customHeight="1" x14ac:dyDescent="0.15">
      <c r="A57" s="116"/>
      <c r="B57" s="33">
        <v>44</v>
      </c>
      <c r="C57" s="1111" t="s">
        <v>510</v>
      </c>
      <c r="D57" s="1111"/>
      <c r="E57" s="24" t="s">
        <v>69</v>
      </c>
      <c r="F57" s="229" t="s">
        <v>114</v>
      </c>
      <c r="G57" s="274"/>
      <c r="H57" s="404"/>
      <c r="I57" s="229" t="s">
        <v>114</v>
      </c>
      <c r="J57" s="414"/>
      <c r="K57" s="412"/>
      <c r="L57" s="274" t="s">
        <v>392</v>
      </c>
      <c r="M57" s="412"/>
      <c r="N57" s="412"/>
      <c r="O57" s="274" t="s">
        <v>218</v>
      </c>
      <c r="P57" s="412"/>
      <c r="Q57" s="684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18"/>
      <c r="V57" s="2"/>
      <c r="W57" s="4">
        <v>2E-3</v>
      </c>
    </row>
    <row r="58" spans="1:23" ht="12" customHeight="1" x14ac:dyDescent="0.15">
      <c r="A58" s="116"/>
      <c r="B58" s="33">
        <v>45</v>
      </c>
      <c r="C58" s="1111" t="s">
        <v>511</v>
      </c>
      <c r="D58" s="1111"/>
      <c r="E58" s="24" t="s">
        <v>83</v>
      </c>
      <c r="F58" s="229" t="s">
        <v>112</v>
      </c>
      <c r="G58" s="274"/>
      <c r="H58" s="403"/>
      <c r="I58" s="229" t="s">
        <v>112</v>
      </c>
      <c r="J58" s="414"/>
      <c r="K58" s="412"/>
      <c r="L58" s="274" t="s">
        <v>393</v>
      </c>
      <c r="M58" s="412"/>
      <c r="N58" s="412"/>
      <c r="O58" s="274" t="s">
        <v>222</v>
      </c>
      <c r="P58" s="412"/>
      <c r="Q58" s="684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18"/>
      <c r="V58" s="2"/>
      <c r="W58" s="4">
        <v>5.0000000000000001E-4</v>
      </c>
    </row>
    <row r="59" spans="1:23" ht="12" customHeight="1" x14ac:dyDescent="0.15">
      <c r="A59" s="116"/>
      <c r="B59" s="33">
        <v>46</v>
      </c>
      <c r="C59" s="1111" t="s">
        <v>512</v>
      </c>
      <c r="D59" s="1111"/>
      <c r="E59" s="24" t="s">
        <v>70</v>
      </c>
      <c r="F59" s="274" t="s">
        <v>223</v>
      </c>
      <c r="G59" s="274" t="s">
        <v>223</v>
      </c>
      <c r="H59" s="398">
        <v>0.3</v>
      </c>
      <c r="I59" s="274">
        <v>0.5</v>
      </c>
      <c r="J59" s="389">
        <v>0.5</v>
      </c>
      <c r="K59" s="412">
        <v>0.3</v>
      </c>
      <c r="L59" s="274">
        <v>0.8</v>
      </c>
      <c r="M59" s="412">
        <v>0.6</v>
      </c>
      <c r="N59" s="412">
        <v>0.4</v>
      </c>
      <c r="O59" s="274">
        <v>0.3</v>
      </c>
      <c r="P59" s="412">
        <v>0.3</v>
      </c>
      <c r="Q59" s="684">
        <v>0.3</v>
      </c>
      <c r="R59" s="392">
        <f t="shared" si="0"/>
        <v>0.8</v>
      </c>
      <c r="S59" s="398" t="str">
        <f t="shared" si="1"/>
        <v>&lt;0.3</v>
      </c>
      <c r="T59" s="398">
        <f t="shared" si="2"/>
        <v>0.35833333333333334</v>
      </c>
      <c r="U59" s="1118" t="s">
        <v>50</v>
      </c>
      <c r="V59" s="2"/>
      <c r="W59" s="4">
        <v>0.3</v>
      </c>
    </row>
    <row r="60" spans="1:23" ht="12" customHeight="1" x14ac:dyDescent="0.15">
      <c r="A60" s="116"/>
      <c r="B60" s="33">
        <v>47</v>
      </c>
      <c r="C60" s="1111" t="s">
        <v>513</v>
      </c>
      <c r="D60" s="1111"/>
      <c r="E60" s="24" t="s">
        <v>525</v>
      </c>
      <c r="F60" s="233">
        <v>7.2</v>
      </c>
      <c r="G60" s="398">
        <v>7.2</v>
      </c>
      <c r="H60" s="457">
        <v>7.3</v>
      </c>
      <c r="I60" s="274">
        <v>7.3</v>
      </c>
      <c r="J60" s="414">
        <v>7.3</v>
      </c>
      <c r="K60" s="412">
        <v>7.2</v>
      </c>
      <c r="L60" s="208">
        <v>7.3</v>
      </c>
      <c r="M60" s="512">
        <v>7.2</v>
      </c>
      <c r="N60" s="512">
        <v>7.3</v>
      </c>
      <c r="O60" s="208">
        <v>7.1</v>
      </c>
      <c r="P60" s="512">
        <v>7.1</v>
      </c>
      <c r="Q60" s="691">
        <v>7.1</v>
      </c>
      <c r="R60" s="771">
        <f>MAX(F60:Q60)</f>
        <v>7.3</v>
      </c>
      <c r="S60" s="398">
        <f>MIN(F60:Q60)</f>
        <v>7.1</v>
      </c>
      <c r="T60" s="398">
        <f>AVERAGEA(F60:Q60)</f>
        <v>7.216666666666665</v>
      </c>
      <c r="U60" s="1118"/>
      <c r="V60" s="2"/>
      <c r="W60" s="4"/>
    </row>
    <row r="61" spans="1:23" ht="12" customHeight="1" x14ac:dyDescent="0.15">
      <c r="A61" s="116"/>
      <c r="B61" s="33">
        <v>48</v>
      </c>
      <c r="C61" s="1111" t="s">
        <v>514</v>
      </c>
      <c r="D61" s="1111"/>
      <c r="E61" s="24" t="s">
        <v>84</v>
      </c>
      <c r="F61" s="229" t="s">
        <v>87</v>
      </c>
      <c r="G61" s="274" t="s">
        <v>101</v>
      </c>
      <c r="H61" s="406" t="s">
        <v>101</v>
      </c>
      <c r="I61" s="274" t="s">
        <v>101</v>
      </c>
      <c r="J61" s="389" t="s">
        <v>101</v>
      </c>
      <c r="K61" s="412" t="s">
        <v>101</v>
      </c>
      <c r="L61" s="274" t="s">
        <v>101</v>
      </c>
      <c r="M61" s="412" t="s">
        <v>101</v>
      </c>
      <c r="N61" s="412" t="s">
        <v>101</v>
      </c>
      <c r="O61" s="412" t="s">
        <v>101</v>
      </c>
      <c r="P61" s="412" t="s">
        <v>101</v>
      </c>
      <c r="Q61" s="684" t="s">
        <v>101</v>
      </c>
      <c r="R61" s="751" t="s">
        <v>260</v>
      </c>
      <c r="S61" s="406" t="s">
        <v>260</v>
      </c>
      <c r="T61" s="753" t="s">
        <v>260</v>
      </c>
      <c r="U61" s="1118"/>
      <c r="V61" s="2"/>
      <c r="W61" s="4"/>
    </row>
    <row r="62" spans="1:23" ht="12" customHeight="1" x14ac:dyDescent="0.15">
      <c r="A62" s="116"/>
      <c r="B62" s="33">
        <v>49</v>
      </c>
      <c r="C62" s="1111" t="s">
        <v>515</v>
      </c>
      <c r="D62" s="1111"/>
      <c r="E62" s="24" t="s">
        <v>84</v>
      </c>
      <c r="F62" s="229" t="s">
        <v>87</v>
      </c>
      <c r="G62" s="274" t="s">
        <v>101</v>
      </c>
      <c r="H62" s="406" t="s">
        <v>101</v>
      </c>
      <c r="I62" s="274" t="s">
        <v>101</v>
      </c>
      <c r="J62" s="389" t="s">
        <v>101</v>
      </c>
      <c r="K62" s="412" t="s">
        <v>101</v>
      </c>
      <c r="L62" s="274" t="s">
        <v>101</v>
      </c>
      <c r="M62" s="412" t="s">
        <v>101</v>
      </c>
      <c r="N62" s="412" t="s">
        <v>101</v>
      </c>
      <c r="O62" s="412" t="s">
        <v>101</v>
      </c>
      <c r="P62" s="412" t="s">
        <v>101</v>
      </c>
      <c r="Q62" s="684" t="s">
        <v>101</v>
      </c>
      <c r="R62" s="751" t="s">
        <v>260</v>
      </c>
      <c r="S62" s="406" t="s">
        <v>260</v>
      </c>
      <c r="T62" s="753" t="s">
        <v>260</v>
      </c>
      <c r="U62" s="1118"/>
      <c r="V62" s="2"/>
      <c r="W62" s="4"/>
    </row>
    <row r="63" spans="1:23" ht="12" customHeight="1" x14ac:dyDescent="0.15">
      <c r="A63" s="116"/>
      <c r="B63" s="33">
        <v>50</v>
      </c>
      <c r="C63" s="1111" t="s">
        <v>516</v>
      </c>
      <c r="D63" s="1111"/>
      <c r="E63" s="24" t="s">
        <v>526</v>
      </c>
      <c r="F63" s="240" t="s">
        <v>278</v>
      </c>
      <c r="G63" s="389" t="s">
        <v>224</v>
      </c>
      <c r="H63" s="398" t="s">
        <v>224</v>
      </c>
      <c r="I63" s="389" t="s">
        <v>224</v>
      </c>
      <c r="J63" s="389" t="s">
        <v>224</v>
      </c>
      <c r="K63" s="414" t="s">
        <v>224</v>
      </c>
      <c r="L63" s="389" t="s">
        <v>188</v>
      </c>
      <c r="M63" s="414" t="s">
        <v>188</v>
      </c>
      <c r="N63" s="414" t="s">
        <v>224</v>
      </c>
      <c r="O63" s="414" t="s">
        <v>224</v>
      </c>
      <c r="P63" s="414" t="s">
        <v>224</v>
      </c>
      <c r="Q63" s="684" t="s">
        <v>188</v>
      </c>
      <c r="R63" s="772" t="str">
        <f>IF(MAXA(F63:Q63)&lt;W63,"&lt;"&amp;ASC(W63),MAXA(F63:Q63))</f>
        <v>&lt;0.5</v>
      </c>
      <c r="S63" s="398" t="str">
        <f>IF(MINA(N64:Q64)&lt;0.5,"&lt;0.5",MINA(N64:Q64))</f>
        <v>&lt;0.5</v>
      </c>
      <c r="T63" s="398" t="str">
        <f>IF(AVERAGEA(F63:Q63)&lt;W63,"&lt;"&amp;ASC(W63),AVERAGEA(F63:Q63))</f>
        <v>&lt;0.5</v>
      </c>
      <c r="U63" s="1118"/>
      <c r="V63" s="2"/>
      <c r="W63" s="4">
        <v>0.5</v>
      </c>
    </row>
    <row r="64" spans="1:23" ht="12" customHeight="1" thickBot="1" x14ac:dyDescent="0.2">
      <c r="A64" s="116"/>
      <c r="B64" s="33">
        <v>51</v>
      </c>
      <c r="C64" s="1128" t="s">
        <v>517</v>
      </c>
      <c r="D64" s="1128"/>
      <c r="E64" s="111" t="s">
        <v>527</v>
      </c>
      <c r="F64" s="241" t="s">
        <v>183</v>
      </c>
      <c r="G64" s="399" t="s">
        <v>183</v>
      </c>
      <c r="H64" s="436" t="s">
        <v>183</v>
      </c>
      <c r="I64" s="399" t="s">
        <v>225</v>
      </c>
      <c r="J64" s="430" t="s">
        <v>225</v>
      </c>
      <c r="K64" s="614" t="s">
        <v>225</v>
      </c>
      <c r="L64" s="396" t="s">
        <v>107</v>
      </c>
      <c r="M64" s="614" t="s">
        <v>107</v>
      </c>
      <c r="N64" s="614" t="s">
        <v>225</v>
      </c>
      <c r="O64" s="614" t="s">
        <v>225</v>
      </c>
      <c r="P64" s="614" t="s">
        <v>225</v>
      </c>
      <c r="Q64" s="728" t="s">
        <v>107</v>
      </c>
      <c r="R64" s="756" t="str">
        <f>IF(MAXA(F64:Q64)&lt;W64,"&lt;"&amp;ASC(W64),MAXA(F64:Q64))</f>
        <v>&lt;0.1</v>
      </c>
      <c r="S64" s="436" t="str">
        <f>IF(MINA(N65:Q65)&lt;0.1,"&lt;0.1",MINA(N65:Q65))</f>
        <v>&lt;0.1</v>
      </c>
      <c r="T64" s="757" t="str">
        <f>IF(AVERAGEA(F64:Q64)&lt;W64,"&lt;"&amp;ASC(W64),AVERAGEA(F64:Q64))</f>
        <v>&lt;0.1</v>
      </c>
      <c r="U64" s="1146"/>
      <c r="V64" s="2"/>
      <c r="W64" s="4">
        <v>0.1</v>
      </c>
    </row>
    <row r="65" spans="1:24" ht="15" customHeight="1" thickBot="1" x14ac:dyDescent="0.2">
      <c r="A65" s="98"/>
      <c r="B65" s="1124" t="s">
        <v>92</v>
      </c>
      <c r="C65" s="1125"/>
      <c r="D65" s="1125"/>
      <c r="E65" s="1126"/>
      <c r="F65" s="231" t="s">
        <v>103</v>
      </c>
      <c r="G65" s="400" t="s">
        <v>103</v>
      </c>
      <c r="H65" s="442" t="s">
        <v>103</v>
      </c>
      <c r="I65" s="400" t="s">
        <v>103</v>
      </c>
      <c r="J65" s="445" t="s">
        <v>103</v>
      </c>
      <c r="K65" s="615" t="s">
        <v>103</v>
      </c>
      <c r="L65" s="400" t="s">
        <v>103</v>
      </c>
      <c r="M65" s="615" t="s">
        <v>103</v>
      </c>
      <c r="N65" s="615" t="s">
        <v>103</v>
      </c>
      <c r="O65" s="615" t="s">
        <v>103</v>
      </c>
      <c r="P65" s="615" t="s">
        <v>103</v>
      </c>
      <c r="Q65" s="729" t="s">
        <v>103</v>
      </c>
      <c r="V65" s="2"/>
    </row>
    <row r="66" spans="1:24" s="8" customFormat="1" ht="15" customHeight="1" thickBot="1" x14ac:dyDescent="0.2">
      <c r="A66" s="100"/>
      <c r="B66" s="1124" t="s">
        <v>593</v>
      </c>
      <c r="C66" s="1125"/>
      <c r="D66" s="1125"/>
      <c r="E66" s="1126"/>
      <c r="F66" s="231" t="s">
        <v>300</v>
      </c>
      <c r="G66" s="400" t="s">
        <v>303</v>
      </c>
      <c r="H66" s="428" t="s">
        <v>261</v>
      </c>
      <c r="I66" s="400" t="s">
        <v>292</v>
      </c>
      <c r="J66" s="445" t="s">
        <v>292</v>
      </c>
      <c r="K66" s="615" t="s">
        <v>292</v>
      </c>
      <c r="L66" s="400" t="s">
        <v>400</v>
      </c>
      <c r="M66" s="615" t="s">
        <v>292</v>
      </c>
      <c r="N66" s="615" t="s">
        <v>292</v>
      </c>
      <c r="O66" s="615" t="s">
        <v>292</v>
      </c>
      <c r="P66" s="615" t="s">
        <v>292</v>
      </c>
      <c r="Q66" s="729" t="s">
        <v>206</v>
      </c>
      <c r="R66" s="3"/>
      <c r="S66" s="5"/>
      <c r="T66" s="773"/>
      <c r="U66" s="4"/>
      <c r="V66" s="2"/>
      <c r="W66" s="3"/>
      <c r="X66" s="3"/>
    </row>
    <row r="67" spans="1:24" ht="12" customHeight="1" x14ac:dyDescent="0.15">
      <c r="C67" s="1" t="s">
        <v>301</v>
      </c>
      <c r="D67" s="1"/>
      <c r="E67" s="4"/>
      <c r="G67" s="499"/>
      <c r="H67" s="492"/>
      <c r="I67" s="547"/>
      <c r="J67" s="117"/>
      <c r="K67" s="592"/>
      <c r="L67" s="642"/>
      <c r="M67" s="656"/>
      <c r="N67" s="667"/>
      <c r="O67" s="676"/>
      <c r="P67" s="713"/>
      <c r="Q67" s="721"/>
      <c r="R67" s="1123"/>
      <c r="S67" s="1123"/>
      <c r="T67" s="1123"/>
      <c r="U67" s="6"/>
      <c r="V67" s="6"/>
    </row>
    <row r="68" spans="1:24" ht="12" customHeight="1" x14ac:dyDescent="0.15">
      <c r="B68" s="1"/>
      <c r="C68" s="1"/>
      <c r="D68" s="37"/>
      <c r="E68" s="37"/>
      <c r="F68" s="2"/>
      <c r="G68" s="2"/>
      <c r="H68" s="494"/>
      <c r="I68" s="2"/>
      <c r="J68" s="118"/>
      <c r="K68" s="595"/>
      <c r="N68" s="669"/>
      <c r="P68" s="714"/>
      <c r="Q68" s="722"/>
      <c r="R68" s="4"/>
      <c r="S68" s="732"/>
      <c r="T68" s="4"/>
      <c r="U68" s="1"/>
    </row>
    <row r="69" spans="1:24" ht="12" customHeight="1" x14ac:dyDescent="0.15">
      <c r="D69" s="37"/>
      <c r="E69" s="37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60:D60"/>
    <mergeCell ref="C56:D56"/>
    <mergeCell ref="C57:D57"/>
    <mergeCell ref="C62:D62"/>
    <mergeCell ref="C63:D63"/>
    <mergeCell ref="C61:D61"/>
    <mergeCell ref="C37:D37"/>
    <mergeCell ref="C49:D49"/>
    <mergeCell ref="C39:D39"/>
    <mergeCell ref="C34:D34"/>
    <mergeCell ref="C32:D32"/>
    <mergeCell ref="C45:D45"/>
    <mergeCell ref="C46:D46"/>
    <mergeCell ref="C47:D47"/>
    <mergeCell ref="C48:D48"/>
    <mergeCell ref="B1:M1"/>
    <mergeCell ref="C25:D25"/>
    <mergeCell ref="B13:D13"/>
    <mergeCell ref="C14:D14"/>
    <mergeCell ref="C24:D24"/>
    <mergeCell ref="D6:E6"/>
    <mergeCell ref="C18:D18"/>
    <mergeCell ref="C15:D15"/>
    <mergeCell ref="D11:E11"/>
    <mergeCell ref="G3:K3"/>
    <mergeCell ref="C23:D23"/>
    <mergeCell ref="C21:D21"/>
    <mergeCell ref="D10:E10"/>
    <mergeCell ref="B4:C4"/>
    <mergeCell ref="G4:K4"/>
    <mergeCell ref="C22:D22"/>
    <mergeCell ref="U59:U64"/>
    <mergeCell ref="U6:U12"/>
    <mergeCell ref="T6:T9"/>
    <mergeCell ref="U45:U48"/>
    <mergeCell ref="U52:U53"/>
    <mergeCell ref="R6:R9"/>
    <mergeCell ref="U54:U58"/>
    <mergeCell ref="U14:U15"/>
    <mergeCell ref="S6:S9"/>
    <mergeCell ref="U16:U21"/>
    <mergeCell ref="F13:T13"/>
    <mergeCell ref="B6:C12"/>
    <mergeCell ref="D8:E8"/>
    <mergeCell ref="C16:D16"/>
    <mergeCell ref="C17:D17"/>
    <mergeCell ref="D9:E9"/>
    <mergeCell ref="D12:E12"/>
    <mergeCell ref="D7:E7"/>
    <mergeCell ref="R67:T67"/>
    <mergeCell ref="B66:E66"/>
    <mergeCell ref="B65:E65"/>
    <mergeCell ref="C41:D41"/>
    <mergeCell ref="C44:D44"/>
    <mergeCell ref="C42:D42"/>
    <mergeCell ref="C43:D43"/>
    <mergeCell ref="C50:D50"/>
    <mergeCell ref="C51:D51"/>
    <mergeCell ref="C54:D54"/>
    <mergeCell ref="C55:D55"/>
    <mergeCell ref="C52:D52"/>
    <mergeCell ref="C53:D53"/>
    <mergeCell ref="C64:D64"/>
    <mergeCell ref="C58:D58"/>
    <mergeCell ref="C59:D59"/>
    <mergeCell ref="C19:D19"/>
    <mergeCell ref="C20:D20"/>
    <mergeCell ref="U27:U33"/>
    <mergeCell ref="U34:U44"/>
    <mergeCell ref="U24:U26"/>
    <mergeCell ref="C38:D38"/>
    <mergeCell ref="C31:D31"/>
    <mergeCell ref="C33:D33"/>
    <mergeCell ref="C35:D35"/>
    <mergeCell ref="C27:D27"/>
    <mergeCell ref="C28:D28"/>
    <mergeCell ref="C29:D29"/>
    <mergeCell ref="C30:D30"/>
    <mergeCell ref="C40:D40"/>
    <mergeCell ref="C26:D26"/>
    <mergeCell ref="C36:D36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1" orientation="landscape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2">
    <pageSetUpPr fitToPage="1"/>
  </sheetPr>
  <dimension ref="A1:DH87"/>
  <sheetViews>
    <sheetView zoomScaleNormal="100" zoomScaleSheetLayoutView="100" workbookViewId="0">
      <pane xSplit="5" ySplit="1" topLeftCell="F2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8.875" defaultRowHeight="10.15" customHeight="1" x14ac:dyDescent="0.15"/>
  <cols>
    <col min="1" max="1" width="1.75" style="79" customWidth="1"/>
    <col min="2" max="2" width="3.125" style="79" customWidth="1"/>
    <col min="3" max="3" width="8.875" style="79" customWidth="1"/>
    <col min="4" max="4" width="23" style="79" customWidth="1"/>
    <col min="5" max="5" width="16.375" style="79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82" customWidth="1"/>
    <col min="22" max="22" width="3.5" style="79" customWidth="1"/>
    <col min="23" max="23" width="0" style="79" hidden="1" customWidth="1"/>
    <col min="24" max="16384" width="8.875" style="79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91" t="s">
        <v>86</v>
      </c>
    </row>
    <row r="3" spans="2:112" ht="16.899999999999999" customHeight="1" thickBot="1" x14ac:dyDescent="0.2">
      <c r="B3" s="82"/>
      <c r="C3" s="92"/>
      <c r="D3" s="93"/>
      <c r="E3" s="82"/>
      <c r="F3" s="64" t="s">
        <v>8</v>
      </c>
      <c r="G3" s="1191" t="s">
        <v>9</v>
      </c>
      <c r="H3" s="1191"/>
      <c r="I3" s="1191"/>
      <c r="J3" s="1191"/>
      <c r="K3" s="1192"/>
      <c r="N3" s="4"/>
      <c r="P3" s="4"/>
      <c r="Q3" s="4"/>
      <c r="R3" s="4"/>
      <c r="S3" s="4"/>
      <c r="T3" s="4"/>
      <c r="V3" s="82"/>
    </row>
    <row r="4" spans="2:112" ht="16.899999999999999" customHeight="1" thickBot="1" x14ac:dyDescent="0.2">
      <c r="B4" s="1193" t="s">
        <v>42</v>
      </c>
      <c r="C4" s="1194"/>
      <c r="D4" s="94" t="s">
        <v>96</v>
      </c>
      <c r="E4" s="82"/>
      <c r="F4" s="10">
        <v>2</v>
      </c>
      <c r="G4" s="1201" t="s">
        <v>175</v>
      </c>
      <c r="H4" s="1201"/>
      <c r="I4" s="1201"/>
      <c r="J4" s="1201"/>
      <c r="K4" s="1202"/>
      <c r="N4" s="4"/>
      <c r="P4" s="4"/>
      <c r="Q4" s="4"/>
      <c r="R4" s="4"/>
      <c r="S4" s="4"/>
      <c r="T4" s="4"/>
      <c r="V4" s="82"/>
    </row>
    <row r="5" spans="2:112" ht="10.15" customHeight="1" thickBot="1" x14ac:dyDescent="0.2">
      <c r="B5" s="82"/>
      <c r="C5" s="82"/>
      <c r="D5" s="82"/>
      <c r="E5" s="82"/>
      <c r="H5" s="4"/>
      <c r="J5" s="578"/>
      <c r="K5" s="4"/>
      <c r="N5" s="4"/>
      <c r="P5" s="4"/>
      <c r="Q5" s="4"/>
      <c r="R5" s="4"/>
      <c r="S5" s="4"/>
      <c r="T5" s="4"/>
      <c r="V5" s="82"/>
    </row>
    <row r="6" spans="2:112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45056</v>
      </c>
      <c r="H6" s="393">
        <v>45084</v>
      </c>
      <c r="I6" s="393">
        <v>45112</v>
      </c>
      <c r="J6" s="401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85" t="s">
        <v>23</v>
      </c>
      <c r="V6" s="82"/>
    </row>
    <row r="7" spans="2:112" ht="12" customHeight="1" x14ac:dyDescent="0.15">
      <c r="B7" s="1197"/>
      <c r="C7" s="1198"/>
      <c r="D7" s="1187" t="s">
        <v>22</v>
      </c>
      <c r="E7" s="1188"/>
      <c r="F7" s="244">
        <v>0.61527777777777781</v>
      </c>
      <c r="G7" s="273">
        <v>0.39097222222222222</v>
      </c>
      <c r="H7" s="273">
        <v>0.38194444444444442</v>
      </c>
      <c r="I7" s="273">
        <v>0.59027777777777779</v>
      </c>
      <c r="J7" s="402">
        <v>0.3833333333333333</v>
      </c>
      <c r="K7" s="273">
        <v>0.62083333333333335</v>
      </c>
      <c r="L7" s="273">
        <v>0.37847222222222227</v>
      </c>
      <c r="M7" s="273">
        <v>0.38611111111111113</v>
      </c>
      <c r="N7" s="273">
        <v>0.3888888888888889</v>
      </c>
      <c r="O7" s="273">
        <v>0.40138888888888885</v>
      </c>
      <c r="P7" s="273">
        <v>0.38958333333333334</v>
      </c>
      <c r="Q7" s="725">
        <v>0.40972222222222227</v>
      </c>
      <c r="R7" s="1140"/>
      <c r="S7" s="1143"/>
      <c r="T7" s="1151"/>
      <c r="U7" s="1186"/>
      <c r="V7" s="82"/>
      <c r="AA7" s="3"/>
      <c r="AO7" s="3"/>
      <c r="BC7" s="3"/>
      <c r="DH7" s="3">
        <v>0.54</v>
      </c>
    </row>
    <row r="8" spans="2:112" ht="12" customHeight="1" x14ac:dyDescent="0.15">
      <c r="B8" s="1197"/>
      <c r="C8" s="1198"/>
      <c r="D8" s="1187" t="s">
        <v>18</v>
      </c>
      <c r="E8" s="1188"/>
      <c r="F8" s="244" t="s">
        <v>464</v>
      </c>
      <c r="G8" s="273" t="s">
        <v>589</v>
      </c>
      <c r="H8" s="273" t="s">
        <v>184</v>
      </c>
      <c r="I8" s="217" t="s">
        <v>464</v>
      </c>
      <c r="J8" s="581" t="s">
        <v>184</v>
      </c>
      <c r="K8" s="217" t="s">
        <v>464</v>
      </c>
      <c r="L8" s="217" t="s">
        <v>184</v>
      </c>
      <c r="M8" s="217" t="s">
        <v>673</v>
      </c>
      <c r="N8" s="273" t="s">
        <v>184</v>
      </c>
      <c r="O8" s="273" t="s">
        <v>464</v>
      </c>
      <c r="P8" s="273" t="s">
        <v>187</v>
      </c>
      <c r="Q8" s="733" t="s">
        <v>597</v>
      </c>
      <c r="R8" s="1140"/>
      <c r="S8" s="1143"/>
      <c r="T8" s="1151"/>
      <c r="U8" s="1186"/>
      <c r="V8" s="82"/>
      <c r="AA8" s="3"/>
      <c r="AO8" s="3"/>
      <c r="BC8" s="3"/>
      <c r="DH8" s="3">
        <v>0.52</v>
      </c>
    </row>
    <row r="9" spans="2:112" ht="12" customHeight="1" x14ac:dyDescent="0.15">
      <c r="B9" s="1197"/>
      <c r="C9" s="1198"/>
      <c r="D9" s="1187" t="s">
        <v>19</v>
      </c>
      <c r="E9" s="1188"/>
      <c r="F9" s="245" t="s">
        <v>600</v>
      </c>
      <c r="G9" s="273" t="s">
        <v>422</v>
      </c>
      <c r="H9" s="217" t="s">
        <v>187</v>
      </c>
      <c r="I9" s="217" t="s">
        <v>597</v>
      </c>
      <c r="J9" s="581" t="s">
        <v>184</v>
      </c>
      <c r="K9" s="217" t="s">
        <v>163</v>
      </c>
      <c r="L9" s="217" t="s">
        <v>184</v>
      </c>
      <c r="M9" s="217" t="s">
        <v>187</v>
      </c>
      <c r="N9" s="217" t="s">
        <v>184</v>
      </c>
      <c r="O9" s="217" t="s">
        <v>598</v>
      </c>
      <c r="P9" s="273" t="s">
        <v>187</v>
      </c>
      <c r="Q9" s="733" t="s">
        <v>597</v>
      </c>
      <c r="R9" s="1141"/>
      <c r="S9" s="1144"/>
      <c r="T9" s="1152"/>
      <c r="U9" s="1186"/>
      <c r="V9" s="82"/>
      <c r="AA9" s="3"/>
      <c r="AO9" s="3"/>
      <c r="BC9" s="3"/>
      <c r="DH9" s="3">
        <v>0.54</v>
      </c>
    </row>
    <row r="10" spans="2:112" ht="12" customHeight="1" x14ac:dyDescent="0.15">
      <c r="B10" s="1197"/>
      <c r="C10" s="1198"/>
      <c r="D10" s="1187" t="s">
        <v>20</v>
      </c>
      <c r="E10" s="1136"/>
      <c r="F10" s="279">
        <v>10.6</v>
      </c>
      <c r="G10" s="413">
        <v>14</v>
      </c>
      <c r="H10" s="413">
        <v>23.1</v>
      </c>
      <c r="I10" s="413">
        <v>27.9</v>
      </c>
      <c r="J10" s="441">
        <v>30</v>
      </c>
      <c r="K10" s="413">
        <v>25.4</v>
      </c>
      <c r="L10" s="413">
        <v>19</v>
      </c>
      <c r="M10" s="413">
        <v>10.5</v>
      </c>
      <c r="N10" s="413">
        <v>7.5</v>
      </c>
      <c r="O10" s="413">
        <v>0.9</v>
      </c>
      <c r="P10" s="413">
        <v>2</v>
      </c>
      <c r="Q10" s="699">
        <v>3</v>
      </c>
      <c r="R10" s="740">
        <f>MAX(F10:Q10)</f>
        <v>30</v>
      </c>
      <c r="S10" s="797">
        <f>MIN(F10:Q10)</f>
        <v>0.9</v>
      </c>
      <c r="T10" s="685">
        <f>AVERAGEA(F10:Q10)</f>
        <v>14.491666666666667</v>
      </c>
      <c r="U10" s="1148"/>
      <c r="V10" s="4"/>
      <c r="AA10" s="3"/>
      <c r="AO10" s="3"/>
      <c r="BC10" s="3"/>
      <c r="DH10" s="3">
        <v>0.56000000000000005</v>
      </c>
    </row>
    <row r="11" spans="2:112" ht="12" customHeight="1" x14ac:dyDescent="0.15">
      <c r="B11" s="1197"/>
      <c r="C11" s="1198"/>
      <c r="D11" s="1187" t="s">
        <v>21</v>
      </c>
      <c r="E11" s="1136"/>
      <c r="F11" s="279">
        <v>6.1</v>
      </c>
      <c r="G11" s="413">
        <v>7</v>
      </c>
      <c r="H11" s="413">
        <v>10.9</v>
      </c>
      <c r="I11" s="413">
        <v>15.7</v>
      </c>
      <c r="J11" s="441">
        <v>19.5</v>
      </c>
      <c r="K11" s="413">
        <v>16.2</v>
      </c>
      <c r="L11" s="413">
        <v>18</v>
      </c>
      <c r="M11" s="413">
        <v>14.1</v>
      </c>
      <c r="N11" s="413">
        <v>7.9</v>
      </c>
      <c r="O11" s="413">
        <v>4.5</v>
      </c>
      <c r="P11" s="413">
        <v>3.5</v>
      </c>
      <c r="Q11" s="699">
        <v>3</v>
      </c>
      <c r="R11" s="740">
        <f>MAX(F11:Q11)</f>
        <v>19.5</v>
      </c>
      <c r="S11" s="797">
        <f>MIN(F11:Q11)</f>
        <v>3</v>
      </c>
      <c r="T11" s="685">
        <f>AVERAGEA(F11:Q11)</f>
        <v>10.533333333333333</v>
      </c>
      <c r="U11" s="1148"/>
      <c r="V11" s="4"/>
      <c r="AA11" s="3"/>
      <c r="AO11" s="3"/>
      <c r="BC11" s="3"/>
      <c r="DH11" s="3">
        <v>0.52</v>
      </c>
    </row>
    <row r="12" spans="2:112" ht="12" customHeight="1" thickBot="1" x14ac:dyDescent="0.2">
      <c r="B12" s="1199"/>
      <c r="C12" s="1200"/>
      <c r="D12" s="1189" t="s">
        <v>4</v>
      </c>
      <c r="E12" s="1138"/>
      <c r="F12" s="295">
        <v>0.4</v>
      </c>
      <c r="G12" s="430">
        <v>0.6</v>
      </c>
      <c r="H12" s="399">
        <v>0.4</v>
      </c>
      <c r="I12" s="399">
        <v>0.5</v>
      </c>
      <c r="J12" s="430">
        <v>0.7</v>
      </c>
      <c r="K12" s="399">
        <v>0.5</v>
      </c>
      <c r="L12" s="399">
        <v>0.6</v>
      </c>
      <c r="M12" s="399">
        <v>0.7</v>
      </c>
      <c r="N12" s="399">
        <v>0.4</v>
      </c>
      <c r="O12" s="399">
        <v>0.4</v>
      </c>
      <c r="P12" s="430">
        <v>0.5</v>
      </c>
      <c r="Q12" s="791">
        <v>0.4</v>
      </c>
      <c r="R12" s="798">
        <f>MAX(F12:Q12)</f>
        <v>0.7</v>
      </c>
      <c r="S12" s="799">
        <f>MIN(F12:Q12)</f>
        <v>0.4</v>
      </c>
      <c r="T12" s="800">
        <f>AVERAGEA(F12:Q12)</f>
        <v>0.50833333333333341</v>
      </c>
      <c r="U12" s="1149"/>
      <c r="V12" s="4"/>
      <c r="W12" s="82" t="s">
        <v>153</v>
      </c>
      <c r="AA12" s="3"/>
      <c r="AO12" s="3"/>
      <c r="BC12" s="3"/>
      <c r="DH12" s="3">
        <v>0.54</v>
      </c>
    </row>
    <row r="13" spans="2:112" s="87" customFormat="1" ht="15" customHeight="1" thickBot="1" x14ac:dyDescent="0.2">
      <c r="B13" s="1179" t="s">
        <v>91</v>
      </c>
      <c r="C13" s="1180"/>
      <c r="D13" s="1180"/>
      <c r="E13" s="105" t="s">
        <v>528</v>
      </c>
      <c r="F13" s="1181" t="s">
        <v>649</v>
      </c>
      <c r="G13" s="1168"/>
      <c r="H13" s="1168"/>
      <c r="I13" s="1168"/>
      <c r="J13" s="1168"/>
      <c r="K13" s="1168"/>
      <c r="L13" s="1168"/>
      <c r="M13" s="1125"/>
      <c r="N13" s="1125"/>
      <c r="O13" s="1125"/>
      <c r="P13" s="1168"/>
      <c r="Q13" s="1168"/>
      <c r="R13" s="1168"/>
      <c r="S13" s="1168"/>
      <c r="T13" s="1169"/>
      <c r="U13" s="104"/>
      <c r="V13" s="86"/>
      <c r="W13" s="86"/>
      <c r="AA13" s="8"/>
      <c r="AO13" s="8"/>
      <c r="BC13" s="8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71" t="s">
        <v>524</v>
      </c>
      <c r="F14" s="228">
        <v>0</v>
      </c>
      <c r="G14" s="408">
        <v>0</v>
      </c>
      <c r="H14" s="408">
        <v>0</v>
      </c>
      <c r="I14" s="557">
        <v>0</v>
      </c>
      <c r="J14" s="411">
        <v>0</v>
      </c>
      <c r="K14" s="557">
        <v>0</v>
      </c>
      <c r="L14" s="395">
        <v>0</v>
      </c>
      <c r="M14" s="395">
        <v>0</v>
      </c>
      <c r="N14" s="557">
        <v>0</v>
      </c>
      <c r="O14" s="395">
        <v>0</v>
      </c>
      <c r="P14" s="557">
        <v>0</v>
      </c>
      <c r="Q14" s="792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78" t="s">
        <v>45</v>
      </c>
      <c r="V14" s="78"/>
      <c r="W14" s="4"/>
      <c r="AA14" s="3"/>
      <c r="AO14" s="3"/>
      <c r="BC14" s="3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6" t="s">
        <v>79</v>
      </c>
      <c r="F15" s="229" t="s">
        <v>152</v>
      </c>
      <c r="G15" s="274" t="s">
        <v>152</v>
      </c>
      <c r="H15" s="274" t="s">
        <v>152</v>
      </c>
      <c r="I15" s="274" t="s">
        <v>152</v>
      </c>
      <c r="J15" s="389" t="s">
        <v>152</v>
      </c>
      <c r="K15" s="412" t="s">
        <v>152</v>
      </c>
      <c r="L15" s="274" t="s">
        <v>152</v>
      </c>
      <c r="M15" s="274" t="s">
        <v>152</v>
      </c>
      <c r="N15" s="412" t="s">
        <v>152</v>
      </c>
      <c r="O15" s="274" t="s">
        <v>152</v>
      </c>
      <c r="P15" s="412" t="s">
        <v>152</v>
      </c>
      <c r="Q15" s="697" t="s">
        <v>152</v>
      </c>
      <c r="R15" s="737" t="s">
        <v>293</v>
      </c>
      <c r="S15" s="735" t="s">
        <v>293</v>
      </c>
      <c r="T15" s="736" t="s">
        <v>293</v>
      </c>
      <c r="U15" s="1178"/>
      <c r="V15" s="78"/>
      <c r="W15" s="4"/>
      <c r="AA15" s="3"/>
      <c r="AO15" s="3"/>
      <c r="BC15" s="3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71" t="s">
        <v>227</v>
      </c>
      <c r="F16" s="229"/>
      <c r="G16" s="389"/>
      <c r="H16" s="412"/>
      <c r="I16" s="274"/>
      <c r="J16" s="389" t="s">
        <v>250</v>
      </c>
      <c r="K16" s="412"/>
      <c r="L16" s="274"/>
      <c r="M16" s="412"/>
      <c r="N16" s="412"/>
      <c r="O16" s="274"/>
      <c r="P16" s="412"/>
      <c r="Q16" s="697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72" t="s">
        <v>46</v>
      </c>
      <c r="V16" s="78"/>
      <c r="W16" s="4">
        <v>2.9999999999999997E-4</v>
      </c>
      <c r="AA16" s="3"/>
      <c r="AO16" s="3"/>
      <c r="BC16" s="3"/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71" t="s">
        <v>71</v>
      </c>
      <c r="F17" s="229"/>
      <c r="G17" s="389"/>
      <c r="H17" s="412"/>
      <c r="I17" s="274"/>
      <c r="J17" s="389" t="s">
        <v>105</v>
      </c>
      <c r="K17" s="412"/>
      <c r="L17" s="274"/>
      <c r="M17" s="412"/>
      <c r="N17" s="412"/>
      <c r="O17" s="274"/>
      <c r="P17" s="412"/>
      <c r="Q17" s="697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72"/>
      <c r="V17" s="78"/>
      <c r="W17" s="4">
        <v>5.0000000000000002E-5</v>
      </c>
      <c r="AA17" s="3"/>
      <c r="AO17" s="3"/>
      <c r="BC17" s="3"/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71" t="s">
        <v>67</v>
      </c>
      <c r="F18" s="229"/>
      <c r="G18" s="389"/>
      <c r="H18" s="412"/>
      <c r="I18" s="274"/>
      <c r="J18" s="389" t="s">
        <v>104</v>
      </c>
      <c r="K18" s="412"/>
      <c r="L18" s="274"/>
      <c r="M18" s="412"/>
      <c r="N18" s="412"/>
      <c r="O18" s="274"/>
      <c r="P18" s="412"/>
      <c r="Q18" s="697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72"/>
      <c r="V18" s="78"/>
      <c r="W18" s="4">
        <v>1E-3</v>
      </c>
      <c r="AA18" s="3"/>
      <c r="AO18" s="3"/>
      <c r="BC18" s="3"/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71" t="s">
        <v>67</v>
      </c>
      <c r="F19" s="229"/>
      <c r="G19" s="389"/>
      <c r="H19" s="412"/>
      <c r="I19" s="274"/>
      <c r="J19" s="389" t="s">
        <v>595</v>
      </c>
      <c r="K19" s="412"/>
      <c r="L19" s="274"/>
      <c r="M19" s="412"/>
      <c r="N19" s="412"/>
      <c r="O19" s="274"/>
      <c r="P19" s="412"/>
      <c r="Q19" s="697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72"/>
      <c r="V19" s="78"/>
      <c r="W19" s="4">
        <v>1E-3</v>
      </c>
      <c r="AA19" s="3"/>
      <c r="AO19" s="3"/>
      <c r="BC19" s="3"/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71" t="s">
        <v>67</v>
      </c>
      <c r="F20" s="229"/>
      <c r="G20" s="389"/>
      <c r="H20" s="412"/>
      <c r="I20" s="274"/>
      <c r="J20" s="389" t="s">
        <v>104</v>
      </c>
      <c r="K20" s="412"/>
      <c r="L20" s="274"/>
      <c r="M20" s="412"/>
      <c r="N20" s="412"/>
      <c r="O20" s="274"/>
      <c r="P20" s="412"/>
      <c r="Q20" s="697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72"/>
      <c r="V20" s="78"/>
      <c r="W20" s="4">
        <v>1E-3</v>
      </c>
      <c r="AA20" s="3"/>
      <c r="AO20" s="3"/>
      <c r="BC20" s="3"/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29"/>
      <c r="G21" s="389"/>
      <c r="H21" s="412"/>
      <c r="I21" s="274"/>
      <c r="J21" s="389" t="s">
        <v>114</v>
      </c>
      <c r="K21" s="412"/>
      <c r="L21" s="274"/>
      <c r="M21" s="412"/>
      <c r="N21" s="412"/>
      <c r="O21" s="274"/>
      <c r="P21" s="412"/>
      <c r="Q21" s="697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72"/>
      <c r="V21" s="78"/>
      <c r="W21" s="4">
        <v>2E-3</v>
      </c>
      <c r="AA21" s="3"/>
      <c r="AO21" s="3"/>
      <c r="BC21" s="3"/>
      <c r="DH21" s="3">
        <v>0.59</v>
      </c>
    </row>
    <row r="22" spans="1:112" s="3" customFormat="1" ht="12" customHeight="1" x14ac:dyDescent="0.15">
      <c r="B22" s="95">
        <v>9</v>
      </c>
      <c r="C22" s="1119" t="s">
        <v>475</v>
      </c>
      <c r="D22" s="1120"/>
      <c r="E22" s="24" t="s">
        <v>63</v>
      </c>
      <c r="F22" s="229"/>
      <c r="G22" s="389" t="s">
        <v>308</v>
      </c>
      <c r="H22" s="414"/>
      <c r="I22" s="274"/>
      <c r="J22" s="389" t="s">
        <v>308</v>
      </c>
      <c r="K22" s="412"/>
      <c r="L22" s="274"/>
      <c r="M22" s="412" t="s">
        <v>308</v>
      </c>
      <c r="N22" s="412"/>
      <c r="O22" s="274"/>
      <c r="P22" s="412" t="s">
        <v>308</v>
      </c>
      <c r="Q22" s="684"/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2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71" t="s">
        <v>67</v>
      </c>
      <c r="F23" s="229"/>
      <c r="G23" s="389" t="s">
        <v>113</v>
      </c>
      <c r="H23" s="274"/>
      <c r="I23" s="274"/>
      <c r="J23" s="389" t="s">
        <v>668</v>
      </c>
      <c r="K23" s="412"/>
      <c r="L23" s="274"/>
      <c r="M23" s="412" t="s">
        <v>212</v>
      </c>
      <c r="N23" s="412"/>
      <c r="O23" s="274"/>
      <c r="P23" s="414" t="s">
        <v>212</v>
      </c>
      <c r="Q23" s="697"/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72" t="s">
        <v>47</v>
      </c>
      <c r="V23" s="78"/>
      <c r="W23" s="4">
        <v>1E-3</v>
      </c>
      <c r="AA23" s="3"/>
      <c r="AO23" s="3"/>
      <c r="BC23" s="3"/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0" t="s">
        <v>73</v>
      </c>
      <c r="F24" s="229">
        <v>0.2</v>
      </c>
      <c r="G24" s="633">
        <v>0.1</v>
      </c>
      <c r="H24" s="412" t="s">
        <v>620</v>
      </c>
      <c r="I24" s="456">
        <v>0.1</v>
      </c>
      <c r="J24" s="389" t="s">
        <v>183</v>
      </c>
      <c r="K24" s="634">
        <v>0.1</v>
      </c>
      <c r="L24" s="274">
        <v>0.2</v>
      </c>
      <c r="M24" s="634">
        <v>0.2</v>
      </c>
      <c r="N24" s="412">
        <v>0.2</v>
      </c>
      <c r="O24" s="456">
        <v>0.1</v>
      </c>
      <c r="P24" s="414">
        <v>0.1</v>
      </c>
      <c r="Q24" s="698">
        <v>0.2</v>
      </c>
      <c r="R24" s="740">
        <f t="shared" si="0"/>
        <v>0.2</v>
      </c>
      <c r="S24" s="633" t="str">
        <f t="shared" si="1"/>
        <v>&lt;0.1</v>
      </c>
      <c r="T24" s="441">
        <f>IF(AVERAGEA(F24:Q24)&lt;W24,"&lt;"&amp;ASC(W24),AVERAGEA(F24:Q24))</f>
        <v>0.125</v>
      </c>
      <c r="U24" s="1177" t="s">
        <v>48</v>
      </c>
      <c r="V24" s="78"/>
      <c r="W24" s="4">
        <v>0.1</v>
      </c>
      <c r="AA24" s="3"/>
      <c r="AO24" s="3"/>
      <c r="BC24" s="3"/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71" t="s">
        <v>74</v>
      </c>
      <c r="F25" s="229"/>
      <c r="G25" s="389"/>
      <c r="H25" s="412"/>
      <c r="I25" s="274"/>
      <c r="J25" s="389" t="s">
        <v>215</v>
      </c>
      <c r="K25" s="412"/>
      <c r="L25" s="274"/>
      <c r="M25" s="412"/>
      <c r="N25" s="412"/>
      <c r="O25" s="274"/>
      <c r="P25" s="414"/>
      <c r="Q25" s="697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72"/>
      <c r="V25" s="78"/>
      <c r="W25" s="4">
        <v>0.08</v>
      </c>
      <c r="AA25" s="3"/>
      <c r="AO25" s="3"/>
      <c r="BC25" s="3"/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71" t="s">
        <v>75</v>
      </c>
      <c r="F26" s="229"/>
      <c r="G26" s="389"/>
      <c r="H26" s="412"/>
      <c r="I26" s="274"/>
      <c r="J26" s="389" t="s">
        <v>183</v>
      </c>
      <c r="K26" s="412"/>
      <c r="L26" s="274"/>
      <c r="M26" s="412"/>
      <c r="N26" s="412"/>
      <c r="O26" s="274"/>
      <c r="P26" s="414"/>
      <c r="Q26" s="697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72"/>
      <c r="V26" s="78"/>
      <c r="W26" s="4">
        <v>0.1</v>
      </c>
      <c r="AA26" s="3"/>
      <c r="AO26" s="3"/>
      <c r="BC26" s="3"/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71" t="s">
        <v>76</v>
      </c>
      <c r="F27" s="229"/>
      <c r="G27" s="389"/>
      <c r="H27" s="412"/>
      <c r="I27" s="274"/>
      <c r="J27" s="389" t="s">
        <v>108</v>
      </c>
      <c r="K27" s="412"/>
      <c r="L27" s="274"/>
      <c r="M27" s="412"/>
      <c r="N27" s="412"/>
      <c r="O27" s="274"/>
      <c r="P27" s="414"/>
      <c r="Q27" s="697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72" t="s">
        <v>49</v>
      </c>
      <c r="V27" s="78"/>
      <c r="W27" s="4">
        <v>2.0000000000000001E-4</v>
      </c>
      <c r="AA27" s="3"/>
      <c r="AO27" s="3"/>
      <c r="BC27" s="3"/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71" t="s">
        <v>72</v>
      </c>
      <c r="F28" s="229"/>
      <c r="G28" s="389"/>
      <c r="H28" s="412"/>
      <c r="I28" s="274"/>
      <c r="J28" s="389" t="s">
        <v>106</v>
      </c>
      <c r="K28" s="412"/>
      <c r="L28" s="274"/>
      <c r="M28" s="412"/>
      <c r="N28" s="412"/>
      <c r="O28" s="274"/>
      <c r="P28" s="414"/>
      <c r="Q28" s="697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72"/>
      <c r="V28" s="78"/>
      <c r="W28" s="4">
        <v>5.0000000000000001E-3</v>
      </c>
      <c r="AA28" s="3"/>
      <c r="AO28" s="3"/>
      <c r="BC28" s="3"/>
      <c r="DH28" s="3">
        <v>0.66</v>
      </c>
    </row>
    <row r="29" spans="1:112" ht="23.25" customHeight="1" x14ac:dyDescent="0.15">
      <c r="B29" s="95">
        <v>16</v>
      </c>
      <c r="C29" s="1121" t="s">
        <v>482</v>
      </c>
      <c r="D29" s="1122"/>
      <c r="E29" s="107" t="s">
        <v>63</v>
      </c>
      <c r="F29" s="280"/>
      <c r="G29" s="447"/>
      <c r="H29" s="508"/>
      <c r="I29" s="508"/>
      <c r="J29" s="444" t="s">
        <v>104</v>
      </c>
      <c r="K29" s="508"/>
      <c r="L29" s="508"/>
      <c r="M29" s="508"/>
      <c r="N29" s="508"/>
      <c r="O29" s="508"/>
      <c r="P29" s="447"/>
      <c r="Q29" s="801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72"/>
      <c r="V29" s="78"/>
      <c r="W29" s="4">
        <v>1E-3</v>
      </c>
      <c r="AA29" s="3"/>
      <c r="AO29" s="3"/>
      <c r="BC29" s="3"/>
      <c r="DH29" s="3">
        <v>0.66</v>
      </c>
    </row>
    <row r="30" spans="1:112" ht="12" customHeight="1" x14ac:dyDescent="0.15">
      <c r="A30" s="99"/>
      <c r="B30" s="95">
        <v>17</v>
      </c>
      <c r="C30" s="1165" t="s">
        <v>483</v>
      </c>
      <c r="D30" s="1166"/>
      <c r="E30" s="24" t="s">
        <v>69</v>
      </c>
      <c r="F30" s="242"/>
      <c r="G30" s="389"/>
      <c r="H30" s="412"/>
      <c r="I30" s="274"/>
      <c r="J30" s="389" t="s">
        <v>104</v>
      </c>
      <c r="K30" s="412"/>
      <c r="L30" s="274"/>
      <c r="M30" s="412"/>
      <c r="N30" s="412"/>
      <c r="O30" s="274"/>
      <c r="P30" s="414"/>
      <c r="Q30" s="697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72"/>
      <c r="V30" s="78"/>
      <c r="W30" s="4">
        <v>1E-3</v>
      </c>
      <c r="AA30" s="3"/>
      <c r="AO30" s="3"/>
      <c r="BC30" s="3"/>
      <c r="DH30" s="3">
        <v>0.67</v>
      </c>
    </row>
    <row r="31" spans="1:112" ht="12" customHeight="1" x14ac:dyDescent="0.15">
      <c r="A31" s="99"/>
      <c r="B31" s="95">
        <v>18</v>
      </c>
      <c r="C31" s="1165" t="s">
        <v>484</v>
      </c>
      <c r="D31" s="1166"/>
      <c r="E31" s="71" t="s">
        <v>67</v>
      </c>
      <c r="F31" s="229"/>
      <c r="G31" s="389"/>
      <c r="H31" s="412"/>
      <c r="I31" s="274"/>
      <c r="J31" s="389" t="s">
        <v>104</v>
      </c>
      <c r="K31" s="412"/>
      <c r="L31" s="274"/>
      <c r="M31" s="412"/>
      <c r="N31" s="412"/>
      <c r="O31" s="274"/>
      <c r="P31" s="414"/>
      <c r="Q31" s="697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72"/>
      <c r="V31" s="78"/>
      <c r="W31" s="4">
        <v>1E-3</v>
      </c>
      <c r="AA31" s="3"/>
      <c r="AO31" s="3"/>
      <c r="BC31" s="3"/>
      <c r="DH31" s="3">
        <v>0.66</v>
      </c>
    </row>
    <row r="32" spans="1:112" ht="12" customHeight="1" x14ac:dyDescent="0.15">
      <c r="A32" s="99"/>
      <c r="B32" s="95">
        <v>19</v>
      </c>
      <c r="C32" s="1165" t="s">
        <v>485</v>
      </c>
      <c r="D32" s="1166"/>
      <c r="E32" s="71" t="s">
        <v>67</v>
      </c>
      <c r="F32" s="229"/>
      <c r="G32" s="389"/>
      <c r="H32" s="412"/>
      <c r="I32" s="274"/>
      <c r="J32" s="389" t="s">
        <v>104</v>
      </c>
      <c r="K32" s="412"/>
      <c r="L32" s="274"/>
      <c r="M32" s="412"/>
      <c r="N32" s="412"/>
      <c r="O32" s="274"/>
      <c r="P32" s="414"/>
      <c r="Q32" s="697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72"/>
      <c r="V32" s="78"/>
      <c r="W32" s="4">
        <v>1E-3</v>
      </c>
      <c r="AA32" s="3"/>
      <c r="AO32" s="3"/>
      <c r="BC32" s="3"/>
      <c r="DH32" s="3">
        <v>0.64</v>
      </c>
    </row>
    <row r="33" spans="1:112" ht="12" customHeight="1" x14ac:dyDescent="0.15">
      <c r="A33" s="99"/>
      <c r="B33" s="95">
        <v>20</v>
      </c>
      <c r="C33" s="1165" t="s">
        <v>486</v>
      </c>
      <c r="D33" s="1166"/>
      <c r="E33" s="71" t="s">
        <v>67</v>
      </c>
      <c r="F33" s="229"/>
      <c r="G33" s="389"/>
      <c r="H33" s="412"/>
      <c r="I33" s="274"/>
      <c r="J33" s="389" t="s">
        <v>104</v>
      </c>
      <c r="K33" s="412"/>
      <c r="L33" s="274"/>
      <c r="M33" s="412"/>
      <c r="N33" s="412"/>
      <c r="O33" s="274"/>
      <c r="P33" s="414"/>
      <c r="Q33" s="697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72"/>
      <c r="V33" s="78"/>
      <c r="W33" s="4">
        <v>1E-3</v>
      </c>
      <c r="AA33" s="3"/>
      <c r="AO33" s="3"/>
      <c r="BC33" s="3"/>
      <c r="DH33" s="3">
        <v>0.66</v>
      </c>
    </row>
    <row r="34" spans="1:112" ht="12" customHeight="1" x14ac:dyDescent="0.15">
      <c r="A34" s="99"/>
      <c r="B34" s="95">
        <v>21</v>
      </c>
      <c r="C34" s="1165" t="s">
        <v>487</v>
      </c>
      <c r="D34" s="1173"/>
      <c r="E34" s="71" t="s">
        <v>66</v>
      </c>
      <c r="F34" s="229"/>
      <c r="G34" s="389" t="s">
        <v>418</v>
      </c>
      <c r="H34" s="412"/>
      <c r="I34" s="274"/>
      <c r="J34" s="389">
        <v>0.08</v>
      </c>
      <c r="K34" s="412"/>
      <c r="L34" s="274"/>
      <c r="M34" s="412" t="s">
        <v>217</v>
      </c>
      <c r="N34" s="412"/>
      <c r="O34" s="274"/>
      <c r="P34" s="414" t="s">
        <v>217</v>
      </c>
      <c r="Q34" s="697"/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74" t="s">
        <v>182</v>
      </c>
      <c r="V34" s="78"/>
      <c r="W34" s="4">
        <v>0.06</v>
      </c>
      <c r="AA34" s="3"/>
      <c r="AO34" s="3"/>
      <c r="BC34" s="3"/>
      <c r="DH34" s="3">
        <v>0.68</v>
      </c>
    </row>
    <row r="35" spans="1:112" ht="12" customHeight="1" x14ac:dyDescent="0.15">
      <c r="A35" s="99"/>
      <c r="B35" s="95">
        <v>22</v>
      </c>
      <c r="C35" s="1165" t="s">
        <v>488</v>
      </c>
      <c r="D35" s="1166"/>
      <c r="E35" s="71" t="s">
        <v>69</v>
      </c>
      <c r="F35" s="229"/>
      <c r="G35" s="389" t="s">
        <v>218</v>
      </c>
      <c r="H35" s="274"/>
      <c r="I35" s="274"/>
      <c r="J35" s="389" t="s">
        <v>218</v>
      </c>
      <c r="K35" s="412"/>
      <c r="L35" s="274"/>
      <c r="M35" s="412" t="s">
        <v>218</v>
      </c>
      <c r="N35" s="412"/>
      <c r="O35" s="274"/>
      <c r="P35" s="414" t="s">
        <v>218</v>
      </c>
      <c r="Q35" s="697"/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75"/>
      <c r="V35" s="78"/>
      <c r="W35" s="4">
        <v>2E-3</v>
      </c>
      <c r="AA35" s="3"/>
      <c r="AO35" s="3"/>
      <c r="BC35" s="3"/>
      <c r="DH35" s="3">
        <v>0.64</v>
      </c>
    </row>
    <row r="36" spans="1:112" ht="12" customHeight="1" x14ac:dyDescent="0.15">
      <c r="A36" s="99"/>
      <c r="B36" s="95">
        <v>23</v>
      </c>
      <c r="C36" s="1165" t="s">
        <v>489</v>
      </c>
      <c r="D36" s="1166"/>
      <c r="E36" s="71" t="s">
        <v>78</v>
      </c>
      <c r="F36" s="229"/>
      <c r="G36" s="389">
        <v>5.0000000000000001E-3</v>
      </c>
      <c r="H36" s="274"/>
      <c r="I36" s="274"/>
      <c r="J36" s="389">
        <v>1.4999999999999999E-2</v>
      </c>
      <c r="K36" s="412"/>
      <c r="L36" s="274"/>
      <c r="M36" s="510">
        <v>0.01</v>
      </c>
      <c r="N36" s="412"/>
      <c r="O36" s="274"/>
      <c r="P36" s="390">
        <v>1E-3</v>
      </c>
      <c r="Q36" s="697"/>
      <c r="R36" s="769">
        <f t="shared" si="0"/>
        <v>1.4999999999999999E-2</v>
      </c>
      <c r="S36" s="440">
        <f t="shared" si="1"/>
        <v>1E-3</v>
      </c>
      <c r="T36" s="802">
        <f t="shared" si="2"/>
        <v>7.7499999999999999E-3</v>
      </c>
      <c r="U36" s="1175"/>
      <c r="V36" s="78"/>
      <c r="W36" s="4">
        <v>1E-3</v>
      </c>
      <c r="AA36" s="3"/>
      <c r="AO36" s="3"/>
      <c r="BC36" s="3"/>
      <c r="DH36" s="3">
        <v>0.66</v>
      </c>
    </row>
    <row r="37" spans="1:112" ht="11.25" customHeight="1" x14ac:dyDescent="0.15">
      <c r="A37" s="99"/>
      <c r="B37" s="95">
        <v>24</v>
      </c>
      <c r="C37" s="1165" t="s">
        <v>490</v>
      </c>
      <c r="D37" s="1166"/>
      <c r="E37" s="71" t="s">
        <v>77</v>
      </c>
      <c r="F37" s="229"/>
      <c r="G37" s="389">
        <v>6.0000000000000001E-3</v>
      </c>
      <c r="H37" s="274"/>
      <c r="I37" s="274"/>
      <c r="J37" s="389">
        <v>1.2999999999999999E-2</v>
      </c>
      <c r="K37" s="412"/>
      <c r="L37" s="274"/>
      <c r="M37" s="510">
        <v>8.9999999999999993E-3</v>
      </c>
      <c r="N37" s="412"/>
      <c r="O37" s="274"/>
      <c r="P37" s="414" t="s">
        <v>218</v>
      </c>
      <c r="Q37" s="697"/>
      <c r="R37" s="705">
        <f t="shared" si="0"/>
        <v>1.2999999999999999E-2</v>
      </c>
      <c r="S37" s="404" t="str">
        <f t="shared" si="1"/>
        <v>&lt;0.002</v>
      </c>
      <c r="T37" s="404">
        <f t="shared" si="2"/>
        <v>6.9999999999999993E-3</v>
      </c>
      <c r="U37" s="1175"/>
      <c r="V37" s="78"/>
      <c r="W37" s="4">
        <v>2E-3</v>
      </c>
      <c r="DH37" s="3">
        <v>0.65</v>
      </c>
    </row>
    <row r="38" spans="1:112" ht="12" customHeight="1" x14ac:dyDescent="0.15">
      <c r="A38" s="99"/>
      <c r="B38" s="95">
        <v>25</v>
      </c>
      <c r="C38" s="1165" t="s">
        <v>491</v>
      </c>
      <c r="D38" s="1166"/>
      <c r="E38" s="71" t="s">
        <v>65</v>
      </c>
      <c r="F38" s="229"/>
      <c r="G38" s="389" t="s">
        <v>646</v>
      </c>
      <c r="H38" s="274"/>
      <c r="I38" s="274"/>
      <c r="J38" s="389">
        <v>2E-3</v>
      </c>
      <c r="K38" s="412"/>
      <c r="L38" s="274"/>
      <c r="M38" s="510">
        <v>1E-3</v>
      </c>
      <c r="N38" s="412"/>
      <c r="O38" s="274"/>
      <c r="P38" s="414">
        <v>2E-3</v>
      </c>
      <c r="Q38" s="697"/>
      <c r="R38" s="705">
        <f t="shared" si="0"/>
        <v>2E-3</v>
      </c>
      <c r="S38" s="404" t="str">
        <f t="shared" si="1"/>
        <v>&lt;0.001</v>
      </c>
      <c r="T38" s="404">
        <f t="shared" si="2"/>
        <v>1.25E-3</v>
      </c>
      <c r="U38" s="1175"/>
      <c r="V38" s="78"/>
      <c r="W38" s="4">
        <v>1E-3</v>
      </c>
    </row>
    <row r="39" spans="1:112" ht="12" customHeight="1" x14ac:dyDescent="0.15">
      <c r="A39" s="99"/>
      <c r="B39" s="95">
        <v>26</v>
      </c>
      <c r="C39" s="1165" t="s">
        <v>492</v>
      </c>
      <c r="D39" s="1166"/>
      <c r="E39" s="71" t="s">
        <v>67</v>
      </c>
      <c r="F39" s="229"/>
      <c r="G39" s="389" t="s">
        <v>113</v>
      </c>
      <c r="H39" s="274"/>
      <c r="I39" s="274"/>
      <c r="J39" s="389" t="s">
        <v>212</v>
      </c>
      <c r="K39" s="412"/>
      <c r="L39" s="274"/>
      <c r="M39" s="412" t="s">
        <v>212</v>
      </c>
      <c r="N39" s="412"/>
      <c r="O39" s="274"/>
      <c r="P39" s="414" t="s">
        <v>212</v>
      </c>
      <c r="Q39" s="697"/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75"/>
      <c r="V39" s="78"/>
      <c r="W39" s="4">
        <v>1E-3</v>
      </c>
    </row>
    <row r="40" spans="1:112" ht="12" customHeight="1" x14ac:dyDescent="0.15">
      <c r="A40" s="99"/>
      <c r="B40" s="95">
        <v>27</v>
      </c>
      <c r="C40" s="1165" t="s">
        <v>493</v>
      </c>
      <c r="D40" s="1166"/>
      <c r="E40" s="71" t="s">
        <v>65</v>
      </c>
      <c r="F40" s="229"/>
      <c r="G40" s="389">
        <v>7.0000000000000001E-3</v>
      </c>
      <c r="H40" s="274"/>
      <c r="I40" s="274"/>
      <c r="J40" s="389">
        <v>2.4E-2</v>
      </c>
      <c r="K40" s="412"/>
      <c r="L40" s="274"/>
      <c r="M40" s="510">
        <v>1.6E-2</v>
      </c>
      <c r="N40" s="412"/>
      <c r="O40" s="274"/>
      <c r="P40" s="414">
        <v>5.0000000000000001E-3</v>
      </c>
      <c r="Q40" s="697"/>
      <c r="R40" s="705">
        <f t="shared" si="0"/>
        <v>2.4E-2</v>
      </c>
      <c r="S40" s="404">
        <f t="shared" si="1"/>
        <v>5.0000000000000001E-3</v>
      </c>
      <c r="T40" s="404">
        <f t="shared" si="2"/>
        <v>1.2999999999999999E-2</v>
      </c>
      <c r="U40" s="1175"/>
      <c r="V40" s="78"/>
      <c r="W40" s="4">
        <v>4.0000000000000001E-3</v>
      </c>
    </row>
    <row r="41" spans="1:112" ht="12" customHeight="1" x14ac:dyDescent="0.15">
      <c r="A41" s="99"/>
      <c r="B41" s="95">
        <v>28</v>
      </c>
      <c r="C41" s="1165" t="s">
        <v>494</v>
      </c>
      <c r="D41" s="1166"/>
      <c r="E41" s="71" t="s">
        <v>77</v>
      </c>
      <c r="F41" s="229"/>
      <c r="G41" s="389">
        <v>3.0000000000000001E-3</v>
      </c>
      <c r="H41" s="274"/>
      <c r="I41" s="274"/>
      <c r="J41" s="404">
        <v>0.01</v>
      </c>
      <c r="K41" s="412"/>
      <c r="L41" s="274"/>
      <c r="M41" s="412">
        <v>7.0000000000000001E-3</v>
      </c>
      <c r="N41" s="412"/>
      <c r="O41" s="274"/>
      <c r="P41" s="414" t="s">
        <v>218</v>
      </c>
      <c r="Q41" s="697"/>
      <c r="R41" s="705">
        <f t="shared" si="0"/>
        <v>0.01</v>
      </c>
      <c r="S41" s="404" t="str">
        <f t="shared" si="1"/>
        <v>&lt;0.002</v>
      </c>
      <c r="T41" s="404">
        <f t="shared" si="2"/>
        <v>5.0000000000000001E-3</v>
      </c>
      <c r="U41" s="1175"/>
      <c r="V41" s="78"/>
      <c r="W41" s="4">
        <v>2E-3</v>
      </c>
    </row>
    <row r="42" spans="1:112" ht="12" customHeight="1" x14ac:dyDescent="0.15">
      <c r="A42" s="99"/>
      <c r="B42" s="95">
        <v>29</v>
      </c>
      <c r="C42" s="1165" t="s">
        <v>495</v>
      </c>
      <c r="D42" s="1166"/>
      <c r="E42" s="71" t="s">
        <v>77</v>
      </c>
      <c r="F42" s="229"/>
      <c r="G42" s="389">
        <v>2E-3</v>
      </c>
      <c r="H42" s="274"/>
      <c r="I42" s="274"/>
      <c r="J42" s="389">
        <v>7.0000000000000001E-3</v>
      </c>
      <c r="K42" s="412"/>
      <c r="L42" s="274"/>
      <c r="M42" s="510">
        <v>5.0000000000000001E-3</v>
      </c>
      <c r="N42" s="412"/>
      <c r="O42" s="274"/>
      <c r="P42" s="414">
        <v>2E-3</v>
      </c>
      <c r="Q42" s="697"/>
      <c r="R42" s="769">
        <f t="shared" si="0"/>
        <v>7.0000000000000001E-3</v>
      </c>
      <c r="S42" s="440">
        <f t="shared" si="1"/>
        <v>2E-3</v>
      </c>
      <c r="T42" s="440">
        <f t="shared" si="2"/>
        <v>4.0000000000000001E-3</v>
      </c>
      <c r="U42" s="1175"/>
      <c r="V42" s="78"/>
      <c r="W42" s="4">
        <v>1E-3</v>
      </c>
    </row>
    <row r="43" spans="1:112" ht="12" customHeight="1" x14ac:dyDescent="0.15">
      <c r="A43" s="99"/>
      <c r="B43" s="95">
        <v>30</v>
      </c>
      <c r="C43" s="1165" t="s">
        <v>496</v>
      </c>
      <c r="D43" s="1166"/>
      <c r="E43" s="71" t="s">
        <v>80</v>
      </c>
      <c r="F43" s="229"/>
      <c r="G43" s="389" t="s">
        <v>113</v>
      </c>
      <c r="H43" s="274"/>
      <c r="I43" s="274"/>
      <c r="J43" s="403" t="s">
        <v>454</v>
      </c>
      <c r="K43" s="412"/>
      <c r="L43" s="274"/>
      <c r="M43" s="389" t="s">
        <v>113</v>
      </c>
      <c r="N43" s="412"/>
      <c r="O43" s="274"/>
      <c r="P43" s="389" t="s">
        <v>113</v>
      </c>
      <c r="Q43" s="697"/>
      <c r="R43" s="770" t="str">
        <f t="shared" si="0"/>
        <v>&lt;0.001</v>
      </c>
      <c r="S43" s="521" t="str">
        <f t="shared" si="1"/>
        <v>&lt;0.001</v>
      </c>
      <c r="T43" s="521" t="str">
        <f t="shared" si="2"/>
        <v>&lt;0.001</v>
      </c>
      <c r="U43" s="1175"/>
      <c r="V43" s="78"/>
      <c r="W43" s="4">
        <v>1E-3</v>
      </c>
    </row>
    <row r="44" spans="1:112" ht="12" customHeight="1" x14ac:dyDescent="0.15">
      <c r="A44" s="99"/>
      <c r="B44" s="95">
        <v>31</v>
      </c>
      <c r="C44" s="1165" t="s">
        <v>497</v>
      </c>
      <c r="D44" s="1166"/>
      <c r="E44" s="71" t="s">
        <v>81</v>
      </c>
      <c r="F44" s="229"/>
      <c r="G44" s="389" t="s">
        <v>219</v>
      </c>
      <c r="H44" s="274"/>
      <c r="I44" s="274"/>
      <c r="J44" s="389" t="s">
        <v>219</v>
      </c>
      <c r="K44" s="412"/>
      <c r="L44" s="274"/>
      <c r="M44" s="412" t="s">
        <v>219</v>
      </c>
      <c r="N44" s="412"/>
      <c r="O44" s="274"/>
      <c r="P44" s="414" t="s">
        <v>219</v>
      </c>
      <c r="Q44" s="697"/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76"/>
      <c r="V44" s="78"/>
      <c r="W44" s="4">
        <v>8.0000000000000002E-3</v>
      </c>
    </row>
    <row r="45" spans="1:112" ht="12" customHeight="1" x14ac:dyDescent="0.15">
      <c r="A45" s="99"/>
      <c r="B45" s="95">
        <v>32</v>
      </c>
      <c r="C45" s="1165" t="s">
        <v>498</v>
      </c>
      <c r="D45" s="1166"/>
      <c r="E45" s="71" t="s">
        <v>75</v>
      </c>
      <c r="F45" s="229"/>
      <c r="G45" s="389"/>
      <c r="H45" s="274"/>
      <c r="I45" s="274"/>
      <c r="J45" s="240" t="s">
        <v>379</v>
      </c>
      <c r="K45" s="412"/>
      <c r="L45" s="274"/>
      <c r="M45" s="412"/>
      <c r="N45" s="412"/>
      <c r="O45" s="274"/>
      <c r="P45" s="414"/>
      <c r="Q45" s="697"/>
      <c r="R45" s="705" t="str">
        <f t="shared" si="0"/>
        <v>&lt;0.01</v>
      </c>
      <c r="S45" s="404" t="str">
        <f t="shared" si="1"/>
        <v>&lt;0.01</v>
      </c>
      <c r="T45" s="404" t="str">
        <f t="shared" si="2"/>
        <v>&lt;0.01</v>
      </c>
      <c r="U45" s="1172" t="s">
        <v>46</v>
      </c>
      <c r="V45" s="78"/>
      <c r="W45" s="144">
        <v>0.01</v>
      </c>
    </row>
    <row r="46" spans="1:112" ht="12" customHeight="1" x14ac:dyDescent="0.15">
      <c r="A46" s="99"/>
      <c r="B46" s="95">
        <v>33</v>
      </c>
      <c r="C46" s="1165" t="s">
        <v>499</v>
      </c>
      <c r="D46" s="1166"/>
      <c r="E46" s="71" t="s">
        <v>64</v>
      </c>
      <c r="F46" s="229"/>
      <c r="G46" s="389"/>
      <c r="H46" s="274"/>
      <c r="I46" s="274"/>
      <c r="J46" s="240" t="s">
        <v>664</v>
      </c>
      <c r="K46" s="412"/>
      <c r="L46" s="274"/>
      <c r="M46" s="412"/>
      <c r="N46" s="412"/>
      <c r="O46" s="274"/>
      <c r="P46" s="414"/>
      <c r="Q46" s="697"/>
      <c r="R46" s="704" t="str">
        <f t="shared" si="0"/>
        <v>&lt;0.01</v>
      </c>
      <c r="S46" s="405" t="str">
        <f t="shared" si="1"/>
        <v>&lt;0.01</v>
      </c>
      <c r="T46" s="405" t="str">
        <f t="shared" si="2"/>
        <v>&lt;0.01</v>
      </c>
      <c r="U46" s="1172"/>
      <c r="V46" s="78"/>
      <c r="W46" s="144">
        <v>0.01</v>
      </c>
    </row>
    <row r="47" spans="1:112" ht="12" customHeight="1" x14ac:dyDescent="0.15">
      <c r="A47" s="99"/>
      <c r="B47" s="95">
        <v>34</v>
      </c>
      <c r="C47" s="1165" t="s">
        <v>500</v>
      </c>
      <c r="D47" s="1166"/>
      <c r="E47" s="71" t="s">
        <v>68</v>
      </c>
      <c r="F47" s="229"/>
      <c r="G47" s="389"/>
      <c r="H47" s="274"/>
      <c r="I47" s="274"/>
      <c r="J47" s="240" t="s">
        <v>380</v>
      </c>
      <c r="K47" s="412"/>
      <c r="L47" s="274"/>
      <c r="M47" s="412"/>
      <c r="N47" s="412"/>
      <c r="O47" s="274"/>
      <c r="P47" s="414"/>
      <c r="Q47" s="697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72"/>
      <c r="V47" s="78"/>
      <c r="W47" s="4">
        <v>0.03</v>
      </c>
    </row>
    <row r="48" spans="1:112" ht="12" customHeight="1" x14ac:dyDescent="0.15">
      <c r="A48" s="99"/>
      <c r="B48" s="95">
        <v>35</v>
      </c>
      <c r="C48" s="1165" t="s">
        <v>501</v>
      </c>
      <c r="D48" s="1166"/>
      <c r="E48" s="71" t="s">
        <v>75</v>
      </c>
      <c r="F48" s="229"/>
      <c r="G48" s="389"/>
      <c r="H48" s="274"/>
      <c r="I48" s="274"/>
      <c r="J48" s="240" t="s">
        <v>379</v>
      </c>
      <c r="K48" s="412"/>
      <c r="L48" s="274"/>
      <c r="M48" s="412"/>
      <c r="N48" s="412"/>
      <c r="O48" s="274"/>
      <c r="P48" s="414"/>
      <c r="Q48" s="697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72"/>
      <c r="V48" s="78"/>
      <c r="W48" s="4">
        <v>0.01</v>
      </c>
    </row>
    <row r="49" spans="1:23" ht="12" customHeight="1" x14ac:dyDescent="0.15">
      <c r="A49" s="99"/>
      <c r="B49" s="95">
        <v>36</v>
      </c>
      <c r="C49" s="1165" t="s">
        <v>502</v>
      </c>
      <c r="D49" s="1166"/>
      <c r="E49" s="71" t="s">
        <v>51</v>
      </c>
      <c r="F49" s="229"/>
      <c r="G49" s="389"/>
      <c r="H49" s="274"/>
      <c r="I49" s="274"/>
      <c r="J49" s="389">
        <v>7.6</v>
      </c>
      <c r="K49" s="412"/>
      <c r="L49" s="274"/>
      <c r="M49" s="412"/>
      <c r="N49" s="412"/>
      <c r="O49" s="274"/>
      <c r="P49" s="414"/>
      <c r="Q49" s="697"/>
      <c r="R49" s="392">
        <f t="shared" si="0"/>
        <v>7.6</v>
      </c>
      <c r="S49" s="398">
        <f t="shared" si="1"/>
        <v>7.6</v>
      </c>
      <c r="T49" s="398">
        <f t="shared" si="2"/>
        <v>7.6</v>
      </c>
      <c r="U49" s="72" t="s">
        <v>48</v>
      </c>
      <c r="V49" s="78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71" t="s">
        <v>72</v>
      </c>
      <c r="F50" s="229"/>
      <c r="G50" s="389"/>
      <c r="H50" s="274"/>
      <c r="I50" s="274"/>
      <c r="J50" s="240" t="s">
        <v>212</v>
      </c>
      <c r="K50" s="412"/>
      <c r="L50" s="274"/>
      <c r="M50" s="412"/>
      <c r="N50" s="412"/>
      <c r="O50" s="274"/>
      <c r="P50" s="414"/>
      <c r="Q50" s="697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72" t="s">
        <v>46</v>
      </c>
      <c r="V50" s="78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71" t="s">
        <v>51</v>
      </c>
      <c r="F51" s="229">
        <v>10</v>
      </c>
      <c r="G51" s="389">
        <v>8</v>
      </c>
      <c r="H51" s="274">
        <v>11</v>
      </c>
      <c r="I51" s="274">
        <v>13</v>
      </c>
      <c r="J51" s="389">
        <v>13</v>
      </c>
      <c r="K51" s="412">
        <v>12</v>
      </c>
      <c r="L51" s="274">
        <v>21</v>
      </c>
      <c r="M51" s="412">
        <v>11</v>
      </c>
      <c r="N51" s="412">
        <v>11</v>
      </c>
      <c r="O51" s="274">
        <v>12</v>
      </c>
      <c r="P51" s="414">
        <v>16</v>
      </c>
      <c r="Q51" s="697">
        <v>18</v>
      </c>
      <c r="R51" s="706">
        <f t="shared" si="0"/>
        <v>21</v>
      </c>
      <c r="S51" s="406">
        <f t="shared" si="1"/>
        <v>8</v>
      </c>
      <c r="T51" s="406">
        <f t="shared" si="2"/>
        <v>13</v>
      </c>
      <c r="U51" s="72" t="s">
        <v>50</v>
      </c>
      <c r="V51" s="78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71" t="s">
        <v>52</v>
      </c>
      <c r="F52" s="229"/>
      <c r="G52" s="389"/>
      <c r="H52" s="274"/>
      <c r="I52" s="274"/>
      <c r="J52" s="389">
        <v>19</v>
      </c>
      <c r="K52" s="412"/>
      <c r="L52" s="274"/>
      <c r="M52" s="412"/>
      <c r="N52" s="412"/>
      <c r="O52" s="274"/>
      <c r="P52" s="414"/>
      <c r="Q52" s="697"/>
      <c r="R52" s="706">
        <f t="shared" si="0"/>
        <v>19</v>
      </c>
      <c r="S52" s="406">
        <f t="shared" si="1"/>
        <v>19</v>
      </c>
      <c r="T52" s="406">
        <f t="shared" si="2"/>
        <v>19</v>
      </c>
      <c r="U52" s="1172" t="s">
        <v>48</v>
      </c>
      <c r="V52" s="78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71" t="s">
        <v>53</v>
      </c>
      <c r="F53" s="229"/>
      <c r="G53" s="389"/>
      <c r="H53" s="274"/>
      <c r="I53" s="274"/>
      <c r="J53" s="389">
        <v>68</v>
      </c>
      <c r="K53" s="412"/>
      <c r="L53" s="274"/>
      <c r="M53" s="412"/>
      <c r="N53" s="412"/>
      <c r="O53" s="274"/>
      <c r="P53" s="414"/>
      <c r="Q53" s="697"/>
      <c r="R53" s="706">
        <f t="shared" si="0"/>
        <v>68</v>
      </c>
      <c r="S53" s="406">
        <f t="shared" si="1"/>
        <v>68</v>
      </c>
      <c r="T53" s="406">
        <f t="shared" si="2"/>
        <v>68</v>
      </c>
      <c r="U53" s="1172"/>
      <c r="V53" s="78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71" t="s">
        <v>64</v>
      </c>
      <c r="F54" s="229"/>
      <c r="G54" s="389"/>
      <c r="H54" s="274"/>
      <c r="I54" s="274"/>
      <c r="J54" s="240" t="s">
        <v>110</v>
      </c>
      <c r="K54" s="412"/>
      <c r="L54" s="274"/>
      <c r="M54" s="412"/>
      <c r="N54" s="412"/>
      <c r="O54" s="274"/>
      <c r="P54" s="414"/>
      <c r="Q54" s="697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72" t="s">
        <v>49</v>
      </c>
      <c r="V54" s="78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71" t="s">
        <v>82</v>
      </c>
      <c r="F55" s="229"/>
      <c r="G55" s="389"/>
      <c r="H55" s="274"/>
      <c r="I55" s="274"/>
      <c r="J55" s="240" t="s">
        <v>610</v>
      </c>
      <c r="K55" s="412"/>
      <c r="L55" s="274"/>
      <c r="M55" s="412"/>
      <c r="N55" s="412"/>
      <c r="O55" s="274"/>
      <c r="P55" s="414"/>
      <c r="Q55" s="697"/>
      <c r="R55" s="796" t="str">
        <f t="shared" si="0"/>
        <v>&lt;0.000001</v>
      </c>
      <c r="S55" s="803" t="str">
        <f t="shared" si="1"/>
        <v>&lt;0.000001</v>
      </c>
      <c r="T55" s="803" t="str">
        <f t="shared" si="2"/>
        <v>&lt;0.000001</v>
      </c>
      <c r="U55" s="1172"/>
      <c r="V55" s="78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71" t="s">
        <v>82</v>
      </c>
      <c r="F56" s="229"/>
      <c r="G56" s="389"/>
      <c r="H56" s="274"/>
      <c r="I56" s="274"/>
      <c r="J56" s="240" t="s">
        <v>221</v>
      </c>
      <c r="K56" s="412"/>
      <c r="L56" s="274"/>
      <c r="M56" s="412"/>
      <c r="N56" s="412"/>
      <c r="O56" s="274"/>
      <c r="P56" s="414"/>
      <c r="Q56" s="697"/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72"/>
      <c r="V56" s="78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71" t="s">
        <v>69</v>
      </c>
      <c r="F57" s="229"/>
      <c r="G57" s="389"/>
      <c r="H57" s="274"/>
      <c r="I57" s="274"/>
      <c r="J57" s="240" t="s">
        <v>218</v>
      </c>
      <c r="K57" s="412"/>
      <c r="L57" s="274"/>
      <c r="M57" s="412"/>
      <c r="N57" s="412"/>
      <c r="O57" s="274"/>
      <c r="P57" s="414"/>
      <c r="Q57" s="697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72"/>
      <c r="V57" s="78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71" t="s">
        <v>83</v>
      </c>
      <c r="F58" s="229"/>
      <c r="G58" s="389"/>
      <c r="H58" s="274"/>
      <c r="I58" s="274"/>
      <c r="J58" s="240" t="s">
        <v>112</v>
      </c>
      <c r="K58" s="412"/>
      <c r="L58" s="274"/>
      <c r="M58" s="412"/>
      <c r="N58" s="412"/>
      <c r="O58" s="274"/>
      <c r="P58" s="414"/>
      <c r="Q58" s="697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72"/>
      <c r="V58" s="78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29" t="s">
        <v>614</v>
      </c>
      <c r="G59" s="274" t="s">
        <v>607</v>
      </c>
      <c r="H59" s="389">
        <v>0.4</v>
      </c>
      <c r="I59" s="274">
        <v>0.4</v>
      </c>
      <c r="J59" s="389">
        <v>0.5</v>
      </c>
      <c r="K59" s="412" t="s">
        <v>667</v>
      </c>
      <c r="L59" s="274">
        <v>0.8</v>
      </c>
      <c r="M59" s="412">
        <v>0.6</v>
      </c>
      <c r="N59" s="412">
        <v>0.5</v>
      </c>
      <c r="O59" s="274">
        <v>0.3</v>
      </c>
      <c r="P59" s="389" t="s">
        <v>677</v>
      </c>
      <c r="Q59" s="697">
        <v>0.3</v>
      </c>
      <c r="R59" s="392">
        <f t="shared" si="0"/>
        <v>0.8</v>
      </c>
      <c r="S59" s="398" t="str">
        <f t="shared" si="1"/>
        <v>&lt;0.3</v>
      </c>
      <c r="T59" s="398">
        <f t="shared" si="2"/>
        <v>0.31666666666666665</v>
      </c>
      <c r="U59" s="1172" t="s">
        <v>50</v>
      </c>
      <c r="V59" s="78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71" t="s">
        <v>525</v>
      </c>
      <c r="F60" s="209">
        <v>7.4</v>
      </c>
      <c r="G60" s="209">
        <v>7.3</v>
      </c>
      <c r="H60" s="274">
        <v>7.3</v>
      </c>
      <c r="I60" s="274">
        <v>7.4</v>
      </c>
      <c r="J60" s="389">
        <v>7.3</v>
      </c>
      <c r="K60" s="389">
        <v>7.3</v>
      </c>
      <c r="L60" s="274">
        <v>7.3</v>
      </c>
      <c r="M60" s="412">
        <v>7.3</v>
      </c>
      <c r="N60" s="412">
        <v>7.4</v>
      </c>
      <c r="O60" s="274">
        <v>7.3</v>
      </c>
      <c r="P60" s="414">
        <v>7.4</v>
      </c>
      <c r="Q60" s="697">
        <v>7.4</v>
      </c>
      <c r="R60" s="804">
        <f t="shared" si="0"/>
        <v>7.4</v>
      </c>
      <c r="S60" s="441">
        <f t="shared" si="1"/>
        <v>7.3</v>
      </c>
      <c r="T60" s="441">
        <f>IF(AVERAGEA(F60:Q60)&lt;W60,"&lt;"&amp;ASC(W60),AVERAGEA(F60:Q60))</f>
        <v>7.3416666666666659</v>
      </c>
      <c r="U60" s="1172"/>
      <c r="V60" s="78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71" t="s">
        <v>84</v>
      </c>
      <c r="F61" s="209" t="s">
        <v>101</v>
      </c>
      <c r="G61" s="209" t="s">
        <v>101</v>
      </c>
      <c r="H61" s="274" t="s">
        <v>101</v>
      </c>
      <c r="I61" s="274" t="s">
        <v>101</v>
      </c>
      <c r="J61" s="389" t="s">
        <v>101</v>
      </c>
      <c r="K61" s="274" t="s">
        <v>101</v>
      </c>
      <c r="L61" s="274" t="s">
        <v>101</v>
      </c>
      <c r="M61" s="274" t="s">
        <v>101</v>
      </c>
      <c r="N61" s="274" t="s">
        <v>101</v>
      </c>
      <c r="O61" s="274" t="s">
        <v>101</v>
      </c>
      <c r="P61" s="389" t="s">
        <v>101</v>
      </c>
      <c r="Q61" s="697" t="s">
        <v>101</v>
      </c>
      <c r="R61" s="486" t="s">
        <v>293</v>
      </c>
      <c r="S61" s="406" t="s">
        <v>293</v>
      </c>
      <c r="T61" s="785" t="s">
        <v>293</v>
      </c>
      <c r="U61" s="1172"/>
      <c r="V61" s="78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71" t="s">
        <v>84</v>
      </c>
      <c r="F62" s="209" t="s">
        <v>101</v>
      </c>
      <c r="G62" s="209" t="s">
        <v>101</v>
      </c>
      <c r="H62" s="274" t="s">
        <v>101</v>
      </c>
      <c r="I62" s="274" t="s">
        <v>101</v>
      </c>
      <c r="J62" s="389" t="s">
        <v>101</v>
      </c>
      <c r="K62" s="274" t="s">
        <v>101</v>
      </c>
      <c r="L62" s="274" t="s">
        <v>101</v>
      </c>
      <c r="M62" s="274" t="s">
        <v>101</v>
      </c>
      <c r="N62" s="274" t="s">
        <v>101</v>
      </c>
      <c r="O62" s="274" t="s">
        <v>101</v>
      </c>
      <c r="P62" s="389" t="s">
        <v>101</v>
      </c>
      <c r="Q62" s="697" t="s">
        <v>101</v>
      </c>
      <c r="R62" s="486" t="s">
        <v>293</v>
      </c>
      <c r="S62" s="406" t="s">
        <v>293</v>
      </c>
      <c r="T62" s="785" t="s">
        <v>293</v>
      </c>
      <c r="U62" s="1172"/>
      <c r="V62" s="78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71" t="s">
        <v>526</v>
      </c>
      <c r="F63" s="269" t="s">
        <v>224</v>
      </c>
      <c r="G63" s="269" t="s">
        <v>224</v>
      </c>
      <c r="H63" s="389" t="s">
        <v>224</v>
      </c>
      <c r="I63" s="389" t="s">
        <v>224</v>
      </c>
      <c r="J63" s="389" t="s">
        <v>224</v>
      </c>
      <c r="K63" s="414" t="s">
        <v>224</v>
      </c>
      <c r="L63" s="389" t="s">
        <v>224</v>
      </c>
      <c r="M63" s="389" t="s">
        <v>224</v>
      </c>
      <c r="N63" s="389" t="s">
        <v>224</v>
      </c>
      <c r="O63" s="389" t="s">
        <v>224</v>
      </c>
      <c r="P63" s="389" t="s">
        <v>224</v>
      </c>
      <c r="Q63" s="684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72"/>
      <c r="V63" s="78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08" t="s">
        <v>527</v>
      </c>
      <c r="F64" s="230" t="s">
        <v>183</v>
      </c>
      <c r="G64" s="230" t="s">
        <v>650</v>
      </c>
      <c r="H64" s="399" t="s">
        <v>225</v>
      </c>
      <c r="I64" s="396" t="s">
        <v>225</v>
      </c>
      <c r="J64" s="430" t="s">
        <v>225</v>
      </c>
      <c r="K64" s="614" t="s">
        <v>225</v>
      </c>
      <c r="L64" s="396" t="s">
        <v>225</v>
      </c>
      <c r="M64" s="396" t="s">
        <v>225</v>
      </c>
      <c r="N64" s="396" t="s">
        <v>225</v>
      </c>
      <c r="O64" s="396" t="s">
        <v>225</v>
      </c>
      <c r="P64" s="444" t="s">
        <v>225</v>
      </c>
      <c r="Q64" s="794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82"/>
      <c r="V64" s="78"/>
      <c r="W64" s="4">
        <v>0.1</v>
      </c>
    </row>
    <row r="65" spans="1:24" ht="15" customHeight="1" thickBot="1" x14ac:dyDescent="0.2">
      <c r="A65" s="116"/>
      <c r="B65" s="1167" t="s">
        <v>92</v>
      </c>
      <c r="C65" s="1168"/>
      <c r="D65" s="1168"/>
      <c r="E65" s="1169"/>
      <c r="F65" s="276" t="s">
        <v>103</v>
      </c>
      <c r="G65" s="400" t="s">
        <v>103</v>
      </c>
      <c r="H65" s="400" t="s">
        <v>103</v>
      </c>
      <c r="I65" s="400" t="s">
        <v>103</v>
      </c>
      <c r="J65" s="445" t="s">
        <v>103</v>
      </c>
      <c r="K65" s="400" t="s">
        <v>103</v>
      </c>
      <c r="L65" s="400" t="s">
        <v>103</v>
      </c>
      <c r="M65" s="400" t="s">
        <v>103</v>
      </c>
      <c r="N65" s="400" t="s">
        <v>103</v>
      </c>
      <c r="O65" s="400" t="s">
        <v>103</v>
      </c>
      <c r="P65" s="445" t="s">
        <v>103</v>
      </c>
      <c r="Q65" s="795" t="s">
        <v>103</v>
      </c>
      <c r="R65" s="4"/>
      <c r="S65" s="4"/>
      <c r="T65" s="4"/>
      <c r="V65" s="78"/>
    </row>
    <row r="66" spans="1:24" s="87" customFormat="1" ht="15" customHeight="1" thickBot="1" x14ac:dyDescent="0.2">
      <c r="A66" s="116"/>
      <c r="B66" s="1167" t="s">
        <v>593</v>
      </c>
      <c r="C66" s="1168"/>
      <c r="D66" s="1168"/>
      <c r="E66" s="1169"/>
      <c r="F66" s="231" t="s">
        <v>226</v>
      </c>
      <c r="G66" s="400" t="s">
        <v>185</v>
      </c>
      <c r="H66" s="400" t="s">
        <v>226</v>
      </c>
      <c r="I66" s="400" t="s">
        <v>294</v>
      </c>
      <c r="J66" s="445" t="s">
        <v>295</v>
      </c>
      <c r="K66" s="400">
        <v>1</v>
      </c>
      <c r="L66" s="400">
        <v>1</v>
      </c>
      <c r="M66" s="400" t="s">
        <v>185</v>
      </c>
      <c r="N66" s="400">
        <v>1</v>
      </c>
      <c r="O66" s="400">
        <v>1</v>
      </c>
      <c r="P66" s="445" t="s">
        <v>185</v>
      </c>
      <c r="Q66" s="795">
        <v>1</v>
      </c>
      <c r="R66" s="3"/>
      <c r="S66" s="5"/>
      <c r="T66" s="773"/>
      <c r="U66" s="82"/>
      <c r="V66" s="78"/>
      <c r="W66" s="79"/>
      <c r="X66" s="79"/>
    </row>
    <row r="67" spans="1:24" ht="12" customHeight="1" x14ac:dyDescent="0.15">
      <c r="A67" s="116"/>
      <c r="C67" s="1" t="s">
        <v>301</v>
      </c>
      <c r="D67" s="80"/>
      <c r="E67" s="82"/>
      <c r="G67" s="499"/>
      <c r="H67" s="492"/>
      <c r="I67" s="547"/>
      <c r="J67" s="117"/>
      <c r="K67" s="592"/>
      <c r="L67" s="642"/>
      <c r="M67" s="656"/>
      <c r="N67" s="670"/>
      <c r="O67" s="681"/>
      <c r="P67" s="713"/>
      <c r="Q67" s="730"/>
      <c r="R67" s="1123"/>
      <c r="S67" s="1123"/>
      <c r="T67" s="1123"/>
      <c r="U67" s="81"/>
      <c r="V67" s="81"/>
    </row>
    <row r="68" spans="1:24" ht="12" customHeight="1" x14ac:dyDescent="0.15">
      <c r="A68" s="116"/>
      <c r="B68" s="80"/>
      <c r="C68" s="80"/>
      <c r="D68" s="89"/>
      <c r="E68" s="89"/>
      <c r="F68" s="2"/>
      <c r="G68" s="2"/>
      <c r="H68" s="494"/>
      <c r="I68" s="2"/>
      <c r="J68" s="118"/>
      <c r="K68" s="595"/>
      <c r="N68" s="671"/>
      <c r="P68" s="714"/>
      <c r="Q68" s="732"/>
      <c r="R68" s="4"/>
      <c r="S68" s="732"/>
      <c r="T68" s="4"/>
      <c r="U68" s="80"/>
    </row>
    <row r="69" spans="1:24" ht="12" customHeight="1" x14ac:dyDescent="0.15">
      <c r="D69" s="89"/>
      <c r="E69" s="89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B1:M1"/>
    <mergeCell ref="C61:D61"/>
    <mergeCell ref="G3:K3"/>
    <mergeCell ref="B4:C4"/>
    <mergeCell ref="C15:D15"/>
    <mergeCell ref="C16:D16"/>
    <mergeCell ref="B6:C12"/>
    <mergeCell ref="G4:K4"/>
    <mergeCell ref="D6:E6"/>
    <mergeCell ref="D7:E7"/>
    <mergeCell ref="C25:D25"/>
    <mergeCell ref="C19:D19"/>
    <mergeCell ref="C20:D20"/>
    <mergeCell ref="C49:D49"/>
    <mergeCell ref="C45:D45"/>
    <mergeCell ref="C58:D58"/>
    <mergeCell ref="U6:U12"/>
    <mergeCell ref="T6:T9"/>
    <mergeCell ref="D8:E8"/>
    <mergeCell ref="D9:E9"/>
    <mergeCell ref="D12:E12"/>
    <mergeCell ref="D10:E10"/>
    <mergeCell ref="D11:E11"/>
    <mergeCell ref="U59:U64"/>
    <mergeCell ref="C40:D40"/>
    <mergeCell ref="C41:D41"/>
    <mergeCell ref="C38:D38"/>
    <mergeCell ref="C46:D46"/>
    <mergeCell ref="C47:D47"/>
    <mergeCell ref="C39:D39"/>
    <mergeCell ref="U45:U48"/>
    <mergeCell ref="U52:U53"/>
    <mergeCell ref="C64:D64"/>
    <mergeCell ref="C59:D59"/>
    <mergeCell ref="C60:D60"/>
    <mergeCell ref="C52:D52"/>
    <mergeCell ref="C53:D53"/>
    <mergeCell ref="C57:D57"/>
    <mergeCell ref="C56:D56"/>
    <mergeCell ref="U27:U33"/>
    <mergeCell ref="S6:S9"/>
    <mergeCell ref="C32:D32"/>
    <mergeCell ref="C33:D33"/>
    <mergeCell ref="U54:U58"/>
    <mergeCell ref="C26:D26"/>
    <mergeCell ref="C34:D34"/>
    <mergeCell ref="C35:D35"/>
    <mergeCell ref="U34:U44"/>
    <mergeCell ref="U24:U26"/>
    <mergeCell ref="U14:U15"/>
    <mergeCell ref="R6:R9"/>
    <mergeCell ref="C23:D23"/>
    <mergeCell ref="U16:U21"/>
    <mergeCell ref="B13:D13"/>
    <mergeCell ref="F13:T13"/>
    <mergeCell ref="C31:D31"/>
    <mergeCell ref="C24:D24"/>
    <mergeCell ref="R67:T67"/>
    <mergeCell ref="B66:E66"/>
    <mergeCell ref="B65:E65"/>
    <mergeCell ref="C27:D27"/>
    <mergeCell ref="C28:D28"/>
    <mergeCell ref="C30:D30"/>
    <mergeCell ref="C29:D29"/>
    <mergeCell ref="C37:D37"/>
    <mergeCell ref="C43:D43"/>
    <mergeCell ref="C62:D62"/>
    <mergeCell ref="C50:D50"/>
    <mergeCell ref="C51:D51"/>
    <mergeCell ref="C63:D63"/>
    <mergeCell ref="C54:D54"/>
    <mergeCell ref="C36:D36"/>
    <mergeCell ref="C48:D48"/>
    <mergeCell ref="C42:D42"/>
    <mergeCell ref="C44:D44"/>
    <mergeCell ref="C55:D55"/>
    <mergeCell ref="C22:D22"/>
    <mergeCell ref="C21:D21"/>
    <mergeCell ref="C14:D14"/>
    <mergeCell ref="C17:D17"/>
    <mergeCell ref="C18:D18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1" orientation="landscape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3">
    <pageSetUpPr fitToPage="1"/>
  </sheetPr>
  <dimension ref="A1:DH87"/>
  <sheetViews>
    <sheetView zoomScaleNormal="100" zoomScaleSheetLayoutView="85" workbookViewId="0">
      <pane xSplit="5" topLeftCell="F1" activePane="topRight" state="frozen"/>
      <selection activeCell="F13" sqref="F13:T13"/>
      <selection pane="topRight"/>
    </sheetView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23" style="3" customWidth="1"/>
    <col min="5" max="5" width="16.375" style="3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4" customWidth="1"/>
    <col min="22" max="22" width="3.5" style="3" customWidth="1"/>
    <col min="23" max="23" width="0" style="3" hidden="1" customWidth="1"/>
    <col min="24" max="16384" width="8.875" style="3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30" t="s">
        <v>86</v>
      </c>
    </row>
    <row r="3" spans="2:112" ht="16.899999999999999" customHeight="1" thickBot="1" x14ac:dyDescent="0.2">
      <c r="B3" s="4"/>
      <c r="C3" s="23"/>
      <c r="D3" s="25"/>
      <c r="E3" s="4"/>
      <c r="F3" s="64" t="s">
        <v>8</v>
      </c>
      <c r="G3" s="1205" t="s">
        <v>9</v>
      </c>
      <c r="H3" s="1205"/>
      <c r="I3" s="1205"/>
      <c r="J3" s="1205"/>
      <c r="K3" s="1206"/>
      <c r="N3" s="4"/>
      <c r="P3" s="4"/>
      <c r="Q3" s="4"/>
      <c r="R3" s="4"/>
      <c r="S3" s="4"/>
      <c r="T3" s="4"/>
      <c r="V3" s="4"/>
    </row>
    <row r="4" spans="2:112" ht="16.899999999999999" customHeight="1" thickBot="1" x14ac:dyDescent="0.2">
      <c r="B4" s="1207" t="s">
        <v>42</v>
      </c>
      <c r="C4" s="1208"/>
      <c r="D4" s="43" t="s">
        <v>96</v>
      </c>
      <c r="E4" s="4"/>
      <c r="F4" s="10">
        <v>3</v>
      </c>
      <c r="G4" s="1162" t="s">
        <v>176</v>
      </c>
      <c r="H4" s="1162"/>
      <c r="I4" s="1162"/>
      <c r="J4" s="1162"/>
      <c r="K4" s="1163"/>
      <c r="N4" s="4"/>
      <c r="P4" s="4"/>
      <c r="Q4" s="4"/>
      <c r="R4" s="4"/>
      <c r="S4" s="4"/>
      <c r="T4" s="4"/>
      <c r="V4" s="4"/>
    </row>
    <row r="5" spans="2:112" ht="10.15" customHeight="1" thickBot="1" x14ac:dyDescent="0.2">
      <c r="B5" s="4"/>
      <c r="C5" s="4"/>
      <c r="D5" s="4"/>
      <c r="E5" s="4"/>
      <c r="H5" s="4"/>
      <c r="J5" s="578"/>
      <c r="K5" s="4"/>
      <c r="N5" s="4"/>
      <c r="P5" s="4"/>
      <c r="Q5" s="4"/>
      <c r="R5" s="4"/>
      <c r="S5" s="4"/>
      <c r="T5" s="4"/>
      <c r="V5" s="4"/>
    </row>
    <row r="6" spans="2:112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45056</v>
      </c>
      <c r="H6" s="393">
        <v>45084</v>
      </c>
      <c r="I6" s="393">
        <v>45112</v>
      </c>
      <c r="J6" s="401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85" t="s">
        <v>23</v>
      </c>
      <c r="V6" s="4"/>
    </row>
    <row r="7" spans="2:112" ht="12" customHeight="1" x14ac:dyDescent="0.15">
      <c r="B7" s="1197"/>
      <c r="C7" s="1198"/>
      <c r="D7" s="1187" t="s">
        <v>22</v>
      </c>
      <c r="E7" s="1188"/>
      <c r="F7" s="244">
        <v>0.6020833333333333</v>
      </c>
      <c r="G7" s="273">
        <v>0.40625</v>
      </c>
      <c r="H7" s="273">
        <v>0.39374999999999999</v>
      </c>
      <c r="I7" s="273">
        <v>0.57777777777777783</v>
      </c>
      <c r="J7" s="402">
        <v>0.38541666666666669</v>
      </c>
      <c r="K7" s="273">
        <v>0.55833333333333335</v>
      </c>
      <c r="L7" s="273">
        <v>0.37847222222222227</v>
      </c>
      <c r="M7" s="273">
        <v>0.40069444444444446</v>
      </c>
      <c r="N7" s="273">
        <v>0.40416666666666662</v>
      </c>
      <c r="O7" s="273">
        <v>0.4375</v>
      </c>
      <c r="P7" s="273">
        <v>0.38541666666666669</v>
      </c>
      <c r="Q7" s="725">
        <v>0.4513888888888889</v>
      </c>
      <c r="R7" s="1140"/>
      <c r="S7" s="1143"/>
      <c r="T7" s="1151"/>
      <c r="U7" s="1186"/>
      <c r="V7" s="4"/>
      <c r="DH7" s="3">
        <v>0.54</v>
      </c>
    </row>
    <row r="8" spans="2:112" ht="12" customHeight="1" x14ac:dyDescent="0.15">
      <c r="B8" s="1197"/>
      <c r="C8" s="1198"/>
      <c r="D8" s="1187" t="s">
        <v>18</v>
      </c>
      <c r="E8" s="1188"/>
      <c r="F8" s="244" t="s">
        <v>464</v>
      </c>
      <c r="G8" s="273" t="s">
        <v>589</v>
      </c>
      <c r="H8" s="217" t="s">
        <v>184</v>
      </c>
      <c r="I8" s="217" t="s">
        <v>464</v>
      </c>
      <c r="J8" s="581" t="s">
        <v>184</v>
      </c>
      <c r="K8" s="217" t="s">
        <v>464</v>
      </c>
      <c r="L8" s="217" t="s">
        <v>184</v>
      </c>
      <c r="M8" s="217" t="s">
        <v>673</v>
      </c>
      <c r="N8" s="273" t="s">
        <v>184</v>
      </c>
      <c r="O8" s="273" t="s">
        <v>464</v>
      </c>
      <c r="P8" s="273" t="s">
        <v>187</v>
      </c>
      <c r="Q8" s="733" t="s">
        <v>597</v>
      </c>
      <c r="R8" s="1140"/>
      <c r="S8" s="1143"/>
      <c r="T8" s="1151"/>
      <c r="U8" s="1186"/>
      <c r="V8" s="4"/>
      <c r="DH8" s="3">
        <v>0.52</v>
      </c>
    </row>
    <row r="9" spans="2:112" ht="12" customHeight="1" x14ac:dyDescent="0.15">
      <c r="B9" s="1197"/>
      <c r="C9" s="1198"/>
      <c r="D9" s="1187" t="s">
        <v>19</v>
      </c>
      <c r="E9" s="1188"/>
      <c r="F9" s="245" t="s">
        <v>600</v>
      </c>
      <c r="G9" s="273" t="s">
        <v>422</v>
      </c>
      <c r="H9" s="217" t="s">
        <v>187</v>
      </c>
      <c r="I9" s="217" t="s">
        <v>597</v>
      </c>
      <c r="J9" s="581" t="s">
        <v>184</v>
      </c>
      <c r="K9" s="217" t="s">
        <v>163</v>
      </c>
      <c r="L9" s="217" t="s">
        <v>184</v>
      </c>
      <c r="M9" s="217" t="s">
        <v>187</v>
      </c>
      <c r="N9" s="217" t="s">
        <v>184</v>
      </c>
      <c r="O9" s="217" t="s">
        <v>598</v>
      </c>
      <c r="P9" s="273" t="s">
        <v>187</v>
      </c>
      <c r="Q9" s="733" t="s">
        <v>597</v>
      </c>
      <c r="R9" s="1141"/>
      <c r="S9" s="1144"/>
      <c r="T9" s="1152"/>
      <c r="U9" s="1186"/>
      <c r="V9" s="4"/>
      <c r="DH9" s="3">
        <v>0.54</v>
      </c>
    </row>
    <row r="10" spans="2:112" ht="12" customHeight="1" x14ac:dyDescent="0.15">
      <c r="B10" s="1197"/>
      <c r="C10" s="1198"/>
      <c r="D10" s="1187" t="s">
        <v>20</v>
      </c>
      <c r="E10" s="1136"/>
      <c r="F10" s="279">
        <v>11.2</v>
      </c>
      <c r="G10" s="413">
        <v>16</v>
      </c>
      <c r="H10" s="413">
        <v>23</v>
      </c>
      <c r="I10" s="413">
        <v>30</v>
      </c>
      <c r="J10" s="441">
        <v>29.5</v>
      </c>
      <c r="K10" s="413">
        <v>27</v>
      </c>
      <c r="L10" s="413">
        <v>20</v>
      </c>
      <c r="M10" s="413">
        <v>12</v>
      </c>
      <c r="N10" s="413">
        <v>5</v>
      </c>
      <c r="O10" s="413">
        <v>1</v>
      </c>
      <c r="P10" s="413">
        <v>3</v>
      </c>
      <c r="Q10" s="699">
        <v>2.4</v>
      </c>
      <c r="R10" s="740">
        <f>MAX(F10:Q10)</f>
        <v>30</v>
      </c>
      <c r="S10" s="797">
        <f>MIN(F10:Q10)</f>
        <v>1</v>
      </c>
      <c r="T10" s="685">
        <f>AVERAGEA(F10:Q10)</f>
        <v>15.008333333333333</v>
      </c>
      <c r="U10" s="1148"/>
      <c r="V10" s="4"/>
      <c r="DH10" s="3">
        <v>0.56000000000000005</v>
      </c>
    </row>
    <row r="11" spans="2:112" ht="12" customHeight="1" x14ac:dyDescent="0.15">
      <c r="B11" s="1197"/>
      <c r="C11" s="1198"/>
      <c r="D11" s="1187" t="s">
        <v>21</v>
      </c>
      <c r="E11" s="1136"/>
      <c r="F11" s="279">
        <v>5.9</v>
      </c>
      <c r="G11" s="413">
        <v>7.1</v>
      </c>
      <c r="H11" s="413">
        <v>10.7</v>
      </c>
      <c r="I11" s="413">
        <v>15.5</v>
      </c>
      <c r="J11" s="441">
        <v>20</v>
      </c>
      <c r="K11" s="413">
        <v>16.2</v>
      </c>
      <c r="L11" s="413">
        <v>17.899999999999999</v>
      </c>
      <c r="M11" s="413">
        <v>14.3</v>
      </c>
      <c r="N11" s="413">
        <v>8</v>
      </c>
      <c r="O11" s="413">
        <v>5</v>
      </c>
      <c r="P11" s="413">
        <v>3.2</v>
      </c>
      <c r="Q11" s="699">
        <v>3.3</v>
      </c>
      <c r="R11" s="740">
        <f>MAX(F11:Q11)</f>
        <v>20</v>
      </c>
      <c r="S11" s="797">
        <f>MIN(F11:Q11)</f>
        <v>3.2</v>
      </c>
      <c r="T11" s="685">
        <f>AVERAGEA(F11:Q11)</f>
        <v>10.591666666666667</v>
      </c>
      <c r="U11" s="1148"/>
      <c r="V11" s="4"/>
      <c r="DH11" s="3">
        <v>0.52</v>
      </c>
    </row>
    <row r="12" spans="2:112" ht="12" customHeight="1" thickBot="1" x14ac:dyDescent="0.2">
      <c r="B12" s="1199"/>
      <c r="C12" s="1200"/>
      <c r="D12" s="1189" t="s">
        <v>4</v>
      </c>
      <c r="E12" s="1138"/>
      <c r="F12" s="295">
        <v>0.4</v>
      </c>
      <c r="G12" s="430">
        <v>0.5</v>
      </c>
      <c r="H12" s="399">
        <v>0.4</v>
      </c>
      <c r="I12" s="399">
        <v>0.5</v>
      </c>
      <c r="J12" s="430">
        <v>0.7</v>
      </c>
      <c r="K12" s="399">
        <v>0.5</v>
      </c>
      <c r="L12" s="399">
        <v>0.6</v>
      </c>
      <c r="M12" s="399">
        <v>0.7</v>
      </c>
      <c r="N12" s="399">
        <v>0.4</v>
      </c>
      <c r="O12" s="399">
        <v>0.4</v>
      </c>
      <c r="P12" s="399">
        <v>0.6</v>
      </c>
      <c r="Q12" s="791">
        <v>0.4</v>
      </c>
      <c r="R12" s="798">
        <f>MAX(F12:Q12)</f>
        <v>0.7</v>
      </c>
      <c r="S12" s="799">
        <f>MIN(F12:Q12)</f>
        <v>0.4</v>
      </c>
      <c r="T12" s="800">
        <f>AVERAGEA(F12:Q12)</f>
        <v>0.50833333333333341</v>
      </c>
      <c r="U12" s="1149"/>
      <c r="V12" s="4"/>
      <c r="W12" s="4" t="s">
        <v>153</v>
      </c>
      <c r="DH12" s="3">
        <v>0.54</v>
      </c>
    </row>
    <row r="13" spans="2:112" s="8" customFormat="1" ht="15" customHeight="1" thickBot="1" x14ac:dyDescent="0.2">
      <c r="B13" s="1179" t="s">
        <v>91</v>
      </c>
      <c r="C13" s="1180"/>
      <c r="D13" s="1180"/>
      <c r="E13" s="105" t="s">
        <v>528</v>
      </c>
      <c r="F13" s="1181" t="s">
        <v>3</v>
      </c>
      <c r="G13" s="1168"/>
      <c r="H13" s="1168"/>
      <c r="I13" s="1168"/>
      <c r="J13" s="1168"/>
      <c r="K13" s="1168"/>
      <c r="L13" s="1168"/>
      <c r="M13" s="1125"/>
      <c r="N13" s="1125"/>
      <c r="O13" s="1125"/>
      <c r="P13" s="1168"/>
      <c r="Q13" s="1168"/>
      <c r="R13" s="1168"/>
      <c r="S13" s="1168"/>
      <c r="T13" s="1169"/>
      <c r="U13" s="104"/>
      <c r="V13" s="9"/>
      <c r="W13" s="9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71" t="s">
        <v>524</v>
      </c>
      <c r="F14" s="281">
        <v>0</v>
      </c>
      <c r="G14" s="437">
        <v>0</v>
      </c>
      <c r="H14" s="509">
        <v>0</v>
      </c>
      <c r="I14" s="557">
        <v>0</v>
      </c>
      <c r="J14" s="411">
        <v>0</v>
      </c>
      <c r="K14" s="619">
        <v>0</v>
      </c>
      <c r="L14" s="395">
        <v>0</v>
      </c>
      <c r="M14" s="557">
        <v>0</v>
      </c>
      <c r="N14" s="557">
        <v>0</v>
      </c>
      <c r="O14" s="557">
        <v>0</v>
      </c>
      <c r="P14" s="557">
        <v>0</v>
      </c>
      <c r="Q14" s="805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78" t="s">
        <v>45</v>
      </c>
      <c r="V14" s="2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6" t="s">
        <v>79</v>
      </c>
      <c r="F15" s="282" t="s">
        <v>152</v>
      </c>
      <c r="G15" s="501" t="s">
        <v>152</v>
      </c>
      <c r="H15" s="217" t="s">
        <v>152</v>
      </c>
      <c r="I15" s="274" t="s">
        <v>152</v>
      </c>
      <c r="J15" s="389" t="s">
        <v>152</v>
      </c>
      <c r="K15" s="593" t="s">
        <v>152</v>
      </c>
      <c r="L15" s="274" t="s">
        <v>152</v>
      </c>
      <c r="M15" s="412" t="s">
        <v>152</v>
      </c>
      <c r="N15" s="412" t="s">
        <v>152</v>
      </c>
      <c r="O15" s="412" t="s">
        <v>152</v>
      </c>
      <c r="P15" s="715" t="s">
        <v>152</v>
      </c>
      <c r="Q15" s="733" t="s">
        <v>152</v>
      </c>
      <c r="R15" s="737" t="s">
        <v>296</v>
      </c>
      <c r="S15" s="735" t="s">
        <v>296</v>
      </c>
      <c r="T15" s="736" t="s">
        <v>296</v>
      </c>
      <c r="U15" s="1178"/>
      <c r="V15" s="2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71" t="s">
        <v>227</v>
      </c>
      <c r="F16" s="232"/>
      <c r="G16" s="404"/>
      <c r="H16" s="510"/>
      <c r="I16" s="274"/>
      <c r="J16" s="389" t="s">
        <v>250</v>
      </c>
      <c r="K16" s="510"/>
      <c r="L16" s="274"/>
      <c r="M16" s="412"/>
      <c r="N16" s="412"/>
      <c r="O16" s="412"/>
      <c r="P16" s="510"/>
      <c r="Q16" s="741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72" t="s">
        <v>46</v>
      </c>
      <c r="V16" s="2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71" t="s">
        <v>71</v>
      </c>
      <c r="F17" s="283"/>
      <c r="G17" s="431"/>
      <c r="H17" s="511"/>
      <c r="I17" s="274"/>
      <c r="J17" s="389" t="s">
        <v>105</v>
      </c>
      <c r="K17" s="511"/>
      <c r="L17" s="274"/>
      <c r="M17" s="412"/>
      <c r="N17" s="412"/>
      <c r="O17" s="412"/>
      <c r="P17" s="511"/>
      <c r="Q17" s="742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72"/>
      <c r="V17" s="2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71" t="s">
        <v>67</v>
      </c>
      <c r="F18" s="232"/>
      <c r="G18" s="404"/>
      <c r="H18" s="510"/>
      <c r="I18" s="274"/>
      <c r="J18" s="389" t="s">
        <v>104</v>
      </c>
      <c r="K18" s="510"/>
      <c r="L18" s="274"/>
      <c r="M18" s="412"/>
      <c r="N18" s="412"/>
      <c r="O18" s="412"/>
      <c r="P18" s="510"/>
      <c r="Q18" s="741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72"/>
      <c r="V18" s="2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71" t="s">
        <v>67</v>
      </c>
      <c r="F19" s="232"/>
      <c r="G19" s="404"/>
      <c r="H19" s="510"/>
      <c r="I19" s="274"/>
      <c r="J19" s="389" t="s">
        <v>661</v>
      </c>
      <c r="K19" s="510"/>
      <c r="L19" s="274"/>
      <c r="M19" s="412"/>
      <c r="N19" s="412"/>
      <c r="O19" s="412"/>
      <c r="P19" s="510"/>
      <c r="Q19" s="741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72"/>
      <c r="V19" s="2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71" t="s">
        <v>67</v>
      </c>
      <c r="F20" s="232"/>
      <c r="G20" s="404"/>
      <c r="H20" s="510"/>
      <c r="I20" s="274"/>
      <c r="J20" s="389" t="s">
        <v>104</v>
      </c>
      <c r="K20" s="510"/>
      <c r="L20" s="274"/>
      <c r="M20" s="412"/>
      <c r="N20" s="412"/>
      <c r="O20" s="412"/>
      <c r="P20" s="510"/>
      <c r="Q20" s="741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72"/>
      <c r="V20" s="2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32"/>
      <c r="G21" s="404"/>
      <c r="H21" s="510"/>
      <c r="I21" s="274"/>
      <c r="J21" s="389" t="s">
        <v>114</v>
      </c>
      <c r="K21" s="510"/>
      <c r="L21" s="274"/>
      <c r="M21" s="412"/>
      <c r="N21" s="412"/>
      <c r="O21" s="412"/>
      <c r="P21" s="390"/>
      <c r="Q21" s="741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72"/>
      <c r="V21" s="2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24" t="s">
        <v>63</v>
      </c>
      <c r="F22" s="232"/>
      <c r="G22" s="404" t="s">
        <v>308</v>
      </c>
      <c r="H22" s="390"/>
      <c r="I22" s="274"/>
      <c r="J22" s="389" t="s">
        <v>415</v>
      </c>
      <c r="K22" s="510"/>
      <c r="L22" s="274"/>
      <c r="M22" s="412" t="s">
        <v>308</v>
      </c>
      <c r="N22" s="412"/>
      <c r="O22" s="274"/>
      <c r="P22" s="414" t="s">
        <v>308</v>
      </c>
      <c r="Q22" s="711"/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2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71" t="s">
        <v>67</v>
      </c>
      <c r="F23" s="232"/>
      <c r="G23" s="404" t="s">
        <v>113</v>
      </c>
      <c r="H23" s="397"/>
      <c r="I23" s="274"/>
      <c r="J23" s="389" t="s">
        <v>668</v>
      </c>
      <c r="K23" s="510"/>
      <c r="L23" s="274"/>
      <c r="M23" s="412" t="s">
        <v>212</v>
      </c>
      <c r="N23" s="412"/>
      <c r="O23" s="412"/>
      <c r="P23" s="414" t="s">
        <v>212</v>
      </c>
      <c r="Q23" s="741"/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72" t="s">
        <v>47</v>
      </c>
      <c r="V23" s="2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0" t="s">
        <v>73</v>
      </c>
      <c r="F24" s="233">
        <v>0.2</v>
      </c>
      <c r="G24" s="633">
        <v>0.1</v>
      </c>
      <c r="H24" s="512" t="s">
        <v>620</v>
      </c>
      <c r="I24" s="456">
        <v>0.1</v>
      </c>
      <c r="J24" s="389" t="s">
        <v>183</v>
      </c>
      <c r="K24" s="634">
        <v>0.1</v>
      </c>
      <c r="L24" s="649">
        <v>0.2</v>
      </c>
      <c r="M24" s="634">
        <v>0.2</v>
      </c>
      <c r="N24" s="412">
        <v>0.1</v>
      </c>
      <c r="O24" s="634">
        <v>0.1</v>
      </c>
      <c r="P24" s="414">
        <v>0.1</v>
      </c>
      <c r="Q24" s="698">
        <v>0.2</v>
      </c>
      <c r="R24" s="740">
        <f t="shared" si="0"/>
        <v>0.2</v>
      </c>
      <c r="S24" s="633" t="str">
        <f t="shared" si="1"/>
        <v>&lt;0.1</v>
      </c>
      <c r="T24" s="441">
        <f>IF(AVERAGEA(F24:Q24)&lt;W24,"&lt;"&amp;ASC(W24),AVERAGEA(F24:Q24))</f>
        <v>0.11666666666666665</v>
      </c>
      <c r="U24" s="1177" t="s">
        <v>48</v>
      </c>
      <c r="V24" s="2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71" t="s">
        <v>74</v>
      </c>
      <c r="F25" s="284"/>
      <c r="G25" s="405"/>
      <c r="H25" s="513"/>
      <c r="I25" s="274"/>
      <c r="J25" s="389" t="s">
        <v>215</v>
      </c>
      <c r="K25" s="513"/>
      <c r="L25" s="274"/>
      <c r="M25" s="412"/>
      <c r="N25" s="412"/>
      <c r="O25" s="412"/>
      <c r="P25" s="484"/>
      <c r="Q25" s="743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72"/>
      <c r="V25" s="2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71" t="s">
        <v>75</v>
      </c>
      <c r="F26" s="233"/>
      <c r="G26" s="398"/>
      <c r="H26" s="512"/>
      <c r="I26" s="274"/>
      <c r="J26" s="389" t="s">
        <v>381</v>
      </c>
      <c r="K26" s="512"/>
      <c r="L26" s="274"/>
      <c r="M26" s="412"/>
      <c r="N26" s="412"/>
      <c r="O26" s="412"/>
      <c r="P26" s="716"/>
      <c r="Q26" s="726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72"/>
      <c r="V26" s="2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71" t="s">
        <v>76</v>
      </c>
      <c r="F27" s="285"/>
      <c r="G27" s="403"/>
      <c r="H27" s="514"/>
      <c r="I27" s="274"/>
      <c r="J27" s="389" t="s">
        <v>108</v>
      </c>
      <c r="K27" s="514"/>
      <c r="L27" s="274"/>
      <c r="M27" s="412"/>
      <c r="N27" s="412"/>
      <c r="O27" s="412"/>
      <c r="P27" s="485"/>
      <c r="Q27" s="744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72" t="s">
        <v>49</v>
      </c>
      <c r="V27" s="2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71" t="s">
        <v>72</v>
      </c>
      <c r="F28" s="232"/>
      <c r="G28" s="404"/>
      <c r="H28" s="510"/>
      <c r="I28" s="274"/>
      <c r="J28" s="389" t="s">
        <v>106</v>
      </c>
      <c r="K28" s="510"/>
      <c r="L28" s="274"/>
      <c r="M28" s="412"/>
      <c r="N28" s="412"/>
      <c r="O28" s="412"/>
      <c r="P28" s="390"/>
      <c r="Q28" s="741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72"/>
      <c r="V28" s="2"/>
      <c r="W28" s="4">
        <v>5.0000000000000001E-3</v>
      </c>
      <c r="DH28" s="3">
        <v>0.66</v>
      </c>
    </row>
    <row r="29" spans="1:112" ht="23.25" customHeight="1" x14ac:dyDescent="0.15">
      <c r="A29" s="98"/>
      <c r="B29" s="95">
        <v>16</v>
      </c>
      <c r="C29" s="1121" t="s">
        <v>482</v>
      </c>
      <c r="D29" s="1122"/>
      <c r="E29" s="107" t="s">
        <v>63</v>
      </c>
      <c r="F29" s="286"/>
      <c r="G29" s="446"/>
      <c r="H29" s="515"/>
      <c r="I29" s="508"/>
      <c r="J29" s="444" t="s">
        <v>104</v>
      </c>
      <c r="K29" s="515"/>
      <c r="L29" s="508"/>
      <c r="M29" s="508"/>
      <c r="N29" s="508"/>
      <c r="O29" s="508"/>
      <c r="P29" s="446"/>
      <c r="Q29" s="817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72"/>
      <c r="V29" s="2"/>
      <c r="W29" s="4">
        <v>1E-3</v>
      </c>
      <c r="DH29" s="3">
        <v>0.66</v>
      </c>
    </row>
    <row r="30" spans="1:112" ht="12" customHeight="1" x14ac:dyDescent="0.15">
      <c r="A30" s="98"/>
      <c r="B30" s="95">
        <v>17</v>
      </c>
      <c r="C30" s="1165" t="s">
        <v>483</v>
      </c>
      <c r="D30" s="1166"/>
      <c r="E30" s="24" t="s">
        <v>69</v>
      </c>
      <c r="F30" s="321"/>
      <c r="G30" s="404"/>
      <c r="H30" s="510"/>
      <c r="I30" s="274"/>
      <c r="J30" s="389" t="s">
        <v>104</v>
      </c>
      <c r="K30" s="510"/>
      <c r="L30" s="274"/>
      <c r="M30" s="412"/>
      <c r="N30" s="412"/>
      <c r="O30" s="412"/>
      <c r="P30" s="390"/>
      <c r="Q30" s="741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72"/>
      <c r="V30" s="2"/>
      <c r="W30" s="4">
        <v>1E-3</v>
      </c>
      <c r="DH30" s="3">
        <v>0.67</v>
      </c>
    </row>
    <row r="31" spans="1:112" ht="12" customHeight="1" x14ac:dyDescent="0.15">
      <c r="A31" s="98"/>
      <c r="B31" s="95">
        <v>18</v>
      </c>
      <c r="C31" s="1165" t="s">
        <v>484</v>
      </c>
      <c r="D31" s="1166"/>
      <c r="E31" s="71" t="s">
        <v>67</v>
      </c>
      <c r="F31" s="232"/>
      <c r="G31" s="404"/>
      <c r="H31" s="510"/>
      <c r="I31" s="274"/>
      <c r="J31" s="389" t="s">
        <v>104</v>
      </c>
      <c r="K31" s="510"/>
      <c r="L31" s="274"/>
      <c r="M31" s="412"/>
      <c r="N31" s="412"/>
      <c r="O31" s="412"/>
      <c r="P31" s="390"/>
      <c r="Q31" s="741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72"/>
      <c r="V31" s="2"/>
      <c r="W31" s="4">
        <v>1E-3</v>
      </c>
      <c r="DH31" s="3">
        <v>0.66</v>
      </c>
    </row>
    <row r="32" spans="1:112" ht="12" customHeight="1" x14ac:dyDescent="0.15">
      <c r="A32" s="98"/>
      <c r="B32" s="95">
        <v>19</v>
      </c>
      <c r="C32" s="1165" t="s">
        <v>485</v>
      </c>
      <c r="D32" s="1166"/>
      <c r="E32" s="71" t="s">
        <v>67</v>
      </c>
      <c r="F32" s="232"/>
      <c r="G32" s="404"/>
      <c r="H32" s="510"/>
      <c r="I32" s="274"/>
      <c r="J32" s="389" t="s">
        <v>104</v>
      </c>
      <c r="K32" s="510"/>
      <c r="L32" s="274"/>
      <c r="M32" s="412"/>
      <c r="N32" s="412"/>
      <c r="O32" s="412"/>
      <c r="P32" s="390"/>
      <c r="Q32" s="741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72"/>
      <c r="V32" s="2"/>
      <c r="W32" s="4">
        <v>1E-3</v>
      </c>
      <c r="DH32" s="3">
        <v>0.64</v>
      </c>
    </row>
    <row r="33" spans="1:112" ht="12" customHeight="1" x14ac:dyDescent="0.15">
      <c r="A33" s="98"/>
      <c r="B33" s="95">
        <v>20</v>
      </c>
      <c r="C33" s="1165" t="s">
        <v>486</v>
      </c>
      <c r="D33" s="1166"/>
      <c r="E33" s="71" t="s">
        <v>67</v>
      </c>
      <c r="F33" s="232"/>
      <c r="G33" s="404"/>
      <c r="H33" s="510"/>
      <c r="I33" s="274"/>
      <c r="J33" s="389" t="s">
        <v>104</v>
      </c>
      <c r="K33" s="510"/>
      <c r="L33" s="274"/>
      <c r="M33" s="412"/>
      <c r="N33" s="412"/>
      <c r="O33" s="412"/>
      <c r="P33" s="390"/>
      <c r="Q33" s="741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72"/>
      <c r="V33" s="2"/>
      <c r="W33" s="4">
        <v>1E-3</v>
      </c>
      <c r="DH33" s="3">
        <v>0.66</v>
      </c>
    </row>
    <row r="34" spans="1:112" ht="12" customHeight="1" x14ac:dyDescent="0.15">
      <c r="A34" s="98"/>
      <c r="B34" s="95">
        <v>21</v>
      </c>
      <c r="C34" s="1165" t="s">
        <v>487</v>
      </c>
      <c r="D34" s="1173"/>
      <c r="E34" s="71" t="s">
        <v>66</v>
      </c>
      <c r="F34" s="232"/>
      <c r="G34" s="389" t="s">
        <v>217</v>
      </c>
      <c r="H34" s="510"/>
      <c r="I34" s="274"/>
      <c r="J34" s="389">
        <v>0.08</v>
      </c>
      <c r="K34" s="510"/>
      <c r="L34" s="274"/>
      <c r="M34" s="412" t="s">
        <v>217</v>
      </c>
      <c r="N34" s="412"/>
      <c r="O34" s="412"/>
      <c r="P34" s="414" t="s">
        <v>217</v>
      </c>
      <c r="Q34" s="741"/>
      <c r="R34" s="704">
        <f>IF(MAXA(F34:Q34)&lt;W34,"&lt;"&amp;W34&amp;"",MAXA(F34:Q34))</f>
        <v>0.08</v>
      </c>
      <c r="S34" s="404" t="str">
        <f t="shared" si="1"/>
        <v>&lt;0.06</v>
      </c>
      <c r="T34" s="404" t="str">
        <f t="shared" si="2"/>
        <v>&lt;0.06</v>
      </c>
      <c r="U34" s="1174" t="s">
        <v>182</v>
      </c>
      <c r="V34" s="2"/>
      <c r="W34" s="4">
        <v>0.06</v>
      </c>
      <c r="DH34" s="3">
        <v>0.68</v>
      </c>
    </row>
    <row r="35" spans="1:112" ht="12" customHeight="1" x14ac:dyDescent="0.15">
      <c r="A35" s="98"/>
      <c r="B35" s="95">
        <v>22</v>
      </c>
      <c r="C35" s="1165" t="s">
        <v>488</v>
      </c>
      <c r="D35" s="1166"/>
      <c r="E35" s="71" t="s">
        <v>69</v>
      </c>
      <c r="F35" s="232"/>
      <c r="G35" s="389" t="s">
        <v>218</v>
      </c>
      <c r="H35" s="397"/>
      <c r="I35" s="274"/>
      <c r="J35" s="389" t="s">
        <v>218</v>
      </c>
      <c r="K35" s="510"/>
      <c r="L35" s="274"/>
      <c r="M35" s="412" t="s">
        <v>218</v>
      </c>
      <c r="N35" s="412"/>
      <c r="O35" s="412"/>
      <c r="P35" s="414" t="s">
        <v>218</v>
      </c>
      <c r="Q35" s="741"/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75"/>
      <c r="V35" s="2"/>
      <c r="W35" s="4">
        <v>2E-3</v>
      </c>
      <c r="DH35" s="3">
        <v>0.64</v>
      </c>
    </row>
    <row r="36" spans="1:112" ht="12" customHeight="1" x14ac:dyDescent="0.15">
      <c r="A36" s="98"/>
      <c r="B36" s="95">
        <v>23</v>
      </c>
      <c r="C36" s="1165" t="s">
        <v>489</v>
      </c>
      <c r="D36" s="1166"/>
      <c r="E36" s="71" t="s">
        <v>78</v>
      </c>
      <c r="F36" s="287"/>
      <c r="G36" s="389">
        <v>5.0000000000000001E-3</v>
      </c>
      <c r="H36" s="516"/>
      <c r="I36" s="274"/>
      <c r="J36" s="389">
        <v>1.6E-2</v>
      </c>
      <c r="K36" s="620"/>
      <c r="L36" s="274"/>
      <c r="M36" s="510">
        <v>0.01</v>
      </c>
      <c r="N36" s="412"/>
      <c r="O36" s="412"/>
      <c r="P36" s="438">
        <v>1E-3</v>
      </c>
      <c r="Q36" s="807"/>
      <c r="R36" s="769">
        <f t="shared" si="0"/>
        <v>1.6E-2</v>
      </c>
      <c r="S36" s="440">
        <f t="shared" si="1"/>
        <v>1E-3</v>
      </c>
      <c r="T36" s="440">
        <f t="shared" si="2"/>
        <v>8.0000000000000002E-3</v>
      </c>
      <c r="U36" s="1175"/>
      <c r="V36" s="2"/>
      <c r="W36" s="4">
        <v>1E-3</v>
      </c>
      <c r="DH36" s="3">
        <v>0.66</v>
      </c>
    </row>
    <row r="37" spans="1:112" ht="11.25" customHeight="1" x14ac:dyDescent="0.15">
      <c r="A37" s="98"/>
      <c r="B37" s="95">
        <v>24</v>
      </c>
      <c r="C37" s="1165" t="s">
        <v>490</v>
      </c>
      <c r="D37" s="1166"/>
      <c r="E37" s="71" t="s">
        <v>77</v>
      </c>
      <c r="F37" s="232"/>
      <c r="G37" s="389">
        <v>6.0000000000000001E-3</v>
      </c>
      <c r="H37" s="397"/>
      <c r="I37" s="274"/>
      <c r="J37" s="389">
        <v>1.2999999999999999E-2</v>
      </c>
      <c r="K37" s="510"/>
      <c r="L37" s="274"/>
      <c r="M37" s="510">
        <v>8.9999999999999993E-3</v>
      </c>
      <c r="N37" s="412"/>
      <c r="O37" s="412"/>
      <c r="P37" s="414" t="s">
        <v>218</v>
      </c>
      <c r="Q37" s="741"/>
      <c r="R37" s="705">
        <f t="shared" si="0"/>
        <v>1.2999999999999999E-2</v>
      </c>
      <c r="S37" s="404" t="str">
        <f t="shared" si="1"/>
        <v>&lt;0.002</v>
      </c>
      <c r="T37" s="404">
        <f t="shared" si="2"/>
        <v>6.9999999999999993E-3</v>
      </c>
      <c r="U37" s="1175"/>
      <c r="V37" s="2"/>
      <c r="W37" s="4">
        <v>2E-3</v>
      </c>
      <c r="DH37" s="3">
        <v>0.65</v>
      </c>
    </row>
    <row r="38" spans="1:112" ht="12" customHeight="1" x14ac:dyDescent="0.15">
      <c r="A38" s="98"/>
      <c r="B38" s="95">
        <v>25</v>
      </c>
      <c r="C38" s="1165" t="s">
        <v>491</v>
      </c>
      <c r="D38" s="1166"/>
      <c r="E38" s="71" t="s">
        <v>65</v>
      </c>
      <c r="F38" s="232"/>
      <c r="G38" s="389" t="s">
        <v>646</v>
      </c>
      <c r="H38" s="397"/>
      <c r="I38" s="274"/>
      <c r="J38" s="389">
        <v>2E-3</v>
      </c>
      <c r="K38" s="510"/>
      <c r="L38" s="274"/>
      <c r="M38" s="510">
        <v>1E-3</v>
      </c>
      <c r="N38" s="412"/>
      <c r="O38" s="412"/>
      <c r="P38" s="414">
        <v>2E-3</v>
      </c>
      <c r="Q38" s="741"/>
      <c r="R38" s="705">
        <f t="shared" si="0"/>
        <v>2E-3</v>
      </c>
      <c r="S38" s="404" t="str">
        <f t="shared" si="1"/>
        <v>&lt;0.001</v>
      </c>
      <c r="T38" s="404">
        <f t="shared" si="2"/>
        <v>1.25E-3</v>
      </c>
      <c r="U38" s="1175"/>
      <c r="V38" s="2"/>
      <c r="W38" s="4">
        <v>1E-3</v>
      </c>
    </row>
    <row r="39" spans="1:112" ht="12" customHeight="1" x14ac:dyDescent="0.15">
      <c r="A39" s="98"/>
      <c r="B39" s="95">
        <v>26</v>
      </c>
      <c r="C39" s="1165" t="s">
        <v>492</v>
      </c>
      <c r="D39" s="1166"/>
      <c r="E39" s="71" t="s">
        <v>67</v>
      </c>
      <c r="F39" s="232"/>
      <c r="G39" s="389" t="s">
        <v>212</v>
      </c>
      <c r="H39" s="397"/>
      <c r="I39" s="274"/>
      <c r="J39" s="389" t="s">
        <v>212</v>
      </c>
      <c r="K39" s="510"/>
      <c r="L39" s="274"/>
      <c r="M39" s="412" t="s">
        <v>212</v>
      </c>
      <c r="N39" s="412"/>
      <c r="O39" s="412"/>
      <c r="P39" s="414" t="s">
        <v>212</v>
      </c>
      <c r="Q39" s="741"/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75"/>
      <c r="V39" s="2"/>
      <c r="W39" s="4">
        <v>1E-3</v>
      </c>
    </row>
    <row r="40" spans="1:112" ht="12" customHeight="1" x14ac:dyDescent="0.15">
      <c r="A40" s="98"/>
      <c r="B40" s="95">
        <v>27</v>
      </c>
      <c r="C40" s="1165" t="s">
        <v>493</v>
      </c>
      <c r="D40" s="1166"/>
      <c r="E40" s="71" t="s">
        <v>65</v>
      </c>
      <c r="F40" s="232"/>
      <c r="G40" s="389">
        <v>7.0000000000000001E-3</v>
      </c>
      <c r="H40" s="397"/>
      <c r="I40" s="274"/>
      <c r="J40" s="404">
        <v>2.5000000000000001E-2</v>
      </c>
      <c r="K40" s="510"/>
      <c r="L40" s="274"/>
      <c r="M40" s="510">
        <v>1.6E-2</v>
      </c>
      <c r="N40" s="412"/>
      <c r="O40" s="412"/>
      <c r="P40" s="414">
        <v>5.0000000000000001E-3</v>
      </c>
      <c r="Q40" s="741"/>
      <c r="R40" s="705">
        <f t="shared" si="0"/>
        <v>2.5000000000000001E-2</v>
      </c>
      <c r="S40" s="404">
        <f t="shared" si="1"/>
        <v>5.0000000000000001E-3</v>
      </c>
      <c r="T40" s="404">
        <f t="shared" si="2"/>
        <v>1.325E-2</v>
      </c>
      <c r="U40" s="1175"/>
      <c r="V40" s="2"/>
      <c r="W40" s="4">
        <v>4.0000000000000001E-3</v>
      </c>
    </row>
    <row r="41" spans="1:112" ht="12" customHeight="1" x14ac:dyDescent="0.15">
      <c r="A41" s="98"/>
      <c r="B41" s="95">
        <v>28</v>
      </c>
      <c r="C41" s="1165" t="s">
        <v>494</v>
      </c>
      <c r="D41" s="1166"/>
      <c r="E41" s="71" t="s">
        <v>77</v>
      </c>
      <c r="F41" s="232"/>
      <c r="G41" s="389">
        <v>3.0000000000000001E-3</v>
      </c>
      <c r="H41" s="517"/>
      <c r="I41" s="274"/>
      <c r="J41" s="404">
        <v>0.01</v>
      </c>
      <c r="K41" s="621"/>
      <c r="L41" s="274"/>
      <c r="M41" s="412">
        <v>8.0000000000000002E-3</v>
      </c>
      <c r="N41" s="412"/>
      <c r="O41" s="412"/>
      <c r="P41" s="414" t="s">
        <v>218</v>
      </c>
      <c r="Q41" s="741"/>
      <c r="R41" s="705">
        <f t="shared" si="0"/>
        <v>0.01</v>
      </c>
      <c r="S41" s="404" t="str">
        <f t="shared" si="1"/>
        <v>&lt;0.002</v>
      </c>
      <c r="T41" s="404">
        <f t="shared" si="2"/>
        <v>5.2500000000000003E-3</v>
      </c>
      <c r="U41" s="1175"/>
      <c r="V41" s="2"/>
      <c r="W41" s="4">
        <v>2E-3</v>
      </c>
    </row>
    <row r="42" spans="1:112" ht="12" customHeight="1" x14ac:dyDescent="0.15">
      <c r="A42" s="98"/>
      <c r="B42" s="95">
        <v>29</v>
      </c>
      <c r="C42" s="1165" t="s">
        <v>495</v>
      </c>
      <c r="D42" s="1166"/>
      <c r="E42" s="71" t="s">
        <v>77</v>
      </c>
      <c r="F42" s="287"/>
      <c r="G42" s="438">
        <v>2E-3</v>
      </c>
      <c r="H42" s="516"/>
      <c r="I42" s="274"/>
      <c r="J42" s="389">
        <v>7.0000000000000001E-3</v>
      </c>
      <c r="K42" s="620"/>
      <c r="L42" s="274"/>
      <c r="M42" s="510">
        <v>5.0000000000000001E-3</v>
      </c>
      <c r="N42" s="412"/>
      <c r="O42" s="412"/>
      <c r="P42" s="414">
        <v>2E-3</v>
      </c>
      <c r="Q42" s="807"/>
      <c r="R42" s="769">
        <f t="shared" si="0"/>
        <v>7.0000000000000001E-3</v>
      </c>
      <c r="S42" s="440">
        <f t="shared" si="1"/>
        <v>2E-3</v>
      </c>
      <c r="T42" s="440">
        <f t="shared" si="2"/>
        <v>4.0000000000000001E-3</v>
      </c>
      <c r="U42" s="1175"/>
      <c r="V42" s="2"/>
      <c r="W42" s="4">
        <v>1E-3</v>
      </c>
    </row>
    <row r="43" spans="1:112" ht="12" customHeight="1" x14ac:dyDescent="0.15">
      <c r="A43" s="98"/>
      <c r="B43" s="95">
        <v>30</v>
      </c>
      <c r="C43" s="1165" t="s">
        <v>496</v>
      </c>
      <c r="D43" s="1166"/>
      <c r="E43" s="71" t="s">
        <v>80</v>
      </c>
      <c r="F43" s="285"/>
      <c r="G43" s="389" t="s">
        <v>113</v>
      </c>
      <c r="H43" s="397"/>
      <c r="I43" s="274"/>
      <c r="J43" s="389" t="s">
        <v>454</v>
      </c>
      <c r="K43" s="514"/>
      <c r="L43" s="274"/>
      <c r="M43" s="389" t="s">
        <v>113</v>
      </c>
      <c r="N43" s="412"/>
      <c r="O43" s="412"/>
      <c r="P43" s="414" t="s">
        <v>104</v>
      </c>
      <c r="Q43" s="744"/>
      <c r="R43" s="818" t="str">
        <f t="shared" si="0"/>
        <v>&lt;0.001</v>
      </c>
      <c r="S43" s="403" t="str">
        <f t="shared" si="1"/>
        <v>&lt;0.001</v>
      </c>
      <c r="T43" s="403" t="str">
        <f t="shared" si="2"/>
        <v>&lt;0.001</v>
      </c>
      <c r="U43" s="1175"/>
      <c r="V43" s="2"/>
      <c r="W43" s="4">
        <v>1E-3</v>
      </c>
    </row>
    <row r="44" spans="1:112" ht="12" customHeight="1" x14ac:dyDescent="0.15">
      <c r="A44" s="98"/>
      <c r="B44" s="95">
        <v>31</v>
      </c>
      <c r="C44" s="1165" t="s">
        <v>497</v>
      </c>
      <c r="D44" s="1166"/>
      <c r="E44" s="71" t="s">
        <v>81</v>
      </c>
      <c r="F44" s="232"/>
      <c r="G44" s="389" t="s">
        <v>219</v>
      </c>
      <c r="H44" s="397"/>
      <c r="I44" s="274"/>
      <c r="J44" s="389" t="s">
        <v>219</v>
      </c>
      <c r="K44" s="510"/>
      <c r="L44" s="274"/>
      <c r="M44" s="412" t="s">
        <v>219</v>
      </c>
      <c r="N44" s="412"/>
      <c r="O44" s="412"/>
      <c r="P44" s="414" t="s">
        <v>219</v>
      </c>
      <c r="Q44" s="741"/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76"/>
      <c r="V44" s="2"/>
      <c r="W44" s="4">
        <v>8.0000000000000002E-3</v>
      </c>
    </row>
    <row r="45" spans="1:112" ht="12" customHeight="1" x14ac:dyDescent="0.15">
      <c r="A45" s="98"/>
      <c r="B45" s="95">
        <v>32</v>
      </c>
      <c r="C45" s="1165" t="s">
        <v>498</v>
      </c>
      <c r="D45" s="1166"/>
      <c r="E45" s="71" t="s">
        <v>75</v>
      </c>
      <c r="F45" s="284"/>
      <c r="G45" s="405"/>
      <c r="H45" s="452"/>
      <c r="I45" s="274"/>
      <c r="J45" s="240" t="s">
        <v>455</v>
      </c>
      <c r="K45" s="513"/>
      <c r="L45" s="274"/>
      <c r="M45" s="412"/>
      <c r="N45" s="412"/>
      <c r="O45" s="412"/>
      <c r="P45" s="414"/>
      <c r="Q45" s="743"/>
      <c r="R45" s="704" t="str">
        <f t="shared" si="0"/>
        <v>&lt;0.01</v>
      </c>
      <c r="S45" s="405" t="str">
        <f t="shared" si="1"/>
        <v>&lt;0.01</v>
      </c>
      <c r="T45" s="405" t="str">
        <f t="shared" si="2"/>
        <v>&lt;0.01</v>
      </c>
      <c r="U45" s="1172" t="s">
        <v>46</v>
      </c>
      <c r="V45" s="2"/>
      <c r="W45" s="144">
        <v>0.01</v>
      </c>
    </row>
    <row r="46" spans="1:112" ht="12" customHeight="1" x14ac:dyDescent="0.15">
      <c r="A46" s="98"/>
      <c r="B46" s="95">
        <v>33</v>
      </c>
      <c r="C46" s="1165" t="s">
        <v>499</v>
      </c>
      <c r="D46" s="1166"/>
      <c r="E46" s="71" t="s">
        <v>64</v>
      </c>
      <c r="F46" s="284"/>
      <c r="G46" s="405"/>
      <c r="H46" s="452"/>
      <c r="I46" s="274"/>
      <c r="J46" s="240">
        <v>0.01</v>
      </c>
      <c r="K46" s="513"/>
      <c r="L46" s="274"/>
      <c r="M46" s="412"/>
      <c r="N46" s="412"/>
      <c r="O46" s="412"/>
      <c r="P46" s="414"/>
      <c r="Q46" s="743"/>
      <c r="R46" s="704">
        <f t="shared" si="0"/>
        <v>0.01</v>
      </c>
      <c r="S46" s="405">
        <f t="shared" si="1"/>
        <v>0.01</v>
      </c>
      <c r="T46" s="405">
        <f t="shared" si="2"/>
        <v>0.01</v>
      </c>
      <c r="U46" s="1172"/>
      <c r="V46" s="2"/>
      <c r="W46" s="144">
        <v>0.01</v>
      </c>
    </row>
    <row r="47" spans="1:112" ht="12" customHeight="1" x14ac:dyDescent="0.15">
      <c r="A47" s="98"/>
      <c r="B47" s="95">
        <v>34</v>
      </c>
      <c r="C47" s="1165" t="s">
        <v>500</v>
      </c>
      <c r="D47" s="1166"/>
      <c r="E47" s="71" t="s">
        <v>68</v>
      </c>
      <c r="F47" s="284"/>
      <c r="G47" s="405"/>
      <c r="H47" s="452"/>
      <c r="I47" s="274"/>
      <c r="J47" s="240" t="s">
        <v>280</v>
      </c>
      <c r="K47" s="513"/>
      <c r="L47" s="274"/>
      <c r="M47" s="412"/>
      <c r="N47" s="412"/>
      <c r="O47" s="412"/>
      <c r="P47" s="414"/>
      <c r="Q47" s="743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72"/>
      <c r="V47" s="2"/>
      <c r="W47" s="4">
        <v>0.03</v>
      </c>
    </row>
    <row r="48" spans="1:112" ht="12" customHeight="1" x14ac:dyDescent="0.15">
      <c r="A48" s="98"/>
      <c r="B48" s="95">
        <v>35</v>
      </c>
      <c r="C48" s="1165" t="s">
        <v>501</v>
      </c>
      <c r="D48" s="1166"/>
      <c r="E48" s="71" t="s">
        <v>75</v>
      </c>
      <c r="F48" s="284"/>
      <c r="G48" s="405"/>
      <c r="H48" s="452"/>
      <c r="I48" s="274"/>
      <c r="J48" s="240" t="s">
        <v>279</v>
      </c>
      <c r="K48" s="513"/>
      <c r="L48" s="274"/>
      <c r="M48" s="412"/>
      <c r="N48" s="412"/>
      <c r="O48" s="412"/>
      <c r="P48" s="414"/>
      <c r="Q48" s="743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72"/>
      <c r="V48" s="2"/>
      <c r="W48" s="4">
        <v>0.01</v>
      </c>
    </row>
    <row r="49" spans="1:23" ht="12" customHeight="1" x14ac:dyDescent="0.15">
      <c r="A49" s="98"/>
      <c r="B49" s="95">
        <v>36</v>
      </c>
      <c r="C49" s="1165" t="s">
        <v>502</v>
      </c>
      <c r="D49" s="1166"/>
      <c r="E49" s="71" t="s">
        <v>51</v>
      </c>
      <c r="F49" s="288"/>
      <c r="G49" s="398"/>
      <c r="H49" s="208"/>
      <c r="I49" s="274"/>
      <c r="J49" s="389">
        <v>7.7</v>
      </c>
      <c r="K49" s="512"/>
      <c r="L49" s="274"/>
      <c r="M49" s="412"/>
      <c r="N49" s="412"/>
      <c r="O49" s="412"/>
      <c r="P49" s="414"/>
      <c r="Q49" s="746"/>
      <c r="R49" s="819">
        <f t="shared" si="0"/>
        <v>7.7</v>
      </c>
      <c r="S49" s="439">
        <f t="shared" si="1"/>
        <v>7.7</v>
      </c>
      <c r="T49" s="439">
        <f t="shared" si="2"/>
        <v>7.7</v>
      </c>
      <c r="U49" s="72" t="s">
        <v>48</v>
      </c>
      <c r="V49" s="2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71" t="s">
        <v>72</v>
      </c>
      <c r="F50" s="232"/>
      <c r="G50" s="404"/>
      <c r="H50" s="397"/>
      <c r="I50" s="274"/>
      <c r="J50" s="240" t="s">
        <v>212</v>
      </c>
      <c r="K50" s="510"/>
      <c r="L50" s="274"/>
      <c r="M50" s="412"/>
      <c r="N50" s="412"/>
      <c r="O50" s="412"/>
      <c r="P50" s="414"/>
      <c r="Q50" s="741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72" t="s">
        <v>46</v>
      </c>
      <c r="V50" s="2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71" t="s">
        <v>51</v>
      </c>
      <c r="F51" s="289">
        <v>10</v>
      </c>
      <c r="G51" s="389">
        <v>8</v>
      </c>
      <c r="H51" s="274">
        <v>11</v>
      </c>
      <c r="I51" s="274">
        <v>13</v>
      </c>
      <c r="J51" s="389">
        <v>13</v>
      </c>
      <c r="K51" s="412">
        <v>12</v>
      </c>
      <c r="L51" s="274">
        <v>21</v>
      </c>
      <c r="M51" s="412">
        <v>11</v>
      </c>
      <c r="N51" s="412">
        <v>11</v>
      </c>
      <c r="O51" s="412">
        <v>12</v>
      </c>
      <c r="P51" s="414">
        <v>16</v>
      </c>
      <c r="Q51" s="746">
        <v>18</v>
      </c>
      <c r="R51" s="706">
        <f t="shared" si="0"/>
        <v>21</v>
      </c>
      <c r="S51" s="406">
        <f t="shared" si="1"/>
        <v>8</v>
      </c>
      <c r="T51" s="406">
        <f t="shared" si="2"/>
        <v>13</v>
      </c>
      <c r="U51" s="72" t="s">
        <v>50</v>
      </c>
      <c r="V51" s="2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71" t="s">
        <v>52</v>
      </c>
      <c r="F52" s="289"/>
      <c r="G52" s="406"/>
      <c r="H52" s="426"/>
      <c r="I52" s="274"/>
      <c r="J52" s="389">
        <v>19</v>
      </c>
      <c r="K52" s="622"/>
      <c r="L52" s="274"/>
      <c r="M52" s="412"/>
      <c r="N52" s="412"/>
      <c r="O52" s="412"/>
      <c r="P52" s="414"/>
      <c r="Q52" s="747"/>
      <c r="R52" s="706">
        <f t="shared" si="0"/>
        <v>19</v>
      </c>
      <c r="S52" s="406">
        <f t="shared" si="1"/>
        <v>19</v>
      </c>
      <c r="T52" s="406">
        <f t="shared" si="2"/>
        <v>19</v>
      </c>
      <c r="U52" s="1172" t="s">
        <v>48</v>
      </c>
      <c r="V52" s="2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71" t="s">
        <v>53</v>
      </c>
      <c r="F53" s="289"/>
      <c r="G53" s="406"/>
      <c r="H53" s="426"/>
      <c r="I53" s="274"/>
      <c r="J53" s="389">
        <v>61</v>
      </c>
      <c r="K53" s="622"/>
      <c r="L53" s="274"/>
      <c r="M53" s="412"/>
      <c r="N53" s="412"/>
      <c r="O53" s="412"/>
      <c r="P53" s="414"/>
      <c r="Q53" s="747"/>
      <c r="R53" s="706">
        <f t="shared" si="0"/>
        <v>61</v>
      </c>
      <c r="S53" s="406">
        <f t="shared" si="1"/>
        <v>61</v>
      </c>
      <c r="T53" s="406">
        <f t="shared" si="2"/>
        <v>61</v>
      </c>
      <c r="U53" s="1172"/>
      <c r="V53" s="2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71" t="s">
        <v>64</v>
      </c>
      <c r="F54" s="284"/>
      <c r="G54" s="405"/>
      <c r="H54" s="452"/>
      <c r="I54" s="274"/>
      <c r="J54" s="240" t="s">
        <v>110</v>
      </c>
      <c r="K54" s="513"/>
      <c r="L54" s="274"/>
      <c r="M54" s="412"/>
      <c r="N54" s="412"/>
      <c r="O54" s="412"/>
      <c r="P54" s="414"/>
      <c r="Q54" s="743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72" t="s">
        <v>49</v>
      </c>
      <c r="V54" s="2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71" t="s">
        <v>82</v>
      </c>
      <c r="F55" s="290"/>
      <c r="G55" s="433"/>
      <c r="H55" s="455"/>
      <c r="I55" s="274"/>
      <c r="J55" s="240" t="s">
        <v>610</v>
      </c>
      <c r="K55" s="623"/>
      <c r="L55" s="274"/>
      <c r="M55" s="412"/>
      <c r="N55" s="412"/>
      <c r="O55" s="412"/>
      <c r="P55" s="414"/>
      <c r="Q55" s="748"/>
      <c r="R55" s="796" t="str">
        <f t="shared" si="0"/>
        <v>&lt;0.000001</v>
      </c>
      <c r="S55" s="803" t="str">
        <f t="shared" si="1"/>
        <v>&lt;0.000001</v>
      </c>
      <c r="T55" s="803" t="str">
        <f t="shared" si="2"/>
        <v>&lt;0.000001</v>
      </c>
      <c r="U55" s="1172"/>
      <c r="V55" s="2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71" t="s">
        <v>82</v>
      </c>
      <c r="F56" s="290"/>
      <c r="G56" s="433"/>
      <c r="H56" s="455"/>
      <c r="I56" s="274"/>
      <c r="J56" s="240" t="s">
        <v>221</v>
      </c>
      <c r="K56" s="623"/>
      <c r="L56" s="274"/>
      <c r="M56" s="412"/>
      <c r="N56" s="412"/>
      <c r="O56" s="412"/>
      <c r="P56" s="414"/>
      <c r="Q56" s="748"/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72"/>
      <c r="V56" s="2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71" t="s">
        <v>69</v>
      </c>
      <c r="F57" s="232"/>
      <c r="G57" s="404"/>
      <c r="H57" s="397"/>
      <c r="I57" s="274"/>
      <c r="J57" s="240" t="s">
        <v>218</v>
      </c>
      <c r="K57" s="510"/>
      <c r="L57" s="274"/>
      <c r="M57" s="412"/>
      <c r="N57" s="412"/>
      <c r="O57" s="412"/>
      <c r="P57" s="414"/>
      <c r="Q57" s="741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72"/>
      <c r="V57" s="2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71" t="s">
        <v>83</v>
      </c>
      <c r="F58" s="285"/>
      <c r="G58" s="403"/>
      <c r="H58" s="453"/>
      <c r="I58" s="274"/>
      <c r="J58" s="240" t="s">
        <v>112</v>
      </c>
      <c r="K58" s="514"/>
      <c r="L58" s="274"/>
      <c r="M58" s="412"/>
      <c r="N58" s="412"/>
      <c r="O58" s="412"/>
      <c r="P58" s="414"/>
      <c r="Q58" s="744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72"/>
      <c r="V58" s="2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71" t="s">
        <v>70</v>
      </c>
      <c r="F59" s="233" t="s">
        <v>640</v>
      </c>
      <c r="G59" s="233" t="s">
        <v>607</v>
      </c>
      <c r="H59" s="389" t="s">
        <v>607</v>
      </c>
      <c r="I59" s="208">
        <v>0.47499999999999998</v>
      </c>
      <c r="J59" s="389">
        <v>0.5</v>
      </c>
      <c r="K59" s="412">
        <v>0.3</v>
      </c>
      <c r="L59" s="274">
        <v>0.8</v>
      </c>
      <c r="M59" s="412">
        <v>0.6</v>
      </c>
      <c r="N59" s="412">
        <v>0.5</v>
      </c>
      <c r="O59" s="412">
        <v>0.3</v>
      </c>
      <c r="P59" s="414" t="s">
        <v>677</v>
      </c>
      <c r="Q59" s="726">
        <v>0.3</v>
      </c>
      <c r="R59" s="392">
        <f t="shared" si="0"/>
        <v>0.8</v>
      </c>
      <c r="S59" s="398" t="str">
        <f t="shared" si="1"/>
        <v>&lt;0.3</v>
      </c>
      <c r="T59" s="398">
        <f t="shared" si="2"/>
        <v>0.31458333333333333</v>
      </c>
      <c r="U59" s="1172" t="s">
        <v>50</v>
      </c>
      <c r="V59" s="2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71" t="s">
        <v>525</v>
      </c>
      <c r="F60" s="229">
        <v>7.4</v>
      </c>
      <c r="G60" s="389">
        <v>7.2</v>
      </c>
      <c r="H60" s="274">
        <v>7.2</v>
      </c>
      <c r="I60" s="274">
        <v>7.4</v>
      </c>
      <c r="J60" s="389">
        <v>7.3</v>
      </c>
      <c r="K60" s="389">
        <v>7.3</v>
      </c>
      <c r="L60" s="274">
        <v>7.4</v>
      </c>
      <c r="M60" s="412">
        <v>7.2</v>
      </c>
      <c r="N60" s="412">
        <v>7.3</v>
      </c>
      <c r="O60" s="412">
        <v>7.2</v>
      </c>
      <c r="P60" s="414">
        <v>7.3</v>
      </c>
      <c r="Q60" s="697">
        <v>7.3</v>
      </c>
      <c r="R60" s="804">
        <f>IF(MAXA(F60:Q60)&lt;W60,"&lt;"&amp;W60&amp;"",MAXA(F60:Q60))</f>
        <v>7.4</v>
      </c>
      <c r="S60" s="441">
        <f t="shared" si="1"/>
        <v>7.2</v>
      </c>
      <c r="T60" s="441">
        <f>IF(AVERAGEA(F60:Q60)&lt;W60,"&lt;"&amp;ASC(W60),AVERAGEA(F60:Q60))</f>
        <v>7.291666666666667</v>
      </c>
      <c r="U60" s="1172"/>
      <c r="V60" s="2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71" t="s">
        <v>84</v>
      </c>
      <c r="F61" s="289" t="s">
        <v>101</v>
      </c>
      <c r="G61" s="389" t="s">
        <v>101</v>
      </c>
      <c r="H61" s="426" t="s">
        <v>101</v>
      </c>
      <c r="I61" s="274" t="s">
        <v>101</v>
      </c>
      <c r="J61" s="389" t="s">
        <v>101</v>
      </c>
      <c r="K61" s="622" t="s">
        <v>101</v>
      </c>
      <c r="L61" s="274" t="s">
        <v>101</v>
      </c>
      <c r="M61" s="412" t="s">
        <v>101</v>
      </c>
      <c r="N61" s="274" t="s">
        <v>101</v>
      </c>
      <c r="O61" s="274" t="s">
        <v>101</v>
      </c>
      <c r="P61" s="389" t="s">
        <v>101</v>
      </c>
      <c r="Q61" s="747" t="s">
        <v>101</v>
      </c>
      <c r="R61" s="486" t="s">
        <v>296</v>
      </c>
      <c r="S61" s="406" t="s">
        <v>296</v>
      </c>
      <c r="T61" s="785" t="s">
        <v>296</v>
      </c>
      <c r="U61" s="1172"/>
      <c r="V61" s="2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71" t="s">
        <v>84</v>
      </c>
      <c r="F62" s="289" t="s">
        <v>101</v>
      </c>
      <c r="G62" s="389" t="s">
        <v>101</v>
      </c>
      <c r="H62" s="426" t="s">
        <v>101</v>
      </c>
      <c r="I62" s="274" t="s">
        <v>101</v>
      </c>
      <c r="J62" s="389" t="s">
        <v>101</v>
      </c>
      <c r="K62" s="622" t="s">
        <v>101</v>
      </c>
      <c r="L62" s="274" t="s">
        <v>101</v>
      </c>
      <c r="M62" s="412" t="s">
        <v>101</v>
      </c>
      <c r="N62" s="274" t="s">
        <v>101</v>
      </c>
      <c r="O62" s="274" t="s">
        <v>101</v>
      </c>
      <c r="P62" s="389" t="s">
        <v>101</v>
      </c>
      <c r="Q62" s="747" t="s">
        <v>101</v>
      </c>
      <c r="R62" s="486" t="s">
        <v>296</v>
      </c>
      <c r="S62" s="406" t="s">
        <v>296</v>
      </c>
      <c r="T62" s="785" t="s">
        <v>296</v>
      </c>
      <c r="U62" s="1172"/>
      <c r="V62" s="2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71" t="s">
        <v>526</v>
      </c>
      <c r="F63" s="291" t="s">
        <v>224</v>
      </c>
      <c r="G63" s="389" t="s">
        <v>224</v>
      </c>
      <c r="H63" s="398" t="s">
        <v>224</v>
      </c>
      <c r="I63" s="389" t="s">
        <v>224</v>
      </c>
      <c r="J63" s="389" t="s">
        <v>224</v>
      </c>
      <c r="K63" s="398" t="s">
        <v>224</v>
      </c>
      <c r="L63" s="389" t="s">
        <v>188</v>
      </c>
      <c r="M63" s="389" t="s">
        <v>188</v>
      </c>
      <c r="N63" s="389" t="s">
        <v>188</v>
      </c>
      <c r="O63" s="389" t="s">
        <v>188</v>
      </c>
      <c r="P63" s="389" t="s">
        <v>188</v>
      </c>
      <c r="Q63" s="691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72"/>
      <c r="V63" s="2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08" t="s">
        <v>527</v>
      </c>
      <c r="F64" s="292" t="s">
        <v>225</v>
      </c>
      <c r="G64" s="430" t="s">
        <v>225</v>
      </c>
      <c r="H64" s="394" t="s">
        <v>225</v>
      </c>
      <c r="I64" s="399" t="s">
        <v>225</v>
      </c>
      <c r="J64" s="430" t="s">
        <v>225</v>
      </c>
      <c r="K64" s="394" t="s">
        <v>225</v>
      </c>
      <c r="L64" s="396" t="s">
        <v>107</v>
      </c>
      <c r="M64" s="396" t="s">
        <v>107</v>
      </c>
      <c r="N64" s="396" t="s">
        <v>107</v>
      </c>
      <c r="O64" s="396" t="s">
        <v>107</v>
      </c>
      <c r="P64" s="444" t="s">
        <v>107</v>
      </c>
      <c r="Q64" s="811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82"/>
      <c r="V64" s="2"/>
      <c r="W64" s="4">
        <v>0.1</v>
      </c>
    </row>
    <row r="65" spans="1:24" ht="15" customHeight="1" thickBot="1" x14ac:dyDescent="0.2">
      <c r="A65" s="116"/>
      <c r="B65" s="1167" t="s">
        <v>92</v>
      </c>
      <c r="C65" s="1168"/>
      <c r="D65" s="1168"/>
      <c r="E65" s="1169"/>
      <c r="F65" s="293" t="s">
        <v>103</v>
      </c>
      <c r="G65" s="442" t="s">
        <v>103</v>
      </c>
      <c r="H65" s="434" t="s">
        <v>103</v>
      </c>
      <c r="I65" s="434" t="s">
        <v>103</v>
      </c>
      <c r="J65" s="445" t="s">
        <v>103</v>
      </c>
      <c r="K65" s="434" t="s">
        <v>103</v>
      </c>
      <c r="L65" s="400" t="s">
        <v>103</v>
      </c>
      <c r="M65" s="400" t="s">
        <v>103</v>
      </c>
      <c r="N65" s="434" t="s">
        <v>103</v>
      </c>
      <c r="O65" s="434" t="s">
        <v>103</v>
      </c>
      <c r="P65" s="434" t="s">
        <v>103</v>
      </c>
      <c r="Q65" s="812" t="s">
        <v>103</v>
      </c>
      <c r="R65" s="4"/>
      <c r="S65" s="4"/>
      <c r="T65" s="4"/>
      <c r="U65" s="82"/>
      <c r="V65" s="2"/>
    </row>
    <row r="66" spans="1:24" s="8" customFormat="1" ht="15" customHeight="1" thickBot="1" x14ac:dyDescent="0.2">
      <c r="A66" s="116"/>
      <c r="B66" s="1167" t="s">
        <v>593</v>
      </c>
      <c r="C66" s="1168"/>
      <c r="D66" s="1168"/>
      <c r="E66" s="1169"/>
      <c r="F66" s="294" t="s">
        <v>226</v>
      </c>
      <c r="G66" s="428" t="s">
        <v>185</v>
      </c>
      <c r="H66" s="435" t="s">
        <v>226</v>
      </c>
      <c r="I66" s="435" t="s">
        <v>294</v>
      </c>
      <c r="J66" s="445" t="s">
        <v>295</v>
      </c>
      <c r="K66" s="428" t="s">
        <v>226</v>
      </c>
      <c r="L66" s="428" t="s">
        <v>434</v>
      </c>
      <c r="M66" s="400" t="s">
        <v>185</v>
      </c>
      <c r="N66" s="400">
        <v>1</v>
      </c>
      <c r="O66" s="400">
        <v>1</v>
      </c>
      <c r="P66" s="435" t="s">
        <v>185</v>
      </c>
      <c r="Q66" s="813" t="s">
        <v>226</v>
      </c>
      <c r="R66" s="3"/>
      <c r="S66" s="5"/>
      <c r="T66" s="773"/>
      <c r="U66" s="82"/>
      <c r="V66" s="2"/>
      <c r="W66" s="3"/>
      <c r="X66" s="3"/>
    </row>
    <row r="67" spans="1:24" ht="12" customHeight="1" x14ac:dyDescent="0.15">
      <c r="A67" s="116"/>
      <c r="B67" s="79"/>
      <c r="C67" s="1" t="s">
        <v>301</v>
      </c>
      <c r="D67" s="80"/>
      <c r="E67" s="82"/>
      <c r="G67" s="499"/>
      <c r="H67" s="492"/>
      <c r="I67" s="547"/>
      <c r="J67" s="117"/>
      <c r="K67" s="592"/>
      <c r="L67" s="642"/>
      <c r="M67" s="656"/>
      <c r="N67" s="670"/>
      <c r="O67" s="681"/>
      <c r="P67" s="713"/>
      <c r="Q67" s="730"/>
      <c r="R67" s="1123"/>
      <c r="S67" s="1123"/>
      <c r="T67" s="1123"/>
      <c r="U67" s="81"/>
      <c r="V67" s="6"/>
    </row>
    <row r="68" spans="1:24" ht="12" customHeight="1" x14ac:dyDescent="0.15">
      <c r="A68" s="116"/>
      <c r="B68" s="1"/>
      <c r="C68" s="1"/>
      <c r="D68" s="37"/>
      <c r="E68" s="37"/>
      <c r="F68" s="2"/>
      <c r="G68" s="2"/>
      <c r="H68" s="494"/>
      <c r="I68" s="2"/>
      <c r="J68" s="118"/>
      <c r="K68" s="595"/>
      <c r="N68" s="671"/>
      <c r="P68" s="714"/>
      <c r="Q68" s="732"/>
      <c r="R68" s="4"/>
      <c r="S68" s="732"/>
      <c r="T68" s="4"/>
      <c r="U68" s="1"/>
    </row>
    <row r="69" spans="1:24" ht="12" customHeight="1" x14ac:dyDescent="0.15">
      <c r="D69" s="37"/>
      <c r="E69" s="37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33:D33"/>
    <mergeCell ref="C35:D35"/>
    <mergeCell ref="C34:D34"/>
    <mergeCell ref="R67:T67"/>
    <mergeCell ref="B66:E66"/>
    <mergeCell ref="B65:E65"/>
    <mergeCell ref="C56:D56"/>
    <mergeCell ref="C64:D64"/>
    <mergeCell ref="C58:D58"/>
    <mergeCell ref="C59:D59"/>
    <mergeCell ref="C36:D36"/>
    <mergeCell ref="C37:D37"/>
    <mergeCell ref="C48:D48"/>
    <mergeCell ref="C49:D49"/>
    <mergeCell ref="C42:D42"/>
    <mergeCell ref="C47:D47"/>
    <mergeCell ref="U16:U21"/>
    <mergeCell ref="U59:U64"/>
    <mergeCell ref="U52:U53"/>
    <mergeCell ref="U24:U26"/>
    <mergeCell ref="U45:U48"/>
    <mergeCell ref="U54:U58"/>
    <mergeCell ref="U27:U33"/>
    <mergeCell ref="U34:U44"/>
    <mergeCell ref="F13:T13"/>
    <mergeCell ref="U6:U12"/>
    <mergeCell ref="U14:U15"/>
    <mergeCell ref="R6:R9"/>
    <mergeCell ref="S6:S9"/>
    <mergeCell ref="T6:T9"/>
    <mergeCell ref="D7:E7"/>
    <mergeCell ref="D11:E11"/>
    <mergeCell ref="B6:C12"/>
    <mergeCell ref="D6:E6"/>
    <mergeCell ref="G4:K4"/>
    <mergeCell ref="D9:E9"/>
    <mergeCell ref="C32:D32"/>
    <mergeCell ref="D10:E10"/>
    <mergeCell ref="B13:D13"/>
    <mergeCell ref="D12:E12"/>
    <mergeCell ref="C14:D14"/>
    <mergeCell ref="C17:D17"/>
    <mergeCell ref="C18:D18"/>
    <mergeCell ref="C24:D24"/>
    <mergeCell ref="C25:D25"/>
    <mergeCell ref="C21:D21"/>
    <mergeCell ref="C19:D19"/>
    <mergeCell ref="C20:D20"/>
    <mergeCell ref="C22:D22"/>
    <mergeCell ref="C62:D62"/>
    <mergeCell ref="C63:D63"/>
    <mergeCell ref="C54:D54"/>
    <mergeCell ref="C61:D61"/>
    <mergeCell ref="C60:D60"/>
    <mergeCell ref="C57:D57"/>
    <mergeCell ref="B1:M1"/>
    <mergeCell ref="C38:D38"/>
    <mergeCell ref="C39:D39"/>
    <mergeCell ref="C40:D40"/>
    <mergeCell ref="C27:D27"/>
    <mergeCell ref="C28:D28"/>
    <mergeCell ref="C29:D29"/>
    <mergeCell ref="C26:D26"/>
    <mergeCell ref="C30:D30"/>
    <mergeCell ref="C31:D31"/>
    <mergeCell ref="G3:K3"/>
    <mergeCell ref="C23:D23"/>
    <mergeCell ref="B4:C4"/>
    <mergeCell ref="C15:D15"/>
    <mergeCell ref="C16:D16"/>
    <mergeCell ref="D8:E8"/>
    <mergeCell ref="C50:D50"/>
    <mergeCell ref="C51:D51"/>
    <mergeCell ref="C55:D55"/>
    <mergeCell ref="C41:D41"/>
    <mergeCell ref="C44:D44"/>
    <mergeCell ref="C45:D45"/>
    <mergeCell ref="C53:D53"/>
    <mergeCell ref="C46:D46"/>
    <mergeCell ref="C52:D52"/>
    <mergeCell ref="C43:D43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1" orientation="landscape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fitToPage="1"/>
  </sheetPr>
  <dimension ref="A1:DH87"/>
  <sheetViews>
    <sheetView zoomScaleNormal="100" zoomScaleSheetLayoutView="120" workbookViewId="0">
      <pane xSplit="5" topLeftCell="F1" activePane="topRight" state="frozen"/>
      <selection activeCell="P7" sqref="P7"/>
      <selection pane="topRight"/>
    </sheetView>
  </sheetViews>
  <sheetFormatPr defaultColWidth="8.875" defaultRowHeight="10.15" customHeight="1" x14ac:dyDescent="0.15"/>
  <cols>
    <col min="1" max="1" width="1.75" style="3" customWidth="1"/>
    <col min="2" max="2" width="3.125" style="3" customWidth="1"/>
    <col min="3" max="3" width="8.875" style="3" customWidth="1"/>
    <col min="4" max="4" width="23" style="3" customWidth="1"/>
    <col min="5" max="5" width="16.375" style="3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4" customWidth="1"/>
    <col min="22" max="22" width="3.5" style="3" customWidth="1"/>
    <col min="23" max="23" width="0" style="3" hidden="1" customWidth="1"/>
    <col min="24" max="16384" width="8.875" style="3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30" t="s">
        <v>86</v>
      </c>
    </row>
    <row r="3" spans="2:112" ht="16.899999999999999" customHeight="1" thickBot="1" x14ac:dyDescent="0.2">
      <c r="B3" s="4"/>
      <c r="C3" s="23"/>
      <c r="D3" s="25"/>
      <c r="E3" s="4"/>
      <c r="F3" s="64" t="s">
        <v>8</v>
      </c>
      <c r="G3" s="1205" t="s">
        <v>9</v>
      </c>
      <c r="H3" s="1205"/>
      <c r="I3" s="1205"/>
      <c r="J3" s="1205"/>
      <c r="K3" s="1206"/>
      <c r="N3" s="4"/>
      <c r="P3" s="4"/>
      <c r="Q3" s="4"/>
      <c r="R3" s="4"/>
      <c r="S3" s="4"/>
      <c r="T3" s="4"/>
      <c r="V3" s="4"/>
    </row>
    <row r="4" spans="2:112" ht="16.899999999999999" customHeight="1" thickBot="1" x14ac:dyDescent="0.2">
      <c r="B4" s="1207" t="s">
        <v>42</v>
      </c>
      <c r="C4" s="1208"/>
      <c r="D4" s="43" t="s">
        <v>96</v>
      </c>
      <c r="E4" s="4"/>
      <c r="F4" s="10">
        <v>4</v>
      </c>
      <c r="G4" s="1162" t="s">
        <v>172</v>
      </c>
      <c r="H4" s="1162"/>
      <c r="I4" s="1162"/>
      <c r="J4" s="1162"/>
      <c r="K4" s="1163"/>
      <c r="N4" s="4"/>
      <c r="P4" s="4"/>
      <c r="Q4" s="4"/>
      <c r="R4" s="4"/>
      <c r="S4" s="4"/>
      <c r="T4" s="4"/>
      <c r="V4" s="4"/>
    </row>
    <row r="5" spans="2:112" ht="10.15" customHeight="1" thickBot="1" x14ac:dyDescent="0.2">
      <c r="B5" s="4"/>
      <c r="C5" s="4"/>
      <c r="D5" s="4"/>
      <c r="E5" s="4"/>
      <c r="H5" s="4"/>
      <c r="J5" s="578"/>
      <c r="K5" s="4"/>
      <c r="N5" s="4"/>
      <c r="P5" s="4"/>
      <c r="Q5" s="4"/>
      <c r="R5" s="4"/>
      <c r="S5" s="4"/>
      <c r="T5" s="4"/>
      <c r="V5" s="4"/>
    </row>
    <row r="6" spans="2:112" ht="12" customHeight="1" x14ac:dyDescent="0.15">
      <c r="B6" s="1129" t="s">
        <v>90</v>
      </c>
      <c r="C6" s="1130"/>
      <c r="D6" s="1156" t="s">
        <v>17</v>
      </c>
      <c r="E6" s="1157"/>
      <c r="F6" s="243">
        <v>45028</v>
      </c>
      <c r="G6" s="401">
        <v>45056</v>
      </c>
      <c r="H6" s="401">
        <v>45084</v>
      </c>
      <c r="I6" s="401">
        <v>45112</v>
      </c>
      <c r="J6" s="401">
        <v>45140</v>
      </c>
      <c r="K6" s="401">
        <v>45175</v>
      </c>
      <c r="L6" s="401">
        <v>45203</v>
      </c>
      <c r="M6" s="401">
        <v>45238</v>
      </c>
      <c r="N6" s="393">
        <v>45632</v>
      </c>
      <c r="O6" s="401">
        <v>45301</v>
      </c>
      <c r="P6" s="401">
        <v>45329</v>
      </c>
      <c r="Q6" s="774">
        <v>45357</v>
      </c>
      <c r="R6" s="1139" t="s">
        <v>0</v>
      </c>
      <c r="S6" s="1142" t="s">
        <v>1</v>
      </c>
      <c r="T6" s="1150" t="s">
        <v>2</v>
      </c>
      <c r="U6" s="1147" t="s">
        <v>23</v>
      </c>
      <c r="V6" s="4"/>
    </row>
    <row r="7" spans="2:112" ht="12" customHeight="1" x14ac:dyDescent="0.15">
      <c r="B7" s="1131"/>
      <c r="C7" s="1132"/>
      <c r="D7" s="1135" t="s">
        <v>22</v>
      </c>
      <c r="E7" s="1136"/>
      <c r="F7" s="244">
        <v>0.44166666666666665</v>
      </c>
      <c r="G7" s="402">
        <v>0.52986111111111112</v>
      </c>
      <c r="H7" s="402">
        <v>0.46319444444444446</v>
      </c>
      <c r="I7" s="402">
        <v>0.41111111111111115</v>
      </c>
      <c r="J7" s="402">
        <v>0.44791666666666669</v>
      </c>
      <c r="K7" s="402">
        <v>0.42708333333333331</v>
      </c>
      <c r="L7" s="402">
        <v>0.37847222222222227</v>
      </c>
      <c r="M7" s="402">
        <v>0.51736111111111105</v>
      </c>
      <c r="N7" s="273">
        <v>0.48749999999999999</v>
      </c>
      <c r="O7" s="402">
        <v>0.4680555555555555</v>
      </c>
      <c r="P7" s="402">
        <v>0.48055555555555557</v>
      </c>
      <c r="Q7" s="775">
        <v>0.4458333333333333</v>
      </c>
      <c r="R7" s="1140"/>
      <c r="S7" s="1143"/>
      <c r="T7" s="1151"/>
      <c r="U7" s="1148"/>
      <c r="V7" s="4"/>
      <c r="DH7" s="3">
        <v>0.54</v>
      </c>
    </row>
    <row r="8" spans="2:112" ht="12" customHeight="1" x14ac:dyDescent="0.15">
      <c r="B8" s="1131"/>
      <c r="C8" s="1132"/>
      <c r="D8" s="1135" t="s">
        <v>18</v>
      </c>
      <c r="E8" s="1136"/>
      <c r="F8" s="244" t="s">
        <v>184</v>
      </c>
      <c r="G8" s="402" t="s">
        <v>589</v>
      </c>
      <c r="H8" s="496" t="s">
        <v>184</v>
      </c>
      <c r="I8" s="551" t="s">
        <v>184</v>
      </c>
      <c r="J8" s="581" t="s">
        <v>184</v>
      </c>
      <c r="K8" s="596" t="s">
        <v>184</v>
      </c>
      <c r="L8" s="646" t="s">
        <v>184</v>
      </c>
      <c r="M8" s="657" t="s">
        <v>673</v>
      </c>
      <c r="N8" s="217" t="s">
        <v>187</v>
      </c>
      <c r="O8" s="4" t="s">
        <v>184</v>
      </c>
      <c r="P8" s="273" t="s">
        <v>187</v>
      </c>
      <c r="Q8" s="736" t="s">
        <v>187</v>
      </c>
      <c r="R8" s="1140"/>
      <c r="S8" s="1143"/>
      <c r="T8" s="1151"/>
      <c r="U8" s="1148"/>
      <c r="V8" s="4"/>
      <c r="DH8" s="3">
        <v>0.52</v>
      </c>
    </row>
    <row r="9" spans="2:112" ht="12" customHeight="1" x14ac:dyDescent="0.15">
      <c r="B9" s="1131"/>
      <c r="C9" s="1132"/>
      <c r="D9" s="1135" t="s">
        <v>19</v>
      </c>
      <c r="E9" s="1136"/>
      <c r="F9" s="245" t="s">
        <v>163</v>
      </c>
      <c r="G9" s="402" t="s">
        <v>422</v>
      </c>
      <c r="H9" s="496" t="s">
        <v>422</v>
      </c>
      <c r="I9" s="551" t="s">
        <v>184</v>
      </c>
      <c r="J9" s="581" t="s">
        <v>184</v>
      </c>
      <c r="K9" s="596" t="s">
        <v>163</v>
      </c>
      <c r="L9" s="646" t="s">
        <v>184</v>
      </c>
      <c r="M9" s="657" t="s">
        <v>187</v>
      </c>
      <c r="N9" s="217" t="s">
        <v>184</v>
      </c>
      <c r="O9" s="273" t="s">
        <v>208</v>
      </c>
      <c r="P9" s="273" t="s">
        <v>187</v>
      </c>
      <c r="Q9" s="736" t="s">
        <v>309</v>
      </c>
      <c r="R9" s="1141"/>
      <c r="S9" s="1144"/>
      <c r="T9" s="1152"/>
      <c r="U9" s="1148"/>
      <c r="V9" s="4"/>
      <c r="DH9" s="3">
        <v>0.54</v>
      </c>
    </row>
    <row r="10" spans="2:112" ht="12" customHeight="1" x14ac:dyDescent="0.15">
      <c r="B10" s="1131"/>
      <c r="C10" s="1132"/>
      <c r="D10" s="1135" t="s">
        <v>20</v>
      </c>
      <c r="E10" s="1136"/>
      <c r="F10" s="246">
        <v>8</v>
      </c>
      <c r="G10" s="398">
        <v>20</v>
      </c>
      <c r="H10" s="398">
        <v>23.5</v>
      </c>
      <c r="I10" s="398">
        <v>29</v>
      </c>
      <c r="J10" s="398">
        <v>33</v>
      </c>
      <c r="K10" s="398">
        <v>24.5</v>
      </c>
      <c r="L10" s="398">
        <v>21</v>
      </c>
      <c r="M10" s="398">
        <v>14</v>
      </c>
      <c r="N10" s="208">
        <v>10</v>
      </c>
      <c r="O10" s="398">
        <v>0.5</v>
      </c>
      <c r="P10" s="398">
        <v>5.5</v>
      </c>
      <c r="Q10" s="691">
        <v>3.5</v>
      </c>
      <c r="R10" s="392">
        <f>MAX(F10:Q10)</f>
        <v>33</v>
      </c>
      <c r="S10" s="738">
        <f>MIN(F10:Q10)</f>
        <v>0.5</v>
      </c>
      <c r="T10" s="691">
        <f>AVERAGEA(F10:Q10)</f>
        <v>16.041666666666668</v>
      </c>
      <c r="U10" s="1148"/>
      <c r="V10" s="4"/>
      <c r="DH10" s="3">
        <v>0.56000000000000005</v>
      </c>
    </row>
    <row r="11" spans="2:112" ht="12" customHeight="1" x14ac:dyDescent="0.15">
      <c r="B11" s="1131"/>
      <c r="C11" s="1132"/>
      <c r="D11" s="1135" t="s">
        <v>21</v>
      </c>
      <c r="E11" s="1136"/>
      <c r="F11" s="246">
        <v>5.8</v>
      </c>
      <c r="G11" s="398">
        <v>7.3</v>
      </c>
      <c r="H11" s="398">
        <v>11.1</v>
      </c>
      <c r="I11" s="398">
        <v>16</v>
      </c>
      <c r="J11" s="398">
        <v>19.3</v>
      </c>
      <c r="K11" s="398">
        <v>16.2</v>
      </c>
      <c r="L11" s="398">
        <v>17.899999999999999</v>
      </c>
      <c r="M11" s="398">
        <v>14.5</v>
      </c>
      <c r="N11" s="208">
        <v>8.3000000000000007</v>
      </c>
      <c r="O11" s="398">
        <v>5</v>
      </c>
      <c r="P11" s="398">
        <v>4.8</v>
      </c>
      <c r="Q11" s="691">
        <v>3.4</v>
      </c>
      <c r="R11" s="392">
        <f>MAX(F11:Q11)</f>
        <v>19.3</v>
      </c>
      <c r="S11" s="738">
        <f>MIN(F11:Q11)</f>
        <v>3.4</v>
      </c>
      <c r="T11" s="691">
        <f>AVERAGEA(F11:Q11)</f>
        <v>10.799999999999999</v>
      </c>
      <c r="U11" s="1148"/>
      <c r="V11" s="4"/>
      <c r="DH11" s="3">
        <v>0.52</v>
      </c>
    </row>
    <row r="12" spans="2:112" ht="12" customHeight="1" thickBot="1" x14ac:dyDescent="0.2">
      <c r="B12" s="1209"/>
      <c r="C12" s="1210"/>
      <c r="D12" s="1137" t="s">
        <v>4</v>
      </c>
      <c r="E12" s="1138"/>
      <c r="F12" s="275">
        <v>0.4</v>
      </c>
      <c r="G12" s="430">
        <v>0.5</v>
      </c>
      <c r="H12" s="430">
        <v>0.5</v>
      </c>
      <c r="I12" s="430">
        <v>0.6</v>
      </c>
      <c r="J12" s="430">
        <v>0.7</v>
      </c>
      <c r="K12" s="430">
        <v>0.7</v>
      </c>
      <c r="L12" s="430">
        <v>0.6</v>
      </c>
      <c r="M12" s="430">
        <v>0.6</v>
      </c>
      <c r="N12" s="399">
        <v>0.5</v>
      </c>
      <c r="O12" s="430">
        <v>0.5</v>
      </c>
      <c r="P12" s="430">
        <v>0.5</v>
      </c>
      <c r="Q12" s="776">
        <v>0.5</v>
      </c>
      <c r="R12" s="766">
        <f>MAX(F12:Q12)</f>
        <v>0.7</v>
      </c>
      <c r="S12" s="739">
        <f>MIN(F12:Q12)</f>
        <v>0.4</v>
      </c>
      <c r="T12" s="757">
        <f>AVERAGEA(F12:Q12)</f>
        <v>0.54999999999999993</v>
      </c>
      <c r="U12" s="1149"/>
      <c r="V12" s="4"/>
      <c r="W12" s="4" t="s">
        <v>153</v>
      </c>
      <c r="DH12" s="3">
        <v>0.54</v>
      </c>
    </row>
    <row r="13" spans="2:112" s="8" customFormat="1" ht="15" customHeight="1" thickBot="1" x14ac:dyDescent="0.2">
      <c r="B13" s="1211" t="s">
        <v>91</v>
      </c>
      <c r="C13" s="1212"/>
      <c r="D13" s="1212"/>
      <c r="E13" s="22" t="s">
        <v>528</v>
      </c>
      <c r="F13" s="1145" t="s">
        <v>3</v>
      </c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6"/>
      <c r="U13" s="20"/>
      <c r="V13" s="9"/>
      <c r="W13" s="9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24" t="s">
        <v>524</v>
      </c>
      <c r="F14" s="228">
        <v>0</v>
      </c>
      <c r="G14" s="408">
        <v>0</v>
      </c>
      <c r="H14" s="518">
        <v>0</v>
      </c>
      <c r="I14" s="411">
        <v>0</v>
      </c>
      <c r="J14" s="589">
        <v>0</v>
      </c>
      <c r="K14" s="421">
        <v>0</v>
      </c>
      <c r="L14" s="408">
        <v>0</v>
      </c>
      <c r="M14" s="421">
        <v>0</v>
      </c>
      <c r="N14" s="557">
        <v>0</v>
      </c>
      <c r="O14" s="408">
        <v>0</v>
      </c>
      <c r="P14" s="437">
        <v>0</v>
      </c>
      <c r="Q14" s="768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2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9" t="s">
        <v>79</v>
      </c>
      <c r="F15" s="229" t="s">
        <v>102</v>
      </c>
      <c r="G15" s="389" t="s">
        <v>152</v>
      </c>
      <c r="H15" s="497" t="s">
        <v>152</v>
      </c>
      <c r="I15" s="389" t="s">
        <v>152</v>
      </c>
      <c r="J15" s="581" t="s">
        <v>152</v>
      </c>
      <c r="K15" s="414" t="s">
        <v>152</v>
      </c>
      <c r="L15" s="389" t="s">
        <v>152</v>
      </c>
      <c r="M15" s="658" t="s">
        <v>152</v>
      </c>
      <c r="N15" s="412" t="s">
        <v>152</v>
      </c>
      <c r="O15" s="389" t="s">
        <v>152</v>
      </c>
      <c r="P15" s="717" t="s">
        <v>152</v>
      </c>
      <c r="Q15" s="736" t="s">
        <v>152</v>
      </c>
      <c r="R15" s="737" t="s">
        <v>296</v>
      </c>
      <c r="S15" s="735" t="s">
        <v>296</v>
      </c>
      <c r="T15" s="736" t="s">
        <v>296</v>
      </c>
      <c r="U15" s="1113"/>
      <c r="V15" s="2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24" t="s">
        <v>227</v>
      </c>
      <c r="F16" s="229" t="s">
        <v>281</v>
      </c>
      <c r="G16" s="389"/>
      <c r="H16" s="390"/>
      <c r="I16" s="389" t="s">
        <v>193</v>
      </c>
      <c r="J16" s="404"/>
      <c r="K16" s="414"/>
      <c r="L16" s="389" t="s">
        <v>250</v>
      </c>
      <c r="M16" s="390"/>
      <c r="N16" s="412"/>
      <c r="O16" s="389" t="s">
        <v>250</v>
      </c>
      <c r="P16" s="390"/>
      <c r="Q16" s="711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18" t="s">
        <v>46</v>
      </c>
      <c r="V16" s="2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24" t="s">
        <v>71</v>
      </c>
      <c r="F17" s="229" t="s">
        <v>105</v>
      </c>
      <c r="G17" s="389"/>
      <c r="H17" s="519"/>
      <c r="I17" s="389" t="s">
        <v>105</v>
      </c>
      <c r="J17" s="431"/>
      <c r="K17" s="414"/>
      <c r="L17" s="389" t="s">
        <v>213</v>
      </c>
      <c r="M17" s="519"/>
      <c r="N17" s="412"/>
      <c r="O17" s="389" t="s">
        <v>213</v>
      </c>
      <c r="P17" s="519"/>
      <c r="Q17" s="777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2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24" t="s">
        <v>67</v>
      </c>
      <c r="F18" s="229" t="s">
        <v>104</v>
      </c>
      <c r="G18" s="389"/>
      <c r="H18" s="390"/>
      <c r="I18" s="389" t="s">
        <v>104</v>
      </c>
      <c r="J18" s="404"/>
      <c r="K18" s="414"/>
      <c r="L18" s="389" t="s">
        <v>212</v>
      </c>
      <c r="M18" s="390"/>
      <c r="N18" s="412"/>
      <c r="O18" s="389" t="s">
        <v>212</v>
      </c>
      <c r="P18" s="390"/>
      <c r="Q18" s="711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2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24" t="s">
        <v>67</v>
      </c>
      <c r="F19" s="229" t="s">
        <v>104</v>
      </c>
      <c r="G19" s="389"/>
      <c r="H19" s="390"/>
      <c r="I19" s="389" t="s">
        <v>104</v>
      </c>
      <c r="J19" s="404"/>
      <c r="K19" s="414"/>
      <c r="L19" s="389" t="s">
        <v>212</v>
      </c>
      <c r="M19" s="390"/>
      <c r="N19" s="412"/>
      <c r="O19" s="389" t="s">
        <v>212</v>
      </c>
      <c r="P19" s="390"/>
      <c r="Q19" s="711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2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24" t="s">
        <v>67</v>
      </c>
      <c r="F20" s="229" t="s">
        <v>104</v>
      </c>
      <c r="G20" s="389"/>
      <c r="H20" s="390"/>
      <c r="I20" s="389" t="s">
        <v>104</v>
      </c>
      <c r="J20" s="404"/>
      <c r="K20" s="414"/>
      <c r="L20" s="389" t="s">
        <v>212</v>
      </c>
      <c r="M20" s="390"/>
      <c r="N20" s="412"/>
      <c r="O20" s="389" t="s">
        <v>212</v>
      </c>
      <c r="P20" s="390"/>
      <c r="Q20" s="711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2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29" t="s">
        <v>114</v>
      </c>
      <c r="G21" s="389"/>
      <c r="H21" s="390"/>
      <c r="I21" s="389" t="s">
        <v>594</v>
      </c>
      <c r="J21" s="404"/>
      <c r="K21" s="414"/>
      <c r="L21" s="389" t="s">
        <v>114</v>
      </c>
      <c r="M21" s="390"/>
      <c r="N21" s="412"/>
      <c r="O21" s="389" t="s">
        <v>114</v>
      </c>
      <c r="P21" s="390"/>
      <c r="Q21" s="711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2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24" t="s">
        <v>63</v>
      </c>
      <c r="F22" s="229" t="s">
        <v>409</v>
      </c>
      <c r="G22" s="389" t="s">
        <v>308</v>
      </c>
      <c r="H22" s="390" t="s">
        <v>412</v>
      </c>
      <c r="I22" s="389" t="s">
        <v>308</v>
      </c>
      <c r="J22" s="404" t="s">
        <v>414</v>
      </c>
      <c r="K22" s="414" t="s">
        <v>308</v>
      </c>
      <c r="L22" s="389" t="s">
        <v>416</v>
      </c>
      <c r="M22" s="390" t="s">
        <v>419</v>
      </c>
      <c r="N22" s="412" t="s">
        <v>308</v>
      </c>
      <c r="O22" s="389" t="s">
        <v>308</v>
      </c>
      <c r="P22" s="389" t="s">
        <v>308</v>
      </c>
      <c r="Q22" s="711" t="s">
        <v>308</v>
      </c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2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24" t="s">
        <v>67</v>
      </c>
      <c r="F23" s="229" t="s">
        <v>104</v>
      </c>
      <c r="G23" s="389" t="s">
        <v>212</v>
      </c>
      <c r="H23" s="390" t="s">
        <v>212</v>
      </c>
      <c r="I23" s="389" t="s">
        <v>104</v>
      </c>
      <c r="J23" s="414" t="s">
        <v>113</v>
      </c>
      <c r="K23" s="414" t="s">
        <v>212</v>
      </c>
      <c r="L23" s="389" t="s">
        <v>212</v>
      </c>
      <c r="M23" s="390" t="s">
        <v>212</v>
      </c>
      <c r="N23" s="412" t="s">
        <v>113</v>
      </c>
      <c r="O23" s="389" t="s">
        <v>212</v>
      </c>
      <c r="P23" s="390" t="s">
        <v>212</v>
      </c>
      <c r="Q23" s="711" t="s">
        <v>212</v>
      </c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21" t="s">
        <v>47</v>
      </c>
      <c r="V23" s="2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1" t="s">
        <v>73</v>
      </c>
      <c r="F24" s="229">
        <v>0.2</v>
      </c>
      <c r="G24" s="389" t="s">
        <v>668</v>
      </c>
      <c r="H24" s="398" t="s">
        <v>620</v>
      </c>
      <c r="I24" s="633">
        <v>0.1</v>
      </c>
      <c r="J24" s="398" t="s">
        <v>183</v>
      </c>
      <c r="K24" s="601">
        <v>0.1</v>
      </c>
      <c r="L24" s="398">
        <v>0.2</v>
      </c>
      <c r="M24" s="633">
        <v>0.2</v>
      </c>
      <c r="N24" s="412">
        <v>0.2</v>
      </c>
      <c r="O24" s="633">
        <v>0.1</v>
      </c>
      <c r="P24" s="716">
        <v>0.1</v>
      </c>
      <c r="Q24" s="690">
        <v>0.1</v>
      </c>
      <c r="R24" s="392">
        <f t="shared" si="0"/>
        <v>0.2</v>
      </c>
      <c r="S24" s="633" t="str">
        <f t="shared" si="1"/>
        <v>&lt;0.1</v>
      </c>
      <c r="T24" s="398">
        <f>IF(AVERAGEA(F24:Q24)&lt;W24,"&lt;"&amp;ASC(W24),AVERAGEA(F24:Q24))</f>
        <v>0.10833333333333335</v>
      </c>
      <c r="U24" s="1117" t="s">
        <v>48</v>
      </c>
      <c r="V24" s="2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24" t="s">
        <v>74</v>
      </c>
      <c r="F25" s="229" t="s">
        <v>263</v>
      </c>
      <c r="G25" s="389"/>
      <c r="H25" s="484"/>
      <c r="I25" s="389" t="s">
        <v>312</v>
      </c>
      <c r="J25" s="405"/>
      <c r="K25" s="414"/>
      <c r="L25" s="389" t="s">
        <v>215</v>
      </c>
      <c r="M25" s="484"/>
      <c r="N25" s="412"/>
      <c r="O25" s="389" t="s">
        <v>215</v>
      </c>
      <c r="P25" s="484"/>
      <c r="Q25" s="688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2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24" t="s">
        <v>75</v>
      </c>
      <c r="F26" s="229" t="s">
        <v>183</v>
      </c>
      <c r="G26" s="389"/>
      <c r="H26" s="495"/>
      <c r="I26" s="389" t="s">
        <v>107</v>
      </c>
      <c r="J26" s="398"/>
      <c r="K26" s="414"/>
      <c r="L26" s="389" t="s">
        <v>401</v>
      </c>
      <c r="M26" s="659"/>
      <c r="N26" s="412"/>
      <c r="O26" s="389" t="s">
        <v>183</v>
      </c>
      <c r="P26" s="716"/>
      <c r="Q26" s="691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2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24" t="s">
        <v>76</v>
      </c>
      <c r="F27" s="229" t="s">
        <v>108</v>
      </c>
      <c r="G27" s="389"/>
      <c r="H27" s="485"/>
      <c r="I27" s="389" t="s">
        <v>108</v>
      </c>
      <c r="J27" s="403"/>
      <c r="K27" s="414"/>
      <c r="L27" s="389" t="s">
        <v>216</v>
      </c>
      <c r="M27" s="485"/>
      <c r="N27" s="412"/>
      <c r="O27" s="389" t="s">
        <v>216</v>
      </c>
      <c r="P27" s="485"/>
      <c r="Q27" s="778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18" t="s">
        <v>49</v>
      </c>
      <c r="V27" s="2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24" t="s">
        <v>72</v>
      </c>
      <c r="F28" s="229" t="s">
        <v>106</v>
      </c>
      <c r="G28" s="389"/>
      <c r="H28" s="390"/>
      <c r="I28" s="389" t="s">
        <v>106</v>
      </c>
      <c r="J28" s="404"/>
      <c r="K28" s="414"/>
      <c r="L28" s="389" t="s">
        <v>214</v>
      </c>
      <c r="M28" s="390"/>
      <c r="N28" s="412"/>
      <c r="O28" s="389" t="s">
        <v>214</v>
      </c>
      <c r="P28" s="390"/>
      <c r="Q28" s="711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18"/>
      <c r="V28" s="2"/>
      <c r="W28" s="4">
        <v>5.0000000000000001E-3</v>
      </c>
      <c r="DH28" s="3">
        <v>0.66</v>
      </c>
    </row>
    <row r="29" spans="1:112" ht="22.5" customHeight="1" x14ac:dyDescent="0.15">
      <c r="B29" s="95">
        <v>16</v>
      </c>
      <c r="C29" s="1121" t="s">
        <v>482</v>
      </c>
      <c r="D29" s="1122"/>
      <c r="E29" s="107" t="s">
        <v>63</v>
      </c>
      <c r="F29" s="238" t="s">
        <v>282</v>
      </c>
      <c r="G29" s="444"/>
      <c r="H29" s="520"/>
      <c r="I29" s="444" t="s">
        <v>104</v>
      </c>
      <c r="J29" s="590"/>
      <c r="K29" s="444"/>
      <c r="L29" s="444" t="s">
        <v>212</v>
      </c>
      <c r="M29" s="590"/>
      <c r="N29" s="238"/>
      <c r="O29" s="444" t="s">
        <v>212</v>
      </c>
      <c r="P29" s="590"/>
      <c r="Q29" s="779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18"/>
      <c r="V29" s="2"/>
      <c r="W29" s="4">
        <v>1E-3</v>
      </c>
      <c r="DH29" s="3">
        <v>0.66</v>
      </c>
    </row>
    <row r="30" spans="1:112" ht="12" customHeight="1" x14ac:dyDescent="0.15">
      <c r="A30" s="98"/>
      <c r="B30" s="95">
        <v>17</v>
      </c>
      <c r="C30" s="1165" t="s">
        <v>483</v>
      </c>
      <c r="D30" s="1166"/>
      <c r="E30" s="24" t="s">
        <v>69</v>
      </c>
      <c r="F30" s="229" t="s">
        <v>641</v>
      </c>
      <c r="G30" s="389"/>
      <c r="H30" s="390"/>
      <c r="I30" s="389" t="s">
        <v>104</v>
      </c>
      <c r="J30" s="404"/>
      <c r="K30" s="414"/>
      <c r="L30" s="389" t="s">
        <v>212</v>
      </c>
      <c r="M30" s="390"/>
      <c r="N30" s="412"/>
      <c r="O30" s="389" t="s">
        <v>212</v>
      </c>
      <c r="P30" s="390"/>
      <c r="Q30" s="711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18"/>
      <c r="V30" s="2"/>
      <c r="W30" s="4">
        <v>1E-3</v>
      </c>
      <c r="DH30" s="3">
        <v>0.67</v>
      </c>
    </row>
    <row r="31" spans="1:112" ht="12" customHeight="1" x14ac:dyDescent="0.15">
      <c r="A31" s="98"/>
      <c r="B31" s="95">
        <v>18</v>
      </c>
      <c r="C31" s="1165" t="s">
        <v>484</v>
      </c>
      <c r="D31" s="1166"/>
      <c r="E31" s="24" t="s">
        <v>67</v>
      </c>
      <c r="F31" s="229" t="s">
        <v>104</v>
      </c>
      <c r="G31" s="389"/>
      <c r="H31" s="390"/>
      <c r="I31" s="389" t="s">
        <v>104</v>
      </c>
      <c r="J31" s="404"/>
      <c r="K31" s="414"/>
      <c r="L31" s="389" t="s">
        <v>212</v>
      </c>
      <c r="M31" s="390"/>
      <c r="N31" s="412"/>
      <c r="O31" s="389" t="s">
        <v>212</v>
      </c>
      <c r="P31" s="390"/>
      <c r="Q31" s="711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18"/>
      <c r="V31" s="2"/>
      <c r="W31" s="4">
        <v>1E-3</v>
      </c>
      <c r="DH31" s="3">
        <v>0.66</v>
      </c>
    </row>
    <row r="32" spans="1:112" ht="12" customHeight="1" x14ac:dyDescent="0.15">
      <c r="A32" s="98"/>
      <c r="B32" s="95">
        <v>19</v>
      </c>
      <c r="C32" s="1165" t="s">
        <v>485</v>
      </c>
      <c r="D32" s="1166"/>
      <c r="E32" s="24" t="s">
        <v>67</v>
      </c>
      <c r="F32" s="229" t="s">
        <v>104</v>
      </c>
      <c r="G32" s="389"/>
      <c r="H32" s="390"/>
      <c r="I32" s="389" t="s">
        <v>104</v>
      </c>
      <c r="J32" s="404"/>
      <c r="K32" s="414"/>
      <c r="L32" s="389" t="s">
        <v>212</v>
      </c>
      <c r="M32" s="390"/>
      <c r="N32" s="412"/>
      <c r="O32" s="389" t="s">
        <v>212</v>
      </c>
      <c r="P32" s="390"/>
      <c r="Q32" s="711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18"/>
      <c r="V32" s="2"/>
      <c r="W32" s="4">
        <v>1E-3</v>
      </c>
      <c r="DH32" s="3">
        <v>0.64</v>
      </c>
    </row>
    <row r="33" spans="1:112" ht="12" customHeight="1" x14ac:dyDescent="0.15">
      <c r="A33" s="98"/>
      <c r="B33" s="95">
        <v>20</v>
      </c>
      <c r="C33" s="1165" t="s">
        <v>486</v>
      </c>
      <c r="D33" s="1166"/>
      <c r="E33" s="24" t="s">
        <v>67</v>
      </c>
      <c r="F33" s="229" t="s">
        <v>104</v>
      </c>
      <c r="G33" s="389"/>
      <c r="H33" s="390"/>
      <c r="I33" s="389" t="s">
        <v>104</v>
      </c>
      <c r="J33" s="404"/>
      <c r="K33" s="414"/>
      <c r="L33" s="389" t="s">
        <v>212</v>
      </c>
      <c r="M33" s="390"/>
      <c r="N33" s="412"/>
      <c r="O33" s="389" t="s">
        <v>212</v>
      </c>
      <c r="P33" s="390"/>
      <c r="Q33" s="711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18"/>
      <c r="V33" s="2"/>
      <c r="W33" s="4">
        <v>1E-3</v>
      </c>
      <c r="DH33" s="3">
        <v>0.66</v>
      </c>
    </row>
    <row r="34" spans="1:112" ht="12" customHeight="1" x14ac:dyDescent="0.15">
      <c r="A34" s="98"/>
      <c r="B34" s="95">
        <v>21</v>
      </c>
      <c r="C34" s="1165" t="s">
        <v>487</v>
      </c>
      <c r="D34" s="1173"/>
      <c r="E34" s="24" t="s">
        <v>66</v>
      </c>
      <c r="F34" s="229" t="s">
        <v>302</v>
      </c>
      <c r="G34" s="389" t="s">
        <v>217</v>
      </c>
      <c r="H34" s="390" t="s">
        <v>217</v>
      </c>
      <c r="I34" s="389" t="s">
        <v>211</v>
      </c>
      <c r="J34" s="389">
        <v>0.08</v>
      </c>
      <c r="K34" s="389">
        <v>7.0000000000000007E-2</v>
      </c>
      <c r="L34" s="389" t="s">
        <v>217</v>
      </c>
      <c r="M34" s="414" t="s">
        <v>217</v>
      </c>
      <c r="N34" s="412" t="s">
        <v>217</v>
      </c>
      <c r="O34" s="389" t="s">
        <v>217</v>
      </c>
      <c r="P34" s="404" t="s">
        <v>217</v>
      </c>
      <c r="Q34" s="780" t="s">
        <v>211</v>
      </c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12" t="s">
        <v>182</v>
      </c>
      <c r="V34" s="2"/>
      <c r="W34" s="4">
        <v>0.06</v>
      </c>
      <c r="DH34" s="3">
        <v>0.68</v>
      </c>
    </row>
    <row r="35" spans="1:112" ht="12" customHeight="1" x14ac:dyDescent="0.15">
      <c r="A35" s="98"/>
      <c r="B35" s="95">
        <v>22</v>
      </c>
      <c r="C35" s="1165" t="s">
        <v>488</v>
      </c>
      <c r="D35" s="1166"/>
      <c r="E35" s="24" t="s">
        <v>69</v>
      </c>
      <c r="F35" s="229" t="s">
        <v>114</v>
      </c>
      <c r="G35" s="389" t="s">
        <v>218</v>
      </c>
      <c r="H35" s="390" t="s">
        <v>218</v>
      </c>
      <c r="I35" s="389" t="s">
        <v>194</v>
      </c>
      <c r="J35" s="389" t="s">
        <v>218</v>
      </c>
      <c r="K35" s="414" t="s">
        <v>218</v>
      </c>
      <c r="L35" s="389" t="s">
        <v>218</v>
      </c>
      <c r="M35" s="414" t="s">
        <v>218</v>
      </c>
      <c r="N35" s="412" t="s">
        <v>674</v>
      </c>
      <c r="O35" s="389" t="s">
        <v>218</v>
      </c>
      <c r="P35" s="404" t="s">
        <v>218</v>
      </c>
      <c r="Q35" s="711" t="s">
        <v>194</v>
      </c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15"/>
      <c r="V35" s="2"/>
      <c r="W35" s="4">
        <v>2E-3</v>
      </c>
      <c r="DH35" s="3">
        <v>0.64</v>
      </c>
    </row>
    <row r="36" spans="1:112" ht="12" customHeight="1" x14ac:dyDescent="0.15">
      <c r="A36" s="98"/>
      <c r="B36" s="95">
        <v>23</v>
      </c>
      <c r="C36" s="1165" t="s">
        <v>489</v>
      </c>
      <c r="D36" s="1166"/>
      <c r="E36" s="24" t="s">
        <v>78</v>
      </c>
      <c r="F36" s="229">
        <v>4.0000000000000001E-3</v>
      </c>
      <c r="G36" s="404">
        <v>5.0000000000000001E-3</v>
      </c>
      <c r="H36" s="438">
        <v>5.0000000000000001E-3</v>
      </c>
      <c r="I36" s="438">
        <v>8.9999999999999993E-3</v>
      </c>
      <c r="J36" s="389">
        <v>1.6E-2</v>
      </c>
      <c r="K36" s="390">
        <v>7.0000000000000001E-3</v>
      </c>
      <c r="L36" s="404">
        <v>1.4999999999999999E-2</v>
      </c>
      <c r="M36" s="390">
        <v>1.2E-2</v>
      </c>
      <c r="N36" s="510">
        <v>5.0000000000000001E-3</v>
      </c>
      <c r="O36" s="404">
        <v>2E-3</v>
      </c>
      <c r="P36" s="390">
        <v>2E-3</v>
      </c>
      <c r="Q36" s="711">
        <v>1E-3</v>
      </c>
      <c r="R36" s="769">
        <f t="shared" si="0"/>
        <v>1.6E-2</v>
      </c>
      <c r="S36" s="440">
        <f t="shared" si="1"/>
        <v>1E-3</v>
      </c>
      <c r="T36" s="440">
        <f t="shared" si="2"/>
        <v>6.9166666666666673E-3</v>
      </c>
      <c r="U36" s="1115"/>
      <c r="V36" s="2"/>
      <c r="W36" s="4">
        <v>1E-3</v>
      </c>
      <c r="DH36" s="3">
        <v>0.66</v>
      </c>
    </row>
    <row r="37" spans="1:112" ht="11.25" customHeight="1" x14ac:dyDescent="0.15">
      <c r="A37" s="98"/>
      <c r="B37" s="95">
        <v>24</v>
      </c>
      <c r="C37" s="1165" t="s">
        <v>490</v>
      </c>
      <c r="D37" s="1166"/>
      <c r="E37" s="24" t="s">
        <v>77</v>
      </c>
      <c r="F37" s="229">
        <v>4.0000000000000001E-3</v>
      </c>
      <c r="G37" s="389">
        <v>6.0000000000000001E-3</v>
      </c>
      <c r="H37" s="404">
        <v>3.0000000000000001E-3</v>
      </c>
      <c r="I37" s="404">
        <v>8.9999999999999993E-3</v>
      </c>
      <c r="J37" s="389">
        <v>1.2999999999999999E-2</v>
      </c>
      <c r="K37" s="390">
        <v>6.0000000000000001E-3</v>
      </c>
      <c r="L37" s="389">
        <v>1.2E-2</v>
      </c>
      <c r="M37" s="390">
        <v>8.9999999999999993E-3</v>
      </c>
      <c r="N37" s="412">
        <v>5.0000000000000001E-3</v>
      </c>
      <c r="O37" s="389">
        <v>3.0000000000000001E-3</v>
      </c>
      <c r="P37" s="390" t="s">
        <v>218</v>
      </c>
      <c r="Q37" s="711" t="s">
        <v>460</v>
      </c>
      <c r="R37" s="705">
        <f t="shared" si="0"/>
        <v>1.2999999999999999E-2</v>
      </c>
      <c r="S37" s="404" t="str">
        <f t="shared" si="1"/>
        <v>&lt;0.002</v>
      </c>
      <c r="T37" s="404">
        <f t="shared" si="2"/>
        <v>5.8333333333333327E-3</v>
      </c>
      <c r="U37" s="1115"/>
      <c r="V37" s="2"/>
      <c r="W37" s="4">
        <v>2E-3</v>
      </c>
      <c r="DH37" s="3">
        <v>0.65</v>
      </c>
    </row>
    <row r="38" spans="1:112" ht="12" customHeight="1" x14ac:dyDescent="0.15">
      <c r="A38" s="98"/>
      <c r="B38" s="95">
        <v>25</v>
      </c>
      <c r="C38" s="1165" t="s">
        <v>491</v>
      </c>
      <c r="D38" s="1166"/>
      <c r="E38" s="24" t="s">
        <v>65</v>
      </c>
      <c r="F38" s="229">
        <v>1E-3</v>
      </c>
      <c r="G38" s="389" t="s">
        <v>648</v>
      </c>
      <c r="H38" s="404">
        <v>2E-3</v>
      </c>
      <c r="I38" s="389">
        <v>2E-3</v>
      </c>
      <c r="J38" s="389">
        <v>2E-3</v>
      </c>
      <c r="K38" s="414">
        <v>3.0000000000000001E-3</v>
      </c>
      <c r="L38" s="389">
        <v>6.0000000000000001E-3</v>
      </c>
      <c r="M38" s="390">
        <v>2E-3</v>
      </c>
      <c r="N38" s="412">
        <v>1E-3</v>
      </c>
      <c r="O38" s="389">
        <v>1E-3</v>
      </c>
      <c r="P38" s="390">
        <v>2E-3</v>
      </c>
      <c r="Q38" s="711">
        <v>2E-3</v>
      </c>
      <c r="R38" s="705">
        <f t="shared" si="0"/>
        <v>6.0000000000000001E-3</v>
      </c>
      <c r="S38" s="404" t="str">
        <f t="shared" si="1"/>
        <v>&lt;0.001</v>
      </c>
      <c r="T38" s="404">
        <f t="shared" si="2"/>
        <v>2.0000000000000005E-3</v>
      </c>
      <c r="U38" s="1115"/>
      <c r="V38" s="2"/>
      <c r="W38" s="4">
        <v>1E-3</v>
      </c>
    </row>
    <row r="39" spans="1:112" ht="12" customHeight="1" x14ac:dyDescent="0.15">
      <c r="A39" s="98"/>
      <c r="B39" s="95">
        <v>26</v>
      </c>
      <c r="C39" s="1165" t="s">
        <v>492</v>
      </c>
      <c r="D39" s="1166"/>
      <c r="E39" s="24" t="s">
        <v>67</v>
      </c>
      <c r="F39" s="229" t="s">
        <v>282</v>
      </c>
      <c r="G39" s="389" t="s">
        <v>212</v>
      </c>
      <c r="H39" s="404" t="s">
        <v>212</v>
      </c>
      <c r="I39" s="389" t="s">
        <v>104</v>
      </c>
      <c r="J39" s="389" t="s">
        <v>212</v>
      </c>
      <c r="K39" s="414" t="s">
        <v>212</v>
      </c>
      <c r="L39" s="389" t="s">
        <v>113</v>
      </c>
      <c r="M39" s="414" t="s">
        <v>212</v>
      </c>
      <c r="N39" s="412" t="s">
        <v>113</v>
      </c>
      <c r="O39" s="389" t="s">
        <v>212</v>
      </c>
      <c r="P39" s="390" t="s">
        <v>212</v>
      </c>
      <c r="Q39" s="711" t="s">
        <v>104</v>
      </c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15"/>
      <c r="V39" s="2"/>
      <c r="W39" s="4">
        <v>1E-3</v>
      </c>
    </row>
    <row r="40" spans="1:112" ht="12" customHeight="1" x14ac:dyDescent="0.15">
      <c r="A40" s="98"/>
      <c r="B40" s="95">
        <v>27</v>
      </c>
      <c r="C40" s="1165" t="s">
        <v>493</v>
      </c>
      <c r="D40" s="1166"/>
      <c r="E40" s="24" t="s">
        <v>65</v>
      </c>
      <c r="F40" s="229">
        <v>8.0000000000000002E-3</v>
      </c>
      <c r="G40" s="404">
        <v>7.0000000000000001E-3</v>
      </c>
      <c r="H40" s="404">
        <v>1.0999999999999999E-2</v>
      </c>
      <c r="I40" s="404">
        <v>1.7000000000000001E-2</v>
      </c>
      <c r="J40" s="404">
        <v>2.5000000000000001E-2</v>
      </c>
      <c r="K40" s="390">
        <v>1.6E-2</v>
      </c>
      <c r="L40" s="404">
        <v>3.4000000000000002E-2</v>
      </c>
      <c r="M40" s="390">
        <v>0.02</v>
      </c>
      <c r="N40" s="510">
        <v>8.9999999999999993E-3</v>
      </c>
      <c r="O40" s="404">
        <v>5.0000000000000001E-3</v>
      </c>
      <c r="P40" s="390">
        <v>6.0000000000000001E-3</v>
      </c>
      <c r="Q40" s="711">
        <v>5.0000000000000001E-3</v>
      </c>
      <c r="R40" s="705">
        <f t="shared" si="0"/>
        <v>3.4000000000000002E-2</v>
      </c>
      <c r="S40" s="404">
        <f t="shared" si="1"/>
        <v>5.0000000000000001E-3</v>
      </c>
      <c r="T40" s="404">
        <f t="shared" si="2"/>
        <v>1.3583333333333336E-2</v>
      </c>
      <c r="U40" s="1115"/>
      <c r="V40" s="2"/>
      <c r="W40" s="4">
        <v>4.0000000000000001E-3</v>
      </c>
    </row>
    <row r="41" spans="1:112" ht="12" customHeight="1" x14ac:dyDescent="0.15">
      <c r="A41" s="98"/>
      <c r="B41" s="95">
        <v>28</v>
      </c>
      <c r="C41" s="1165" t="s">
        <v>494</v>
      </c>
      <c r="D41" s="1166"/>
      <c r="E41" s="24" t="s">
        <v>77</v>
      </c>
      <c r="F41" s="229">
        <v>2E-3</v>
      </c>
      <c r="G41" s="389">
        <v>3.0000000000000001E-3</v>
      </c>
      <c r="H41" s="389" t="s">
        <v>653</v>
      </c>
      <c r="I41" s="389">
        <v>6.0000000000000001E-3</v>
      </c>
      <c r="J41" s="404">
        <v>1.0999999999999999E-2</v>
      </c>
      <c r="K41" s="414">
        <v>4.0000000000000001E-3</v>
      </c>
      <c r="L41" s="389">
        <v>1.0999999999999999E-2</v>
      </c>
      <c r="M41" s="414">
        <v>8.9999999999999993E-3</v>
      </c>
      <c r="N41" s="412">
        <v>4.0000000000000001E-3</v>
      </c>
      <c r="O41" s="389" t="s">
        <v>218</v>
      </c>
      <c r="P41" s="720" t="s">
        <v>218</v>
      </c>
      <c r="Q41" s="711" t="s">
        <v>194</v>
      </c>
      <c r="R41" s="705">
        <f t="shared" si="0"/>
        <v>1.0999999999999999E-2</v>
      </c>
      <c r="S41" s="404" t="str">
        <f t="shared" si="1"/>
        <v>&lt;0.002</v>
      </c>
      <c r="T41" s="404">
        <f t="shared" si="2"/>
        <v>4.1666666666666666E-3</v>
      </c>
      <c r="U41" s="1115"/>
      <c r="V41" s="2"/>
      <c r="W41" s="4">
        <v>2E-3</v>
      </c>
    </row>
    <row r="42" spans="1:112" ht="12" customHeight="1" x14ac:dyDescent="0.15">
      <c r="A42" s="98"/>
      <c r="B42" s="95">
        <v>29</v>
      </c>
      <c r="C42" s="1165" t="s">
        <v>495</v>
      </c>
      <c r="D42" s="1166"/>
      <c r="E42" s="24" t="s">
        <v>77</v>
      </c>
      <c r="F42" s="229">
        <v>3.0000000000000001E-3</v>
      </c>
      <c r="G42" s="389">
        <v>2E-3</v>
      </c>
      <c r="H42" s="389">
        <v>4.0000000000000001E-3</v>
      </c>
      <c r="I42" s="389">
        <v>6.0000000000000001E-3</v>
      </c>
      <c r="J42" s="389">
        <v>7.0000000000000001E-3</v>
      </c>
      <c r="K42" s="414">
        <v>6.0000000000000001E-3</v>
      </c>
      <c r="L42" s="404">
        <v>1.2999999999999999E-2</v>
      </c>
      <c r="M42" s="390">
        <v>6.0000000000000001E-3</v>
      </c>
      <c r="N42" s="412">
        <v>3.0000000000000001E-3</v>
      </c>
      <c r="O42" s="389">
        <v>2E-3</v>
      </c>
      <c r="P42" s="390">
        <v>2E-3</v>
      </c>
      <c r="Q42" s="781">
        <v>2E-3</v>
      </c>
      <c r="R42" s="769">
        <f t="shared" si="0"/>
        <v>1.2999999999999999E-2</v>
      </c>
      <c r="S42" s="440">
        <f t="shared" si="1"/>
        <v>2E-3</v>
      </c>
      <c r="T42" s="440">
        <f t="shared" si="2"/>
        <v>4.6666666666666671E-3</v>
      </c>
      <c r="U42" s="1115"/>
      <c r="V42" s="2"/>
      <c r="W42" s="4">
        <v>1E-3</v>
      </c>
    </row>
    <row r="43" spans="1:112" ht="12" customHeight="1" x14ac:dyDescent="0.15">
      <c r="A43" s="98"/>
      <c r="B43" s="95">
        <v>30</v>
      </c>
      <c r="C43" s="1165" t="s">
        <v>496</v>
      </c>
      <c r="D43" s="1166"/>
      <c r="E43" s="24" t="s">
        <v>80</v>
      </c>
      <c r="F43" s="229" t="s">
        <v>113</v>
      </c>
      <c r="G43" s="389" t="s">
        <v>113</v>
      </c>
      <c r="H43" s="521" t="s">
        <v>113</v>
      </c>
      <c r="I43" s="389" t="s">
        <v>113</v>
      </c>
      <c r="J43" s="521" t="s">
        <v>454</v>
      </c>
      <c r="K43" s="414" t="s">
        <v>113</v>
      </c>
      <c r="L43" s="414" t="s">
        <v>113</v>
      </c>
      <c r="M43" s="414" t="s">
        <v>113</v>
      </c>
      <c r="N43" s="514" t="s">
        <v>113</v>
      </c>
      <c r="O43" s="389" t="s">
        <v>113</v>
      </c>
      <c r="P43" s="514" t="s">
        <v>104</v>
      </c>
      <c r="Q43" s="782" t="s">
        <v>679</v>
      </c>
      <c r="R43" s="705" t="str">
        <f t="shared" si="0"/>
        <v>&lt;0.001</v>
      </c>
      <c r="S43" s="403" t="str">
        <f t="shared" si="1"/>
        <v>&lt;0.001</v>
      </c>
      <c r="T43" s="403" t="str">
        <f t="shared" si="2"/>
        <v>&lt;0.001</v>
      </c>
      <c r="U43" s="1115"/>
      <c r="V43" s="2"/>
      <c r="W43" s="4">
        <v>1E-3</v>
      </c>
    </row>
    <row r="44" spans="1:112" ht="12" customHeight="1" x14ac:dyDescent="0.15">
      <c r="A44" s="98"/>
      <c r="B44" s="95">
        <v>31</v>
      </c>
      <c r="C44" s="1165" t="s">
        <v>497</v>
      </c>
      <c r="D44" s="1166"/>
      <c r="E44" s="24" t="s">
        <v>81</v>
      </c>
      <c r="F44" s="229" t="s">
        <v>109</v>
      </c>
      <c r="G44" s="389" t="s">
        <v>219</v>
      </c>
      <c r="H44" s="404" t="s">
        <v>219</v>
      </c>
      <c r="I44" s="389" t="s">
        <v>109</v>
      </c>
      <c r="J44" s="269" t="s">
        <v>219</v>
      </c>
      <c r="K44" s="414" t="s">
        <v>219</v>
      </c>
      <c r="L44" s="389" t="s">
        <v>219</v>
      </c>
      <c r="M44" s="414" t="s">
        <v>219</v>
      </c>
      <c r="N44" s="412" t="s">
        <v>219</v>
      </c>
      <c r="O44" s="389" t="s">
        <v>219</v>
      </c>
      <c r="P44" s="390" t="s">
        <v>219</v>
      </c>
      <c r="Q44" s="711" t="s">
        <v>109</v>
      </c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16"/>
      <c r="V44" s="2"/>
      <c r="W44" s="4">
        <v>8.0000000000000002E-3</v>
      </c>
    </row>
    <row r="45" spans="1:112" ht="12" customHeight="1" x14ac:dyDescent="0.15">
      <c r="A45" s="98"/>
      <c r="B45" s="95">
        <v>32</v>
      </c>
      <c r="C45" s="1165" t="s">
        <v>498</v>
      </c>
      <c r="D45" s="1166"/>
      <c r="E45" s="24" t="s">
        <v>75</v>
      </c>
      <c r="F45" s="229" t="s">
        <v>279</v>
      </c>
      <c r="G45" s="389"/>
      <c r="H45" s="405"/>
      <c r="I45" s="389" t="s">
        <v>310</v>
      </c>
      <c r="J45" s="240"/>
      <c r="K45" s="414"/>
      <c r="L45" s="389" t="s">
        <v>403</v>
      </c>
      <c r="M45" s="484"/>
      <c r="N45" s="412"/>
      <c r="O45" s="389" t="s">
        <v>279</v>
      </c>
      <c r="P45" s="484"/>
      <c r="Q45" s="688"/>
      <c r="R45" s="705" t="str">
        <f t="shared" si="0"/>
        <v>&lt;0.01</v>
      </c>
      <c r="S45" s="404" t="str">
        <f t="shared" si="1"/>
        <v>&lt;0.01</v>
      </c>
      <c r="T45" s="404" t="str">
        <f t="shared" si="2"/>
        <v>&lt;0.01</v>
      </c>
      <c r="U45" s="1118" t="s">
        <v>46</v>
      </c>
      <c r="V45" s="2"/>
      <c r="W45" s="144">
        <v>0.01</v>
      </c>
    </row>
    <row r="46" spans="1:112" ht="12" customHeight="1" x14ac:dyDescent="0.15">
      <c r="A46" s="116"/>
      <c r="B46" s="95">
        <v>33</v>
      </c>
      <c r="C46" s="1165" t="s">
        <v>499</v>
      </c>
      <c r="D46" s="1166"/>
      <c r="E46" s="24" t="s">
        <v>64</v>
      </c>
      <c r="F46" s="229" t="s">
        <v>279</v>
      </c>
      <c r="G46" s="389"/>
      <c r="H46" s="405"/>
      <c r="I46" s="389">
        <v>0.02</v>
      </c>
      <c r="J46" s="240"/>
      <c r="K46" s="414"/>
      <c r="L46" s="389">
        <v>0.01</v>
      </c>
      <c r="M46" s="484"/>
      <c r="N46" s="412"/>
      <c r="O46" s="389" t="s">
        <v>279</v>
      </c>
      <c r="P46" s="484"/>
      <c r="Q46" s="688"/>
      <c r="R46" s="704">
        <f t="shared" si="0"/>
        <v>0.02</v>
      </c>
      <c r="S46" s="405" t="str">
        <f t="shared" si="1"/>
        <v>&lt;0.01</v>
      </c>
      <c r="T46" s="405" t="str">
        <f t="shared" si="2"/>
        <v>&lt;0.01</v>
      </c>
      <c r="U46" s="1118"/>
      <c r="V46" s="2"/>
      <c r="W46" s="144">
        <v>0.01</v>
      </c>
    </row>
    <row r="47" spans="1:112" ht="12" customHeight="1" x14ac:dyDescent="0.15">
      <c r="A47" s="116"/>
      <c r="B47" s="95">
        <v>34</v>
      </c>
      <c r="C47" s="1165" t="s">
        <v>500</v>
      </c>
      <c r="D47" s="1166"/>
      <c r="E47" s="24" t="s">
        <v>68</v>
      </c>
      <c r="F47" s="229" t="s">
        <v>280</v>
      </c>
      <c r="G47" s="389"/>
      <c r="H47" s="405"/>
      <c r="I47" s="389" t="s">
        <v>311</v>
      </c>
      <c r="J47" s="240"/>
      <c r="K47" s="414"/>
      <c r="L47" s="389" t="s">
        <v>404</v>
      </c>
      <c r="M47" s="484"/>
      <c r="N47" s="412"/>
      <c r="O47" s="389" t="s">
        <v>280</v>
      </c>
      <c r="P47" s="484"/>
      <c r="Q47" s="688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18"/>
      <c r="V47" s="2"/>
      <c r="W47" s="4">
        <v>0.03</v>
      </c>
    </row>
    <row r="48" spans="1:112" ht="12" customHeight="1" x14ac:dyDescent="0.15">
      <c r="A48" s="116"/>
      <c r="B48" s="95">
        <v>35</v>
      </c>
      <c r="C48" s="1165" t="s">
        <v>501</v>
      </c>
      <c r="D48" s="1166"/>
      <c r="E48" s="24" t="s">
        <v>75</v>
      </c>
      <c r="F48" s="229" t="s">
        <v>279</v>
      </c>
      <c r="G48" s="389"/>
      <c r="H48" s="405"/>
      <c r="I48" s="389" t="s">
        <v>310</v>
      </c>
      <c r="J48" s="240"/>
      <c r="K48" s="414"/>
      <c r="L48" s="389" t="s">
        <v>403</v>
      </c>
      <c r="M48" s="484"/>
      <c r="N48" s="412"/>
      <c r="O48" s="389" t="s">
        <v>279</v>
      </c>
      <c r="P48" s="484"/>
      <c r="Q48" s="688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18"/>
      <c r="V48" s="2"/>
      <c r="W48" s="4">
        <v>0.01</v>
      </c>
    </row>
    <row r="49" spans="1:23" ht="12" customHeight="1" x14ac:dyDescent="0.15">
      <c r="A49" s="116"/>
      <c r="B49" s="95">
        <v>36</v>
      </c>
      <c r="C49" s="1165" t="s">
        <v>502</v>
      </c>
      <c r="D49" s="1166"/>
      <c r="E49" s="24" t="s">
        <v>51</v>
      </c>
      <c r="F49" s="229">
        <v>6.7</v>
      </c>
      <c r="G49" s="389"/>
      <c r="H49" s="398"/>
      <c r="I49" s="389">
        <v>8.1999999999999993</v>
      </c>
      <c r="J49" s="269"/>
      <c r="K49" s="414"/>
      <c r="L49" s="389">
        <v>11</v>
      </c>
      <c r="M49" s="659"/>
      <c r="N49" s="412"/>
      <c r="O49" s="389">
        <v>7.4</v>
      </c>
      <c r="P49" s="716"/>
      <c r="Q49" s="783"/>
      <c r="R49" s="706">
        <f t="shared" si="0"/>
        <v>11</v>
      </c>
      <c r="S49" s="398">
        <f t="shared" si="1"/>
        <v>6.7</v>
      </c>
      <c r="T49" s="398">
        <f t="shared" si="2"/>
        <v>8.3249999999999993</v>
      </c>
      <c r="U49" s="21" t="s">
        <v>48</v>
      </c>
      <c r="V49" s="2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24" t="s">
        <v>72</v>
      </c>
      <c r="F50" s="229" t="s">
        <v>282</v>
      </c>
      <c r="G50" s="389"/>
      <c r="H50" s="404"/>
      <c r="I50" s="389" t="s">
        <v>104</v>
      </c>
      <c r="J50" s="240"/>
      <c r="K50" s="414"/>
      <c r="L50" s="389" t="s">
        <v>113</v>
      </c>
      <c r="M50" s="390"/>
      <c r="N50" s="412"/>
      <c r="O50" s="389" t="s">
        <v>212</v>
      </c>
      <c r="P50" s="390"/>
      <c r="Q50" s="711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21" t="s">
        <v>46</v>
      </c>
      <c r="V50" s="2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24" t="s">
        <v>51</v>
      </c>
      <c r="F51" s="229">
        <v>10</v>
      </c>
      <c r="G51" s="389">
        <v>8.6</v>
      </c>
      <c r="H51" s="389">
        <v>11</v>
      </c>
      <c r="I51" s="389">
        <v>14</v>
      </c>
      <c r="J51" s="269">
        <v>13</v>
      </c>
      <c r="K51" s="414">
        <v>13</v>
      </c>
      <c r="L51" s="389">
        <v>21</v>
      </c>
      <c r="M51" s="666">
        <v>11</v>
      </c>
      <c r="N51" s="412">
        <v>11</v>
      </c>
      <c r="O51" s="389">
        <v>12</v>
      </c>
      <c r="P51" s="666">
        <v>16</v>
      </c>
      <c r="Q51" s="783">
        <v>18</v>
      </c>
      <c r="R51" s="706">
        <f t="shared" si="0"/>
        <v>21</v>
      </c>
      <c r="S51" s="406">
        <f t="shared" si="1"/>
        <v>8.6</v>
      </c>
      <c r="T51" s="406">
        <f t="shared" si="2"/>
        <v>13.216666666666667</v>
      </c>
      <c r="U51" s="21" t="s">
        <v>50</v>
      </c>
      <c r="V51" s="2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24" t="s">
        <v>52</v>
      </c>
      <c r="F52" s="229">
        <v>15</v>
      </c>
      <c r="G52" s="389"/>
      <c r="H52" s="406"/>
      <c r="I52" s="389">
        <v>19</v>
      </c>
      <c r="J52" s="269"/>
      <c r="K52" s="414"/>
      <c r="L52" s="389">
        <v>33</v>
      </c>
      <c r="M52" s="486"/>
      <c r="N52" s="412"/>
      <c r="O52" s="389">
        <v>20</v>
      </c>
      <c r="P52" s="486"/>
      <c r="Q52" s="753"/>
      <c r="R52" s="706">
        <f t="shared" si="0"/>
        <v>33</v>
      </c>
      <c r="S52" s="406">
        <f t="shared" si="1"/>
        <v>15</v>
      </c>
      <c r="T52" s="406">
        <f t="shared" si="2"/>
        <v>21.75</v>
      </c>
      <c r="U52" s="1118" t="s">
        <v>48</v>
      </c>
      <c r="V52" s="2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24" t="s">
        <v>53</v>
      </c>
      <c r="F53" s="229">
        <v>44</v>
      </c>
      <c r="G53" s="389"/>
      <c r="H53" s="406"/>
      <c r="I53" s="389">
        <v>56</v>
      </c>
      <c r="J53" s="269"/>
      <c r="K53" s="414"/>
      <c r="L53" s="389">
        <v>100</v>
      </c>
      <c r="M53" s="486"/>
      <c r="N53" s="412"/>
      <c r="O53" s="389">
        <v>60</v>
      </c>
      <c r="P53" s="486"/>
      <c r="Q53" s="753"/>
      <c r="R53" s="706">
        <f t="shared" si="0"/>
        <v>100</v>
      </c>
      <c r="S53" s="406">
        <f t="shared" si="1"/>
        <v>44</v>
      </c>
      <c r="T53" s="406">
        <f t="shared" si="2"/>
        <v>65</v>
      </c>
      <c r="U53" s="1118"/>
      <c r="V53" s="2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24" t="s">
        <v>64</v>
      </c>
      <c r="F54" s="229" t="s">
        <v>253</v>
      </c>
      <c r="G54" s="389"/>
      <c r="H54" s="405"/>
      <c r="I54" s="389" t="s">
        <v>110</v>
      </c>
      <c r="J54" s="240"/>
      <c r="K54" s="414"/>
      <c r="L54" s="389" t="s">
        <v>220</v>
      </c>
      <c r="M54" s="484"/>
      <c r="N54" s="412"/>
      <c r="O54" s="389" t="s">
        <v>220</v>
      </c>
      <c r="P54" s="484"/>
      <c r="Q54" s="688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18" t="s">
        <v>49</v>
      </c>
      <c r="V54" s="2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24" t="s">
        <v>82</v>
      </c>
      <c r="F55" s="229" t="s">
        <v>462</v>
      </c>
      <c r="G55" s="389" t="s">
        <v>221</v>
      </c>
      <c r="H55" s="433" t="s">
        <v>603</v>
      </c>
      <c r="I55" s="389">
        <v>9.9999999999999995E-7</v>
      </c>
      <c r="J55" s="240">
        <v>9.9999999999999995E-7</v>
      </c>
      <c r="K55" s="389" t="s">
        <v>221</v>
      </c>
      <c r="L55" s="240" t="s">
        <v>209</v>
      </c>
      <c r="M55" s="414" t="s">
        <v>221</v>
      </c>
      <c r="N55" s="412" t="s">
        <v>221</v>
      </c>
      <c r="O55" s="389" t="s">
        <v>221</v>
      </c>
      <c r="P55" s="433" t="s">
        <v>221</v>
      </c>
      <c r="Q55" s="784" t="s">
        <v>680</v>
      </c>
      <c r="R55" s="749">
        <f t="shared" si="0"/>
        <v>9.9999999999999995E-7</v>
      </c>
      <c r="S55" s="404" t="str">
        <f t="shared" si="1"/>
        <v>&lt;0.000001</v>
      </c>
      <c r="T55" s="404" t="str">
        <f t="shared" si="2"/>
        <v>&lt;0.000001</v>
      </c>
      <c r="U55" s="1118"/>
      <c r="V55" s="2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24" t="s">
        <v>82</v>
      </c>
      <c r="F56" s="229" t="s">
        <v>284</v>
      </c>
      <c r="G56" s="389" t="s">
        <v>221</v>
      </c>
      <c r="H56" s="433" t="s">
        <v>221</v>
      </c>
      <c r="I56" s="389" t="s">
        <v>209</v>
      </c>
      <c r="J56" s="240" t="s">
        <v>221</v>
      </c>
      <c r="K56" s="414" t="s">
        <v>221</v>
      </c>
      <c r="L56" s="389" t="s">
        <v>221</v>
      </c>
      <c r="M56" s="414" t="s">
        <v>221</v>
      </c>
      <c r="N56" s="412" t="s">
        <v>221</v>
      </c>
      <c r="O56" s="389" t="s">
        <v>221</v>
      </c>
      <c r="P56" s="433" t="s">
        <v>221</v>
      </c>
      <c r="Q56" s="784" t="s">
        <v>209</v>
      </c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18"/>
      <c r="V56" s="2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24" t="s">
        <v>69</v>
      </c>
      <c r="F57" s="229" t="s">
        <v>283</v>
      </c>
      <c r="G57" s="389"/>
      <c r="H57" s="404"/>
      <c r="I57" s="389" t="s">
        <v>194</v>
      </c>
      <c r="J57" s="240"/>
      <c r="K57" s="414"/>
      <c r="L57" s="389" t="s">
        <v>218</v>
      </c>
      <c r="M57" s="390"/>
      <c r="N57" s="412"/>
      <c r="O57" s="389" t="s">
        <v>218</v>
      </c>
      <c r="P57" s="390"/>
      <c r="Q57" s="711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18"/>
      <c r="V57" s="2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24" t="s">
        <v>83</v>
      </c>
      <c r="F58" s="229" t="s">
        <v>112</v>
      </c>
      <c r="G58" s="389"/>
      <c r="H58" s="403"/>
      <c r="I58" s="389" t="s">
        <v>112</v>
      </c>
      <c r="J58" s="240"/>
      <c r="K58" s="414"/>
      <c r="L58" s="389" t="s">
        <v>222</v>
      </c>
      <c r="M58" s="485"/>
      <c r="N58" s="412"/>
      <c r="O58" s="389" t="s">
        <v>222</v>
      </c>
      <c r="P58" s="485"/>
      <c r="Q58" s="778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18"/>
      <c r="V58" s="2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29" t="s">
        <v>639</v>
      </c>
      <c r="G59" s="389" t="s">
        <v>655</v>
      </c>
      <c r="H59" s="398" t="s">
        <v>654</v>
      </c>
      <c r="I59" s="389">
        <v>0.4</v>
      </c>
      <c r="J59" s="269">
        <v>0.5</v>
      </c>
      <c r="K59" s="414">
        <v>0.3</v>
      </c>
      <c r="L59" s="389">
        <v>0.8</v>
      </c>
      <c r="M59" s="414">
        <v>0.7</v>
      </c>
      <c r="N59" s="412">
        <v>0.4</v>
      </c>
      <c r="O59" s="389">
        <v>0.3</v>
      </c>
      <c r="P59" s="716">
        <v>0.4</v>
      </c>
      <c r="Q59" s="691" t="s">
        <v>459</v>
      </c>
      <c r="R59" s="392">
        <f t="shared" si="0"/>
        <v>0.8</v>
      </c>
      <c r="S59" s="404" t="str">
        <f t="shared" si="1"/>
        <v>&lt;0.3</v>
      </c>
      <c r="T59" s="441">
        <f t="shared" si="2"/>
        <v>0.31666666666666665</v>
      </c>
      <c r="U59" s="1118" t="s">
        <v>50</v>
      </c>
      <c r="V59" s="2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24" t="s">
        <v>525</v>
      </c>
      <c r="F60" s="229">
        <v>7.2</v>
      </c>
      <c r="G60" s="389">
        <v>7.2</v>
      </c>
      <c r="H60" s="389">
        <v>7.3</v>
      </c>
      <c r="I60" s="389">
        <v>7.3</v>
      </c>
      <c r="J60" s="389">
        <v>7.3</v>
      </c>
      <c r="K60" s="389">
        <v>7.2</v>
      </c>
      <c r="L60" s="389">
        <v>7.3</v>
      </c>
      <c r="M60" s="414">
        <v>7.2</v>
      </c>
      <c r="N60" s="412">
        <v>7.3</v>
      </c>
      <c r="O60" s="398">
        <v>7.1</v>
      </c>
      <c r="P60" s="716">
        <v>7.1</v>
      </c>
      <c r="Q60" s="684">
        <v>7.1</v>
      </c>
      <c r="R60" s="771">
        <f t="shared" si="0"/>
        <v>7.3</v>
      </c>
      <c r="S60" s="398">
        <f t="shared" si="1"/>
        <v>7.1</v>
      </c>
      <c r="T60" s="398">
        <f>IF(AVERAGEA(F60:Q60)&lt;W60,"&lt;"&amp;ASC(W60),AVERAGEA(F60:Q60))</f>
        <v>7.216666666666665</v>
      </c>
      <c r="U60" s="1118"/>
      <c r="V60" s="2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24" t="s">
        <v>84</v>
      </c>
      <c r="F61" s="229" t="s">
        <v>87</v>
      </c>
      <c r="G61" s="389" t="s">
        <v>101</v>
      </c>
      <c r="H61" s="406" t="s">
        <v>101</v>
      </c>
      <c r="I61" s="389" t="s">
        <v>101</v>
      </c>
      <c r="J61" s="389" t="s">
        <v>101</v>
      </c>
      <c r="K61" s="389" t="s">
        <v>101</v>
      </c>
      <c r="L61" s="389" t="s">
        <v>101</v>
      </c>
      <c r="M61" s="486" t="s">
        <v>101</v>
      </c>
      <c r="N61" s="412" t="s">
        <v>101</v>
      </c>
      <c r="O61" s="389" t="s">
        <v>101</v>
      </c>
      <c r="P61" s="406" t="s">
        <v>101</v>
      </c>
      <c r="Q61" s="753" t="s">
        <v>101</v>
      </c>
      <c r="R61" s="486" t="s">
        <v>296</v>
      </c>
      <c r="S61" s="406" t="s">
        <v>296</v>
      </c>
      <c r="T61" s="785" t="s">
        <v>296</v>
      </c>
      <c r="U61" s="1118"/>
      <c r="V61" s="2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24" t="s">
        <v>84</v>
      </c>
      <c r="F62" s="229" t="s">
        <v>87</v>
      </c>
      <c r="G62" s="389" t="s">
        <v>101</v>
      </c>
      <c r="H62" s="406" t="s">
        <v>101</v>
      </c>
      <c r="I62" s="389" t="s">
        <v>101</v>
      </c>
      <c r="J62" s="389" t="s">
        <v>101</v>
      </c>
      <c r="K62" s="389" t="s">
        <v>101</v>
      </c>
      <c r="L62" s="389" t="s">
        <v>101</v>
      </c>
      <c r="M62" s="486" t="s">
        <v>101</v>
      </c>
      <c r="N62" s="412" t="s">
        <v>101</v>
      </c>
      <c r="O62" s="389" t="s">
        <v>101</v>
      </c>
      <c r="P62" s="406" t="s">
        <v>101</v>
      </c>
      <c r="Q62" s="753" t="s">
        <v>101</v>
      </c>
      <c r="R62" s="486" t="s">
        <v>296</v>
      </c>
      <c r="S62" s="406" t="s">
        <v>296</v>
      </c>
      <c r="T62" s="785" t="s">
        <v>296</v>
      </c>
      <c r="U62" s="1118"/>
      <c r="V62" s="2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24" t="s">
        <v>526</v>
      </c>
      <c r="F63" s="240" t="s">
        <v>285</v>
      </c>
      <c r="G63" s="389" t="s">
        <v>224</v>
      </c>
      <c r="H63" s="398" t="s">
        <v>224</v>
      </c>
      <c r="I63" s="389" t="s">
        <v>188</v>
      </c>
      <c r="J63" s="389" t="s">
        <v>224</v>
      </c>
      <c r="K63" s="414" t="s">
        <v>224</v>
      </c>
      <c r="L63" s="389" t="s">
        <v>188</v>
      </c>
      <c r="M63" s="659" t="s">
        <v>188</v>
      </c>
      <c r="N63" s="414" t="s">
        <v>188</v>
      </c>
      <c r="O63" s="389" t="s">
        <v>188</v>
      </c>
      <c r="P63" s="398" t="s">
        <v>188</v>
      </c>
      <c r="Q63" s="691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18"/>
      <c r="V63" s="2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11" t="s">
        <v>527</v>
      </c>
      <c r="F64" s="241" t="s">
        <v>286</v>
      </c>
      <c r="G64" s="430" t="s">
        <v>183</v>
      </c>
      <c r="H64" s="436" t="s">
        <v>225</v>
      </c>
      <c r="I64" s="430" t="s">
        <v>107</v>
      </c>
      <c r="J64" s="430" t="s">
        <v>225</v>
      </c>
      <c r="K64" s="425" t="s">
        <v>225</v>
      </c>
      <c r="L64" s="444" t="s">
        <v>107</v>
      </c>
      <c r="M64" s="527" t="s">
        <v>107</v>
      </c>
      <c r="N64" s="614" t="s">
        <v>107</v>
      </c>
      <c r="O64" s="444" t="s">
        <v>107</v>
      </c>
      <c r="P64" s="651" t="s">
        <v>107</v>
      </c>
      <c r="Q64" s="786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46"/>
      <c r="V64" s="2"/>
      <c r="W64" s="4">
        <v>0.1</v>
      </c>
    </row>
    <row r="65" spans="1:24" ht="15" customHeight="1" thickBot="1" x14ac:dyDescent="0.2">
      <c r="A65" s="98"/>
      <c r="B65" s="1125" t="s">
        <v>92</v>
      </c>
      <c r="C65" s="1125"/>
      <c r="D65" s="1125"/>
      <c r="E65" s="1126"/>
      <c r="F65" s="276" t="s">
        <v>103</v>
      </c>
      <c r="G65" s="445" t="s">
        <v>103</v>
      </c>
      <c r="H65" s="442" t="s">
        <v>103</v>
      </c>
      <c r="I65" s="442" t="s">
        <v>103</v>
      </c>
      <c r="J65" s="442" t="s">
        <v>103</v>
      </c>
      <c r="K65" s="616" t="s">
        <v>103</v>
      </c>
      <c r="L65" s="442" t="s">
        <v>103</v>
      </c>
      <c r="M65" s="616" t="s">
        <v>103</v>
      </c>
      <c r="N65" s="616" t="s">
        <v>103</v>
      </c>
      <c r="O65" s="442" t="s">
        <v>103</v>
      </c>
      <c r="P65" s="442" t="s">
        <v>103</v>
      </c>
      <c r="Q65" s="789" t="s">
        <v>103</v>
      </c>
      <c r="R65" s="4"/>
      <c r="S65" s="4"/>
      <c r="T65" s="4"/>
      <c r="V65" s="2"/>
    </row>
    <row r="66" spans="1:24" s="8" customFormat="1" ht="15" customHeight="1" thickBot="1" x14ac:dyDescent="0.2">
      <c r="A66" s="100"/>
      <c r="B66" s="1124" t="s">
        <v>593</v>
      </c>
      <c r="C66" s="1125"/>
      <c r="D66" s="1125"/>
      <c r="E66" s="1126"/>
      <c r="F66" s="231" t="s">
        <v>300</v>
      </c>
      <c r="G66" s="445" t="s">
        <v>303</v>
      </c>
      <c r="H66" s="428" t="s">
        <v>303</v>
      </c>
      <c r="I66" s="428" t="s">
        <v>297</v>
      </c>
      <c r="J66" s="428" t="s">
        <v>297</v>
      </c>
      <c r="K66" s="617" t="s">
        <v>297</v>
      </c>
      <c r="L66" s="428" t="s">
        <v>297</v>
      </c>
      <c r="M66" s="617" t="s">
        <v>297</v>
      </c>
      <c r="N66" s="617" t="s">
        <v>206</v>
      </c>
      <c r="O66" s="428" t="s">
        <v>297</v>
      </c>
      <c r="P66" s="428" t="s">
        <v>297</v>
      </c>
      <c r="Q66" s="790" t="s">
        <v>206</v>
      </c>
      <c r="R66" s="3"/>
      <c r="S66" s="5"/>
      <c r="T66" s="773"/>
      <c r="U66" s="4"/>
      <c r="V66" s="2"/>
      <c r="W66" s="3"/>
      <c r="X66" s="3"/>
    </row>
    <row r="67" spans="1:24" ht="12" customHeight="1" x14ac:dyDescent="0.15">
      <c r="C67" s="1" t="s">
        <v>301</v>
      </c>
      <c r="D67" s="1"/>
      <c r="E67" s="4"/>
      <c r="G67" s="499"/>
      <c r="H67" s="492"/>
      <c r="I67" s="547"/>
      <c r="J67" s="117"/>
      <c r="K67" s="592"/>
      <c r="L67" s="642"/>
      <c r="M67" s="656"/>
      <c r="N67" s="667"/>
      <c r="O67" s="676"/>
      <c r="P67" s="713"/>
      <c r="Q67" s="730"/>
      <c r="R67" s="1123"/>
      <c r="S67" s="1123"/>
      <c r="T67" s="1123"/>
      <c r="U67" s="6"/>
      <c r="V67" s="6"/>
    </row>
    <row r="68" spans="1:24" ht="12" customHeight="1" x14ac:dyDescent="0.15">
      <c r="B68" s="1"/>
      <c r="C68" s="1"/>
      <c r="D68" s="37"/>
      <c r="E68" s="37"/>
      <c r="F68" s="2"/>
      <c r="G68" s="2"/>
      <c r="H68" s="494"/>
      <c r="I68" s="2"/>
      <c r="J68" s="118"/>
      <c r="K68" s="595"/>
      <c r="N68" s="669"/>
      <c r="P68" s="714"/>
      <c r="Q68" s="732"/>
      <c r="R68" s="4"/>
      <c r="S68" s="732"/>
      <c r="T68" s="4"/>
      <c r="U68" s="1"/>
    </row>
    <row r="69" spans="1:24" ht="12" customHeight="1" x14ac:dyDescent="0.15">
      <c r="D69" s="37"/>
      <c r="E69" s="37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R67:T67"/>
    <mergeCell ref="B66:E66"/>
    <mergeCell ref="B65:E65"/>
    <mergeCell ref="B13:D13"/>
    <mergeCell ref="C14:D14"/>
    <mergeCell ref="C17:D17"/>
    <mergeCell ref="C18:D18"/>
    <mergeCell ref="C23:D23"/>
    <mergeCell ref="C24:D24"/>
    <mergeCell ref="C25:D25"/>
    <mergeCell ref="C42:D42"/>
    <mergeCell ref="C43:D43"/>
    <mergeCell ref="C36:D36"/>
    <mergeCell ref="C37:D37"/>
    <mergeCell ref="C41:D41"/>
    <mergeCell ref="C38:D38"/>
    <mergeCell ref="U54:U58"/>
    <mergeCell ref="U59:U64"/>
    <mergeCell ref="U52:U53"/>
    <mergeCell ref="C26:D26"/>
    <mergeCell ref="C27:D27"/>
    <mergeCell ref="C28:D28"/>
    <mergeCell ref="C29:D29"/>
    <mergeCell ref="C30:D30"/>
    <mergeCell ref="C31:D31"/>
    <mergeCell ref="C32:D32"/>
    <mergeCell ref="U45:U48"/>
    <mergeCell ref="U27:U33"/>
    <mergeCell ref="U34:U44"/>
    <mergeCell ref="C34:D34"/>
    <mergeCell ref="C40:D40"/>
    <mergeCell ref="C39:D39"/>
    <mergeCell ref="G3:K3"/>
    <mergeCell ref="U14:U15"/>
    <mergeCell ref="U16:U21"/>
    <mergeCell ref="U24:U26"/>
    <mergeCell ref="R6:R9"/>
    <mergeCell ref="S6:S9"/>
    <mergeCell ref="G4:K4"/>
    <mergeCell ref="U6:U12"/>
    <mergeCell ref="F13:T13"/>
    <mergeCell ref="C20:D20"/>
    <mergeCell ref="C21:D21"/>
    <mergeCell ref="C33:D33"/>
    <mergeCell ref="C35:D35"/>
    <mergeCell ref="T6:T9"/>
    <mergeCell ref="D7:E7"/>
    <mergeCell ref="C22:D22"/>
    <mergeCell ref="B6:C12"/>
    <mergeCell ref="D10:E10"/>
    <mergeCell ref="D6:E6"/>
    <mergeCell ref="C19:D19"/>
    <mergeCell ref="D12:E12"/>
    <mergeCell ref="B4:C4"/>
    <mergeCell ref="C15:D15"/>
    <mergeCell ref="C16:D16"/>
    <mergeCell ref="D8:E8"/>
    <mergeCell ref="D9:E9"/>
    <mergeCell ref="D11:E11"/>
    <mergeCell ref="B1:M1"/>
    <mergeCell ref="C61:D61"/>
    <mergeCell ref="C54:D54"/>
    <mergeCell ref="C55:D55"/>
    <mergeCell ref="C56:D56"/>
    <mergeCell ref="C57:D57"/>
    <mergeCell ref="C46:D46"/>
    <mergeCell ref="C47:D47"/>
    <mergeCell ref="C48:D48"/>
    <mergeCell ref="C49:D49"/>
    <mergeCell ref="C52:D52"/>
    <mergeCell ref="C53:D53"/>
    <mergeCell ref="C44:D44"/>
    <mergeCell ref="C45:D45"/>
    <mergeCell ref="C50:D50"/>
    <mergeCell ref="C51:D51"/>
    <mergeCell ref="C64:D64"/>
    <mergeCell ref="C58:D58"/>
    <mergeCell ref="C59:D59"/>
    <mergeCell ref="C60:D60"/>
    <mergeCell ref="C62:D62"/>
    <mergeCell ref="C63:D63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1" orientation="landscape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>
    <pageSetUpPr fitToPage="1"/>
  </sheetPr>
  <dimension ref="A1:DH87"/>
  <sheetViews>
    <sheetView zoomScaleNormal="100" zoomScaleSheetLayoutView="90" workbookViewId="0">
      <pane xSplit="5" topLeftCell="F1" activePane="topRight" state="frozen"/>
      <selection activeCell="F13" sqref="F13:T13"/>
      <selection pane="topRight"/>
    </sheetView>
  </sheetViews>
  <sheetFormatPr defaultColWidth="8.875" defaultRowHeight="10.15" customHeight="1" x14ac:dyDescent="0.15"/>
  <cols>
    <col min="1" max="1" width="1.75" style="79" customWidth="1"/>
    <col min="2" max="2" width="3.125" style="79" customWidth="1"/>
    <col min="3" max="3" width="8.875" style="79" customWidth="1"/>
    <col min="4" max="4" width="23" style="79" customWidth="1"/>
    <col min="5" max="5" width="16.375" style="79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82" customWidth="1"/>
    <col min="22" max="22" width="3.5" style="79" customWidth="1"/>
    <col min="23" max="25" width="0" style="79" hidden="1" customWidth="1"/>
    <col min="26" max="16384" width="8.875" style="79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91" t="s">
        <v>86</v>
      </c>
    </row>
    <row r="3" spans="2:112" ht="16.899999999999999" customHeight="1" thickBot="1" x14ac:dyDescent="0.2">
      <c r="B3" s="82"/>
      <c r="C3" s="92"/>
      <c r="D3" s="93"/>
      <c r="E3" s="82"/>
      <c r="F3" s="64" t="s">
        <v>8</v>
      </c>
      <c r="G3" s="1191" t="s">
        <v>9</v>
      </c>
      <c r="H3" s="1191"/>
      <c r="I3" s="1191"/>
      <c r="J3" s="1191"/>
      <c r="K3" s="1192"/>
      <c r="N3" s="4"/>
      <c r="P3" s="4"/>
      <c r="Q3" s="4"/>
      <c r="R3" s="4"/>
      <c r="S3" s="4"/>
      <c r="T3" s="4"/>
      <c r="V3" s="82"/>
    </row>
    <row r="4" spans="2:112" ht="16.899999999999999" customHeight="1" thickBot="1" x14ac:dyDescent="0.2">
      <c r="B4" s="1193" t="s">
        <v>42</v>
      </c>
      <c r="C4" s="1194"/>
      <c r="D4" s="94" t="s">
        <v>96</v>
      </c>
      <c r="E4" s="82"/>
      <c r="F4" s="10">
        <v>5</v>
      </c>
      <c r="G4" s="1201" t="s">
        <v>177</v>
      </c>
      <c r="H4" s="1201"/>
      <c r="I4" s="1201"/>
      <c r="J4" s="1201"/>
      <c r="K4" s="1202"/>
      <c r="N4" s="4"/>
      <c r="P4" s="4"/>
      <c r="Q4" s="4"/>
      <c r="R4" s="4"/>
      <c r="S4" s="4"/>
      <c r="T4" s="4"/>
      <c r="V4" s="82"/>
    </row>
    <row r="5" spans="2:112" ht="10.15" customHeight="1" thickBot="1" x14ac:dyDescent="0.2">
      <c r="B5" s="82"/>
      <c r="C5" s="82"/>
      <c r="D5" s="82"/>
      <c r="E5" s="82"/>
      <c r="H5" s="4"/>
      <c r="I5" s="129"/>
      <c r="J5" s="579"/>
      <c r="K5" s="4"/>
      <c r="N5" s="4"/>
      <c r="P5" s="4"/>
      <c r="Q5" s="4"/>
      <c r="R5" s="4"/>
      <c r="S5" s="4"/>
      <c r="T5" s="4"/>
      <c r="V5" s="82"/>
    </row>
    <row r="6" spans="2:112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45056</v>
      </c>
      <c r="H6" s="393">
        <v>45084</v>
      </c>
      <c r="I6" s="558">
        <v>45112</v>
      </c>
      <c r="J6" s="401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85" t="s">
        <v>23</v>
      </c>
      <c r="V6" s="82"/>
    </row>
    <row r="7" spans="2:112" ht="12" customHeight="1" x14ac:dyDescent="0.15">
      <c r="B7" s="1197"/>
      <c r="C7" s="1198"/>
      <c r="D7" s="1187" t="s">
        <v>22</v>
      </c>
      <c r="E7" s="1188"/>
      <c r="F7" s="244">
        <v>0.58333333333333337</v>
      </c>
      <c r="G7" s="273">
        <v>0.42152777777777778</v>
      </c>
      <c r="H7" s="273">
        <v>0.40833333333333338</v>
      </c>
      <c r="I7" s="273">
        <v>0.54652777777777783</v>
      </c>
      <c r="J7" s="402">
        <v>0.40416666666666662</v>
      </c>
      <c r="K7" s="273">
        <v>0.57361111111111118</v>
      </c>
      <c r="L7" s="273">
        <v>0.37847222222222227</v>
      </c>
      <c r="M7" s="273">
        <v>0.41666666666666669</v>
      </c>
      <c r="N7" s="273">
        <v>0.41388888888888892</v>
      </c>
      <c r="O7" s="273">
        <v>0.45694444444444443</v>
      </c>
      <c r="P7" s="273">
        <v>0.40277777777777773</v>
      </c>
      <c r="Q7" s="725">
        <v>0.47222222222222227</v>
      </c>
      <c r="R7" s="1140"/>
      <c r="S7" s="1143"/>
      <c r="T7" s="1151"/>
      <c r="U7" s="1186"/>
      <c r="V7" s="82"/>
      <c r="DH7" s="3">
        <v>0.54</v>
      </c>
    </row>
    <row r="8" spans="2:112" ht="12" customHeight="1" x14ac:dyDescent="0.15">
      <c r="B8" s="1197"/>
      <c r="C8" s="1198"/>
      <c r="D8" s="1187" t="s">
        <v>18</v>
      </c>
      <c r="E8" s="1188"/>
      <c r="F8" s="244" t="s">
        <v>464</v>
      </c>
      <c r="G8" s="273" t="s">
        <v>589</v>
      </c>
      <c r="H8" s="217" t="s">
        <v>184</v>
      </c>
      <c r="I8" s="217" t="s">
        <v>464</v>
      </c>
      <c r="J8" s="581" t="s">
        <v>184</v>
      </c>
      <c r="K8" s="217" t="s">
        <v>464</v>
      </c>
      <c r="L8" s="217" t="s">
        <v>184</v>
      </c>
      <c r="M8" s="217" t="s">
        <v>673</v>
      </c>
      <c r="N8" s="672" t="s">
        <v>184</v>
      </c>
      <c r="O8" s="273" t="s">
        <v>464</v>
      </c>
      <c r="P8" s="273" t="s">
        <v>187</v>
      </c>
      <c r="Q8" s="733" t="s">
        <v>597</v>
      </c>
      <c r="R8" s="1140"/>
      <c r="S8" s="1143"/>
      <c r="T8" s="1151"/>
      <c r="U8" s="1186"/>
      <c r="V8" s="82"/>
      <c r="DH8" s="3">
        <v>0.52</v>
      </c>
    </row>
    <row r="9" spans="2:112" ht="12" customHeight="1" x14ac:dyDescent="0.15">
      <c r="B9" s="1197"/>
      <c r="C9" s="1198"/>
      <c r="D9" s="1187" t="s">
        <v>19</v>
      </c>
      <c r="E9" s="1188"/>
      <c r="F9" s="245" t="s">
        <v>600</v>
      </c>
      <c r="G9" s="273" t="s">
        <v>422</v>
      </c>
      <c r="H9" s="217" t="s">
        <v>187</v>
      </c>
      <c r="I9" s="217" t="s">
        <v>597</v>
      </c>
      <c r="J9" s="581" t="s">
        <v>184</v>
      </c>
      <c r="K9" s="217" t="s">
        <v>163</v>
      </c>
      <c r="L9" s="217" t="s">
        <v>184</v>
      </c>
      <c r="M9" s="217" t="s">
        <v>187</v>
      </c>
      <c r="N9" s="672" t="s">
        <v>184</v>
      </c>
      <c r="O9" s="217" t="s">
        <v>598</v>
      </c>
      <c r="P9" s="273" t="s">
        <v>187</v>
      </c>
      <c r="Q9" s="733" t="s">
        <v>597</v>
      </c>
      <c r="R9" s="1141"/>
      <c r="S9" s="1144"/>
      <c r="T9" s="1152"/>
      <c r="U9" s="1186"/>
      <c r="V9" s="82"/>
      <c r="DH9" s="3">
        <v>0.54</v>
      </c>
    </row>
    <row r="10" spans="2:112" ht="12" customHeight="1" x14ac:dyDescent="0.15">
      <c r="B10" s="1197"/>
      <c r="C10" s="1198"/>
      <c r="D10" s="1187" t="s">
        <v>20</v>
      </c>
      <c r="E10" s="1136"/>
      <c r="F10" s="246">
        <v>14</v>
      </c>
      <c r="G10" s="208">
        <v>16.5</v>
      </c>
      <c r="H10" s="208">
        <v>22</v>
      </c>
      <c r="I10" s="208">
        <v>29.2</v>
      </c>
      <c r="J10" s="398">
        <v>30</v>
      </c>
      <c r="K10" s="208">
        <v>25.8</v>
      </c>
      <c r="L10" s="208">
        <v>21.1</v>
      </c>
      <c r="M10" s="208">
        <v>12</v>
      </c>
      <c r="N10" s="208">
        <v>4.9000000000000004</v>
      </c>
      <c r="O10" s="208">
        <v>0.5</v>
      </c>
      <c r="P10" s="208">
        <v>3</v>
      </c>
      <c r="Q10" s="726">
        <v>4</v>
      </c>
      <c r="R10" s="392">
        <f>MAX(F10:Q10)</f>
        <v>30</v>
      </c>
      <c r="S10" s="738">
        <f>MIN(F10:Q10)</f>
        <v>0.5</v>
      </c>
      <c r="T10" s="691">
        <f>AVERAGEA(F10:Q10)</f>
        <v>15.25</v>
      </c>
      <c r="U10" s="1148"/>
      <c r="V10" s="4"/>
      <c r="DH10" s="3">
        <v>0.56000000000000005</v>
      </c>
    </row>
    <row r="11" spans="2:112" ht="12" customHeight="1" x14ac:dyDescent="0.15">
      <c r="B11" s="1197"/>
      <c r="C11" s="1198"/>
      <c r="D11" s="1187" t="s">
        <v>21</v>
      </c>
      <c r="E11" s="1136"/>
      <c r="F11" s="246">
        <v>5.6</v>
      </c>
      <c r="G11" s="208">
        <v>7</v>
      </c>
      <c r="H11" s="208">
        <v>10.8</v>
      </c>
      <c r="I11" s="208">
        <v>16</v>
      </c>
      <c r="J11" s="398">
        <v>20.399999999999999</v>
      </c>
      <c r="K11" s="208">
        <v>16.2</v>
      </c>
      <c r="L11" s="208">
        <v>17.899999999999999</v>
      </c>
      <c r="M11" s="208">
        <v>14.3</v>
      </c>
      <c r="N11" s="208">
        <v>7.9</v>
      </c>
      <c r="O11" s="208">
        <v>4.8</v>
      </c>
      <c r="P11" s="208">
        <v>3</v>
      </c>
      <c r="Q11" s="726">
        <v>3.1</v>
      </c>
      <c r="R11" s="392">
        <f>MAX(F11:Q11)</f>
        <v>20.399999999999999</v>
      </c>
      <c r="S11" s="738">
        <f>MIN(F11:Q11)</f>
        <v>3</v>
      </c>
      <c r="T11" s="691">
        <f>AVERAGEA(F11:Q11)</f>
        <v>10.583333333333334</v>
      </c>
      <c r="U11" s="1148"/>
      <c r="V11" s="4"/>
      <c r="DH11" s="3">
        <v>0.52</v>
      </c>
    </row>
    <row r="12" spans="2:112" ht="12" customHeight="1" thickBot="1" x14ac:dyDescent="0.2">
      <c r="B12" s="1199"/>
      <c r="C12" s="1200"/>
      <c r="D12" s="1189" t="s">
        <v>4</v>
      </c>
      <c r="E12" s="1138"/>
      <c r="F12" s="275">
        <v>0.4</v>
      </c>
      <c r="G12" s="430">
        <v>0.6</v>
      </c>
      <c r="H12" s="399">
        <v>0.4</v>
      </c>
      <c r="I12" s="399">
        <v>0.5</v>
      </c>
      <c r="J12" s="430">
        <v>0.7</v>
      </c>
      <c r="K12" s="399">
        <v>0.5</v>
      </c>
      <c r="L12" s="399">
        <v>0.6</v>
      </c>
      <c r="M12" s="399">
        <v>0.6</v>
      </c>
      <c r="N12" s="399">
        <v>0.4</v>
      </c>
      <c r="O12" s="399">
        <v>0.4</v>
      </c>
      <c r="P12" s="399">
        <v>0.5</v>
      </c>
      <c r="Q12" s="791">
        <v>0.4</v>
      </c>
      <c r="R12" s="798">
        <f>MAX(F12:Q12)</f>
        <v>0.7</v>
      </c>
      <c r="S12" s="799">
        <f>MIN(F12:Q12)</f>
        <v>0.4</v>
      </c>
      <c r="T12" s="800">
        <f>AVERAGEA(F12:Q12)</f>
        <v>0.50000000000000011</v>
      </c>
      <c r="U12" s="1149"/>
      <c r="V12" s="4"/>
      <c r="W12" s="82" t="s">
        <v>153</v>
      </c>
      <c r="DH12" s="3">
        <v>0.54</v>
      </c>
    </row>
    <row r="13" spans="2:112" s="87" customFormat="1" ht="15" customHeight="1" thickBot="1" x14ac:dyDescent="0.2">
      <c r="B13" s="1179" t="s">
        <v>91</v>
      </c>
      <c r="C13" s="1180"/>
      <c r="D13" s="1180"/>
      <c r="E13" s="105" t="s">
        <v>528</v>
      </c>
      <c r="F13" s="1181" t="s">
        <v>3</v>
      </c>
      <c r="G13" s="1168"/>
      <c r="H13" s="1168"/>
      <c r="I13" s="1168"/>
      <c r="J13" s="1168"/>
      <c r="K13" s="1168"/>
      <c r="L13" s="1168"/>
      <c r="M13" s="1125"/>
      <c r="N13" s="1125"/>
      <c r="O13" s="1125"/>
      <c r="P13" s="1168"/>
      <c r="Q13" s="1168"/>
      <c r="R13" s="1168"/>
      <c r="S13" s="1168"/>
      <c r="T13" s="1169"/>
      <c r="U13" s="104"/>
      <c r="V13" s="86"/>
      <c r="W13" s="86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71" t="s">
        <v>524</v>
      </c>
      <c r="F14" s="281">
        <v>0</v>
      </c>
      <c r="G14" s="437">
        <v>0</v>
      </c>
      <c r="H14" s="509">
        <v>0</v>
      </c>
      <c r="I14" s="395">
        <v>0</v>
      </c>
      <c r="J14" s="411">
        <v>0</v>
      </c>
      <c r="K14" s="557">
        <v>0</v>
      </c>
      <c r="L14" s="522">
        <v>0</v>
      </c>
      <c r="M14" s="557">
        <v>0</v>
      </c>
      <c r="N14" s="557">
        <v>0</v>
      </c>
      <c r="O14" s="557">
        <v>0</v>
      </c>
      <c r="P14" s="557">
        <v>0</v>
      </c>
      <c r="Q14" s="805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78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6" t="s">
        <v>79</v>
      </c>
      <c r="F15" s="282" t="s">
        <v>152</v>
      </c>
      <c r="G15" s="501" t="s">
        <v>152</v>
      </c>
      <c r="H15" s="217" t="s">
        <v>152</v>
      </c>
      <c r="I15" s="274" t="s">
        <v>152</v>
      </c>
      <c r="J15" s="389" t="s">
        <v>152</v>
      </c>
      <c r="K15" s="593" t="s">
        <v>152</v>
      </c>
      <c r="L15" s="217" t="s">
        <v>152</v>
      </c>
      <c r="M15" s="274" t="s">
        <v>152</v>
      </c>
      <c r="N15" s="412" t="s">
        <v>152</v>
      </c>
      <c r="O15" s="412" t="s">
        <v>152</v>
      </c>
      <c r="P15" s="412" t="s">
        <v>152</v>
      </c>
      <c r="Q15" s="733" t="s">
        <v>152</v>
      </c>
      <c r="R15" s="737" t="s">
        <v>293</v>
      </c>
      <c r="S15" s="735" t="s">
        <v>293</v>
      </c>
      <c r="T15" s="736" t="s">
        <v>293</v>
      </c>
      <c r="U15" s="1113"/>
      <c r="V15" s="78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71" t="s">
        <v>227</v>
      </c>
      <c r="F16" s="232"/>
      <c r="G16" s="404"/>
      <c r="H16" s="510"/>
      <c r="I16" s="274"/>
      <c r="J16" s="389" t="s">
        <v>250</v>
      </c>
      <c r="K16" s="510"/>
      <c r="L16" s="397"/>
      <c r="M16" s="412"/>
      <c r="N16" s="412"/>
      <c r="O16" s="274"/>
      <c r="P16" s="412"/>
      <c r="Q16" s="741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18" t="s">
        <v>46</v>
      </c>
      <c r="V16" s="78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71" t="s">
        <v>71</v>
      </c>
      <c r="F17" s="283"/>
      <c r="G17" s="431"/>
      <c r="H17" s="511"/>
      <c r="I17" s="274"/>
      <c r="J17" s="389" t="s">
        <v>105</v>
      </c>
      <c r="K17" s="511"/>
      <c r="L17" s="451"/>
      <c r="M17" s="412"/>
      <c r="N17" s="412"/>
      <c r="O17" s="274"/>
      <c r="P17" s="412"/>
      <c r="Q17" s="742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78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71" t="s">
        <v>67</v>
      </c>
      <c r="F18" s="232"/>
      <c r="G18" s="404"/>
      <c r="H18" s="510"/>
      <c r="I18" s="274"/>
      <c r="J18" s="389" t="s">
        <v>104</v>
      </c>
      <c r="K18" s="510"/>
      <c r="L18" s="397"/>
      <c r="M18" s="412"/>
      <c r="N18" s="412"/>
      <c r="O18" s="274"/>
      <c r="P18" s="412"/>
      <c r="Q18" s="741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78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71" t="s">
        <v>67</v>
      </c>
      <c r="F19" s="232"/>
      <c r="G19" s="404"/>
      <c r="H19" s="510"/>
      <c r="I19" s="274"/>
      <c r="J19" s="389" t="s">
        <v>104</v>
      </c>
      <c r="K19" s="510"/>
      <c r="L19" s="397"/>
      <c r="M19" s="412"/>
      <c r="N19" s="412"/>
      <c r="O19" s="274"/>
      <c r="P19" s="412"/>
      <c r="Q19" s="741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78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71" t="s">
        <v>67</v>
      </c>
      <c r="F20" s="232"/>
      <c r="G20" s="404"/>
      <c r="H20" s="510"/>
      <c r="I20" s="274"/>
      <c r="J20" s="389" t="s">
        <v>104</v>
      </c>
      <c r="K20" s="510"/>
      <c r="L20" s="397"/>
      <c r="M20" s="412"/>
      <c r="N20" s="412"/>
      <c r="O20" s="274"/>
      <c r="P20" s="414"/>
      <c r="Q20" s="741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78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32"/>
      <c r="G21" s="404"/>
      <c r="H21" s="510"/>
      <c r="I21" s="274"/>
      <c r="J21" s="389" t="s">
        <v>114</v>
      </c>
      <c r="K21" s="510"/>
      <c r="L21" s="397"/>
      <c r="M21" s="412"/>
      <c r="N21" s="412"/>
      <c r="O21" s="274"/>
      <c r="P21" s="414"/>
      <c r="Q21" s="741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78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71" t="s">
        <v>63</v>
      </c>
      <c r="F22" s="232"/>
      <c r="G22" s="404" t="s">
        <v>308</v>
      </c>
      <c r="H22" s="510"/>
      <c r="I22" s="274"/>
      <c r="J22" s="389" t="s">
        <v>308</v>
      </c>
      <c r="K22" s="510"/>
      <c r="L22" s="397"/>
      <c r="M22" s="389" t="s">
        <v>308</v>
      </c>
      <c r="N22" s="412"/>
      <c r="O22" s="274"/>
      <c r="P22" s="389" t="s">
        <v>308</v>
      </c>
      <c r="Q22" s="741"/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78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71" t="s">
        <v>67</v>
      </c>
      <c r="F23" s="232"/>
      <c r="G23" s="404" t="s">
        <v>212</v>
      </c>
      <c r="H23" s="397"/>
      <c r="I23" s="274"/>
      <c r="J23" s="414" t="s">
        <v>113</v>
      </c>
      <c r="K23" s="510"/>
      <c r="L23" s="397"/>
      <c r="M23" s="412" t="s">
        <v>212</v>
      </c>
      <c r="N23" s="412"/>
      <c r="O23" s="274"/>
      <c r="P23" s="414" t="s">
        <v>212</v>
      </c>
      <c r="Q23" s="741"/>
      <c r="R23" s="705" t="str">
        <f>IF(MAXA(F23:Q23)&lt;W23,"&lt;"&amp;W23&amp;"",MAXA(F23:Q23))</f>
        <v>&lt;0.001</v>
      </c>
      <c r="S23" s="404" t="str">
        <f>IF(MINA(F23:Q23)&lt;W23,"&lt;"&amp;W23&amp;"",MINA(F23:Q23))</f>
        <v>&lt;0.001</v>
      </c>
      <c r="T23" s="404" t="str">
        <f>IF(AVERAGEA(F23:Q23)&lt;W23,"&lt;"&amp;ASC(W23),AVERAGEA(F23:Q23))</f>
        <v>&lt;0.001</v>
      </c>
      <c r="U23" s="21" t="s">
        <v>47</v>
      </c>
      <c r="V23" s="78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0" t="s">
        <v>73</v>
      </c>
      <c r="F24" s="233">
        <v>0.2</v>
      </c>
      <c r="G24" s="633">
        <v>0.1</v>
      </c>
      <c r="H24" s="512" t="s">
        <v>620</v>
      </c>
      <c r="I24" s="456">
        <v>0.1</v>
      </c>
      <c r="J24" s="389" t="s">
        <v>183</v>
      </c>
      <c r="K24" s="634">
        <v>0.1</v>
      </c>
      <c r="L24" s="413">
        <v>0.2</v>
      </c>
      <c r="M24" s="634">
        <v>0.2</v>
      </c>
      <c r="N24" s="412">
        <v>0.1</v>
      </c>
      <c r="O24" s="456">
        <v>0.1</v>
      </c>
      <c r="P24" s="414">
        <v>0.1</v>
      </c>
      <c r="Q24" s="698">
        <v>0.2</v>
      </c>
      <c r="R24" s="740">
        <f t="shared" si="0"/>
        <v>0.2</v>
      </c>
      <c r="S24" s="633" t="str">
        <f t="shared" si="1"/>
        <v>&lt;0.1</v>
      </c>
      <c r="T24" s="441">
        <f>IF(AVERAGEA(F24:Q24)&lt;W24,"&lt;"&amp;ASC(W24),AVERAGEA(F24:Q24))</f>
        <v>0.11666666666666665</v>
      </c>
      <c r="U24" s="1117" t="s">
        <v>48</v>
      </c>
      <c r="V24" s="78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71" t="s">
        <v>74</v>
      </c>
      <c r="F25" s="284"/>
      <c r="G25" s="439"/>
      <c r="H25" s="513"/>
      <c r="I25" s="274"/>
      <c r="J25" s="389" t="s">
        <v>215</v>
      </c>
      <c r="K25" s="513"/>
      <c r="L25" s="452"/>
      <c r="M25" s="412"/>
      <c r="N25" s="412"/>
      <c r="O25" s="274"/>
      <c r="P25" s="414"/>
      <c r="Q25" s="743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78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71" t="s">
        <v>75</v>
      </c>
      <c r="F26" s="233"/>
      <c r="G26" s="439"/>
      <c r="H26" s="512"/>
      <c r="I26" s="274"/>
      <c r="J26" s="389" t="s">
        <v>183</v>
      </c>
      <c r="K26" s="512"/>
      <c r="L26" s="208"/>
      <c r="M26" s="412"/>
      <c r="N26" s="412"/>
      <c r="O26" s="274"/>
      <c r="P26" s="414"/>
      <c r="Q26" s="726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78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71" t="s">
        <v>76</v>
      </c>
      <c r="F27" s="285"/>
      <c r="G27" s="439"/>
      <c r="H27" s="514"/>
      <c r="I27" s="274"/>
      <c r="J27" s="389" t="s">
        <v>108</v>
      </c>
      <c r="K27" s="514"/>
      <c r="L27" s="453"/>
      <c r="M27" s="412"/>
      <c r="N27" s="412"/>
      <c r="O27" s="274"/>
      <c r="P27" s="414"/>
      <c r="Q27" s="744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72" t="s">
        <v>49</v>
      </c>
      <c r="V27" s="78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71" t="s">
        <v>72</v>
      </c>
      <c r="F28" s="232"/>
      <c r="G28" s="439"/>
      <c r="H28" s="510"/>
      <c r="I28" s="274"/>
      <c r="J28" s="389" t="s">
        <v>106</v>
      </c>
      <c r="K28" s="510"/>
      <c r="L28" s="397"/>
      <c r="M28" s="412"/>
      <c r="N28" s="412"/>
      <c r="O28" s="274"/>
      <c r="P28" s="414"/>
      <c r="Q28" s="741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72"/>
      <c r="V28" s="78"/>
      <c r="W28" s="4">
        <v>5.0000000000000001E-3</v>
      </c>
      <c r="DH28" s="3">
        <v>0.66</v>
      </c>
    </row>
    <row r="29" spans="1:112" ht="21.75" customHeight="1" x14ac:dyDescent="0.15">
      <c r="A29" s="99"/>
      <c r="B29" s="95">
        <v>16</v>
      </c>
      <c r="C29" s="1121" t="s">
        <v>482</v>
      </c>
      <c r="D29" s="1122"/>
      <c r="E29" s="107" t="s">
        <v>63</v>
      </c>
      <c r="F29" s="286"/>
      <c r="G29" s="443"/>
      <c r="H29" s="515"/>
      <c r="I29" s="508"/>
      <c r="J29" s="444" t="s">
        <v>104</v>
      </c>
      <c r="K29" s="515"/>
      <c r="L29" s="515"/>
      <c r="M29" s="508"/>
      <c r="N29" s="508"/>
      <c r="O29" s="508"/>
      <c r="P29" s="447"/>
      <c r="Q29" s="817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72"/>
      <c r="V29" s="78"/>
      <c r="W29" s="4">
        <v>1E-3</v>
      </c>
      <c r="DH29" s="3">
        <v>0.66</v>
      </c>
    </row>
    <row r="30" spans="1:112" ht="12" customHeight="1" x14ac:dyDescent="0.15">
      <c r="A30" s="99"/>
      <c r="B30" s="95">
        <v>17</v>
      </c>
      <c r="C30" s="1165" t="s">
        <v>483</v>
      </c>
      <c r="D30" s="1166"/>
      <c r="E30" s="24" t="s">
        <v>69</v>
      </c>
      <c r="F30" s="321"/>
      <c r="G30" s="439"/>
      <c r="H30" s="510"/>
      <c r="I30" s="274"/>
      <c r="J30" s="389" t="s">
        <v>104</v>
      </c>
      <c r="K30" s="510"/>
      <c r="L30" s="397"/>
      <c r="M30" s="412"/>
      <c r="N30" s="412"/>
      <c r="O30" s="274"/>
      <c r="P30" s="414"/>
      <c r="Q30" s="741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72"/>
      <c r="V30" s="78"/>
      <c r="W30" s="4">
        <v>1E-3</v>
      </c>
      <c r="DH30" s="3">
        <v>0.67</v>
      </c>
    </row>
    <row r="31" spans="1:112" ht="12" customHeight="1" x14ac:dyDescent="0.15">
      <c r="A31" s="99"/>
      <c r="B31" s="95">
        <v>18</v>
      </c>
      <c r="C31" s="1165" t="s">
        <v>484</v>
      </c>
      <c r="D31" s="1166"/>
      <c r="E31" s="71" t="s">
        <v>67</v>
      </c>
      <c r="F31" s="232"/>
      <c r="G31" s="439"/>
      <c r="H31" s="510"/>
      <c r="I31" s="274"/>
      <c r="J31" s="389" t="s">
        <v>104</v>
      </c>
      <c r="K31" s="510"/>
      <c r="L31" s="397"/>
      <c r="M31" s="412"/>
      <c r="N31" s="412"/>
      <c r="O31" s="274"/>
      <c r="P31" s="414"/>
      <c r="Q31" s="741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72"/>
      <c r="V31" s="78"/>
      <c r="W31" s="4">
        <v>1E-3</v>
      </c>
      <c r="DH31" s="3">
        <v>0.66</v>
      </c>
    </row>
    <row r="32" spans="1:112" ht="12" customHeight="1" x14ac:dyDescent="0.15">
      <c r="A32" s="99"/>
      <c r="B32" s="95">
        <v>19</v>
      </c>
      <c r="C32" s="1165" t="s">
        <v>485</v>
      </c>
      <c r="D32" s="1166"/>
      <c r="E32" s="71" t="s">
        <v>67</v>
      </c>
      <c r="F32" s="232"/>
      <c r="G32" s="439"/>
      <c r="H32" s="510"/>
      <c r="I32" s="274"/>
      <c r="J32" s="389" t="s">
        <v>104</v>
      </c>
      <c r="K32" s="510"/>
      <c r="L32" s="397"/>
      <c r="M32" s="412"/>
      <c r="N32" s="412"/>
      <c r="O32" s="274"/>
      <c r="P32" s="414"/>
      <c r="Q32" s="741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72"/>
      <c r="V32" s="78"/>
      <c r="W32" s="4">
        <v>1E-3</v>
      </c>
      <c r="DH32" s="3">
        <v>0.64</v>
      </c>
    </row>
    <row r="33" spans="1:112" ht="12" customHeight="1" x14ac:dyDescent="0.15">
      <c r="A33" s="99"/>
      <c r="B33" s="95">
        <v>20</v>
      </c>
      <c r="C33" s="1165" t="s">
        <v>486</v>
      </c>
      <c r="D33" s="1166"/>
      <c r="E33" s="71" t="s">
        <v>67</v>
      </c>
      <c r="F33" s="232"/>
      <c r="G33" s="439"/>
      <c r="H33" s="510"/>
      <c r="I33" s="274"/>
      <c r="J33" s="389" t="s">
        <v>104</v>
      </c>
      <c r="K33" s="510"/>
      <c r="L33" s="397"/>
      <c r="M33" s="412"/>
      <c r="N33" s="412"/>
      <c r="O33" s="274"/>
      <c r="P33" s="414"/>
      <c r="Q33" s="741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72"/>
      <c r="V33" s="78"/>
      <c r="W33" s="4">
        <v>1E-3</v>
      </c>
      <c r="DH33" s="3">
        <v>0.66</v>
      </c>
    </row>
    <row r="34" spans="1:112" ht="12" customHeight="1" x14ac:dyDescent="0.15">
      <c r="A34" s="99"/>
      <c r="B34" s="95">
        <v>21</v>
      </c>
      <c r="C34" s="1165" t="s">
        <v>487</v>
      </c>
      <c r="D34" s="1173"/>
      <c r="E34" s="71" t="s">
        <v>66</v>
      </c>
      <c r="F34" s="232"/>
      <c r="G34" s="389" t="s">
        <v>217</v>
      </c>
      <c r="H34" s="510"/>
      <c r="I34" s="274"/>
      <c r="J34" s="389">
        <v>0.08</v>
      </c>
      <c r="K34" s="510"/>
      <c r="L34" s="397"/>
      <c r="M34" s="412" t="s">
        <v>217</v>
      </c>
      <c r="N34" s="412"/>
      <c r="O34" s="274"/>
      <c r="P34" s="414" t="s">
        <v>217</v>
      </c>
      <c r="Q34" s="741"/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74" t="s">
        <v>182</v>
      </c>
      <c r="V34" s="78"/>
      <c r="W34" s="4">
        <v>0.06</v>
      </c>
      <c r="DH34" s="3">
        <v>0.68</v>
      </c>
    </row>
    <row r="35" spans="1:112" ht="12" customHeight="1" x14ac:dyDescent="0.15">
      <c r="A35" s="99"/>
      <c r="B35" s="95">
        <v>22</v>
      </c>
      <c r="C35" s="1165" t="s">
        <v>488</v>
      </c>
      <c r="D35" s="1166"/>
      <c r="E35" s="71" t="s">
        <v>69</v>
      </c>
      <c r="F35" s="232"/>
      <c r="G35" s="389" t="s">
        <v>218</v>
      </c>
      <c r="H35" s="397"/>
      <c r="I35" s="274"/>
      <c r="J35" s="389" t="s">
        <v>218</v>
      </c>
      <c r="K35" s="510"/>
      <c r="L35" s="397"/>
      <c r="M35" s="412" t="s">
        <v>218</v>
      </c>
      <c r="N35" s="412"/>
      <c r="O35" s="274"/>
      <c r="P35" s="414" t="s">
        <v>218</v>
      </c>
      <c r="Q35" s="741"/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75"/>
      <c r="V35" s="78"/>
      <c r="W35" s="4">
        <v>2E-3</v>
      </c>
      <c r="DH35" s="3">
        <v>0.64</v>
      </c>
    </row>
    <row r="36" spans="1:112" ht="12" customHeight="1" x14ac:dyDescent="0.15">
      <c r="A36" s="99"/>
      <c r="B36" s="95">
        <v>23</v>
      </c>
      <c r="C36" s="1165" t="s">
        <v>489</v>
      </c>
      <c r="D36" s="1166"/>
      <c r="E36" s="71" t="s">
        <v>78</v>
      </c>
      <c r="F36" s="287"/>
      <c r="G36" s="389">
        <v>5.0000000000000001E-3</v>
      </c>
      <c r="H36" s="516"/>
      <c r="I36" s="274"/>
      <c r="J36" s="389">
        <v>1.6E-2</v>
      </c>
      <c r="K36" s="620"/>
      <c r="L36" s="516"/>
      <c r="M36" s="510">
        <v>1.2E-2</v>
      </c>
      <c r="N36" s="412"/>
      <c r="O36" s="274"/>
      <c r="P36" s="414">
        <v>1E-3</v>
      </c>
      <c r="Q36" s="807"/>
      <c r="R36" s="769">
        <f t="shared" si="0"/>
        <v>1.6E-2</v>
      </c>
      <c r="S36" s="440">
        <f t="shared" si="1"/>
        <v>1E-3</v>
      </c>
      <c r="T36" s="440">
        <f t="shared" si="2"/>
        <v>8.5000000000000006E-3</v>
      </c>
      <c r="U36" s="1175"/>
      <c r="V36" s="78"/>
      <c r="W36" s="4">
        <v>1E-3</v>
      </c>
      <c r="DH36" s="3">
        <v>0.66</v>
      </c>
    </row>
    <row r="37" spans="1:112" ht="11.25" customHeight="1" x14ac:dyDescent="0.15">
      <c r="A37" s="99"/>
      <c r="B37" s="95">
        <v>24</v>
      </c>
      <c r="C37" s="1165" t="s">
        <v>490</v>
      </c>
      <c r="D37" s="1166"/>
      <c r="E37" s="71" t="s">
        <v>77</v>
      </c>
      <c r="F37" s="232"/>
      <c r="G37" s="389">
        <v>6.0000000000000001E-3</v>
      </c>
      <c r="H37" s="397"/>
      <c r="I37" s="274"/>
      <c r="J37" s="389">
        <v>1.4E-2</v>
      </c>
      <c r="K37" s="510"/>
      <c r="L37" s="397"/>
      <c r="M37" s="510">
        <v>0.01</v>
      </c>
      <c r="N37" s="412"/>
      <c r="O37" s="274"/>
      <c r="P37" s="414" t="s">
        <v>218</v>
      </c>
      <c r="Q37" s="741"/>
      <c r="R37" s="705">
        <f t="shared" si="0"/>
        <v>1.4E-2</v>
      </c>
      <c r="S37" s="404" t="str">
        <f t="shared" si="1"/>
        <v>&lt;0.002</v>
      </c>
      <c r="T37" s="404">
        <f t="shared" si="2"/>
        <v>7.4999999999999997E-3</v>
      </c>
      <c r="U37" s="1175"/>
      <c r="V37" s="78"/>
      <c r="W37" s="4">
        <v>2E-3</v>
      </c>
      <c r="DH37" s="3">
        <v>0.65</v>
      </c>
    </row>
    <row r="38" spans="1:112" ht="12" customHeight="1" x14ac:dyDescent="0.15">
      <c r="A38" s="99"/>
      <c r="B38" s="95">
        <v>25</v>
      </c>
      <c r="C38" s="1165" t="s">
        <v>491</v>
      </c>
      <c r="D38" s="1166"/>
      <c r="E38" s="71" t="s">
        <v>65</v>
      </c>
      <c r="F38" s="232"/>
      <c r="G38" s="389" t="s">
        <v>656</v>
      </c>
      <c r="H38" s="397"/>
      <c r="I38" s="274"/>
      <c r="J38" s="389">
        <v>2E-3</v>
      </c>
      <c r="K38" s="510"/>
      <c r="L38" s="397"/>
      <c r="M38" s="510">
        <v>2E-3</v>
      </c>
      <c r="N38" s="412"/>
      <c r="O38" s="274"/>
      <c r="P38" s="414">
        <v>2E-3</v>
      </c>
      <c r="Q38" s="741"/>
      <c r="R38" s="705">
        <f t="shared" si="0"/>
        <v>2E-3</v>
      </c>
      <c r="S38" s="404" t="str">
        <f t="shared" si="1"/>
        <v>&lt;0.001</v>
      </c>
      <c r="T38" s="404">
        <v>2E-3</v>
      </c>
      <c r="U38" s="1175"/>
      <c r="V38" s="78"/>
      <c r="W38" s="4">
        <v>1E-3</v>
      </c>
      <c r="X38" s="79" t="s">
        <v>210</v>
      </c>
      <c r="Y38" s="79">
        <v>2.5000000000000001E-3</v>
      </c>
    </row>
    <row r="39" spans="1:112" ht="12" customHeight="1" x14ac:dyDescent="0.15">
      <c r="A39" s="99"/>
      <c r="B39" s="95">
        <v>26</v>
      </c>
      <c r="C39" s="1165" t="s">
        <v>492</v>
      </c>
      <c r="D39" s="1166"/>
      <c r="E39" s="71" t="s">
        <v>67</v>
      </c>
      <c r="F39" s="232"/>
      <c r="G39" s="389" t="s">
        <v>212</v>
      </c>
      <c r="H39" s="397"/>
      <c r="I39" s="274"/>
      <c r="J39" s="389" t="s">
        <v>212</v>
      </c>
      <c r="K39" s="510"/>
      <c r="L39" s="397"/>
      <c r="M39" s="412" t="s">
        <v>113</v>
      </c>
      <c r="N39" s="412"/>
      <c r="O39" s="274"/>
      <c r="P39" s="414" t="s">
        <v>212</v>
      </c>
      <c r="Q39" s="741"/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75"/>
      <c r="V39" s="78"/>
      <c r="W39" s="4">
        <v>1E-3</v>
      </c>
    </row>
    <row r="40" spans="1:112" ht="12" customHeight="1" x14ac:dyDescent="0.15">
      <c r="A40" s="99"/>
      <c r="B40" s="95">
        <v>27</v>
      </c>
      <c r="C40" s="1165" t="s">
        <v>493</v>
      </c>
      <c r="D40" s="1166"/>
      <c r="E40" s="71" t="s">
        <v>65</v>
      </c>
      <c r="F40" s="232"/>
      <c r="G40" s="389">
        <v>7.0000000000000001E-3</v>
      </c>
      <c r="H40" s="397"/>
      <c r="I40" s="274"/>
      <c r="J40" s="404">
        <v>2.5000000000000001E-2</v>
      </c>
      <c r="K40" s="510"/>
      <c r="L40" s="397"/>
      <c r="M40" s="510">
        <v>0.02</v>
      </c>
      <c r="N40" s="412"/>
      <c r="O40" s="274"/>
      <c r="P40" s="390">
        <v>5.0000000000000001E-3</v>
      </c>
      <c r="Q40" s="741"/>
      <c r="R40" s="705">
        <f t="shared" si="0"/>
        <v>2.5000000000000001E-2</v>
      </c>
      <c r="S40" s="404">
        <f t="shared" si="1"/>
        <v>5.0000000000000001E-3</v>
      </c>
      <c r="T40" s="404">
        <f t="shared" si="2"/>
        <v>1.4250000000000001E-2</v>
      </c>
      <c r="U40" s="1175"/>
      <c r="V40" s="78"/>
      <c r="W40" s="4">
        <v>4.0000000000000001E-3</v>
      </c>
    </row>
    <row r="41" spans="1:112" ht="12" customHeight="1" x14ac:dyDescent="0.15">
      <c r="A41" s="99"/>
      <c r="B41" s="95">
        <v>28</v>
      </c>
      <c r="C41" s="1165" t="s">
        <v>494</v>
      </c>
      <c r="D41" s="1166"/>
      <c r="E41" s="71" t="s">
        <v>77</v>
      </c>
      <c r="F41" s="232"/>
      <c r="G41" s="389">
        <v>3.0000000000000001E-3</v>
      </c>
      <c r="H41" s="517"/>
      <c r="I41" s="274"/>
      <c r="J41" s="389">
        <v>1.0999999999999999E-2</v>
      </c>
      <c r="K41" s="621"/>
      <c r="L41" s="517"/>
      <c r="M41" s="412">
        <v>8.9999999999999993E-3</v>
      </c>
      <c r="N41" s="412"/>
      <c r="O41" s="274"/>
      <c r="P41" s="414" t="s">
        <v>218</v>
      </c>
      <c r="Q41" s="741"/>
      <c r="R41" s="705">
        <f t="shared" si="0"/>
        <v>1.0999999999999999E-2</v>
      </c>
      <c r="S41" s="404" t="str">
        <f t="shared" si="1"/>
        <v>&lt;0.002</v>
      </c>
      <c r="T41" s="404">
        <f t="shared" si="2"/>
        <v>5.7499999999999999E-3</v>
      </c>
      <c r="U41" s="1175"/>
      <c r="V41" s="78"/>
      <c r="W41" s="4">
        <v>2E-3</v>
      </c>
    </row>
    <row r="42" spans="1:112" ht="12" customHeight="1" x14ac:dyDescent="0.15">
      <c r="A42" s="99"/>
      <c r="B42" s="95">
        <v>29</v>
      </c>
      <c r="C42" s="1165" t="s">
        <v>495</v>
      </c>
      <c r="D42" s="1166"/>
      <c r="E42" s="71" t="s">
        <v>77</v>
      </c>
      <c r="F42" s="287"/>
      <c r="G42" s="389">
        <v>2E-3</v>
      </c>
      <c r="H42" s="516"/>
      <c r="I42" s="274"/>
      <c r="J42" s="404">
        <v>7.0000000000000001E-3</v>
      </c>
      <c r="K42" s="620"/>
      <c r="L42" s="516"/>
      <c r="M42" s="510">
        <v>6.0000000000000001E-3</v>
      </c>
      <c r="N42" s="412"/>
      <c r="O42" s="274"/>
      <c r="P42" s="414">
        <v>2E-3</v>
      </c>
      <c r="Q42" s="807"/>
      <c r="R42" s="769">
        <f t="shared" si="0"/>
        <v>7.0000000000000001E-3</v>
      </c>
      <c r="S42" s="440">
        <f t="shared" si="1"/>
        <v>2E-3</v>
      </c>
      <c r="T42" s="440">
        <f t="shared" si="2"/>
        <v>4.2500000000000003E-3</v>
      </c>
      <c r="U42" s="1175"/>
      <c r="V42" s="78"/>
      <c r="W42" s="4">
        <v>1E-3</v>
      </c>
    </row>
    <row r="43" spans="1:112" ht="12" customHeight="1" x14ac:dyDescent="0.15">
      <c r="A43" s="99"/>
      <c r="B43" s="95">
        <v>30</v>
      </c>
      <c r="C43" s="1165" t="s">
        <v>496</v>
      </c>
      <c r="D43" s="1166"/>
      <c r="E43" s="71" t="s">
        <v>80</v>
      </c>
      <c r="F43" s="232"/>
      <c r="G43" s="389" t="s">
        <v>113</v>
      </c>
      <c r="H43" s="397"/>
      <c r="I43" s="274"/>
      <c r="J43" s="274" t="s">
        <v>454</v>
      </c>
      <c r="K43" s="514"/>
      <c r="L43" s="453"/>
      <c r="M43" s="274" t="s">
        <v>113</v>
      </c>
      <c r="N43" s="412"/>
      <c r="O43" s="274"/>
      <c r="P43" s="389" t="s">
        <v>104</v>
      </c>
      <c r="Q43" s="744"/>
      <c r="R43" s="705" t="str">
        <f t="shared" si="0"/>
        <v>&lt;0.001</v>
      </c>
      <c r="S43" s="403" t="str">
        <f t="shared" si="1"/>
        <v>&lt;0.001</v>
      </c>
      <c r="T43" s="403" t="str">
        <f t="shared" si="2"/>
        <v>&lt;0.001</v>
      </c>
      <c r="U43" s="1175"/>
      <c r="V43" s="78"/>
      <c r="W43" s="4">
        <v>1E-3</v>
      </c>
    </row>
    <row r="44" spans="1:112" ht="12" customHeight="1" x14ac:dyDescent="0.15">
      <c r="A44" s="99"/>
      <c r="B44" s="95">
        <v>31</v>
      </c>
      <c r="C44" s="1165" t="s">
        <v>497</v>
      </c>
      <c r="D44" s="1166"/>
      <c r="E44" s="71" t="s">
        <v>81</v>
      </c>
      <c r="F44" s="232"/>
      <c r="G44" s="389" t="s">
        <v>219</v>
      </c>
      <c r="H44" s="397"/>
      <c r="I44" s="274"/>
      <c r="J44" s="389" t="s">
        <v>219</v>
      </c>
      <c r="K44" s="510"/>
      <c r="L44" s="397"/>
      <c r="M44" s="412" t="s">
        <v>219</v>
      </c>
      <c r="N44" s="412"/>
      <c r="O44" s="274"/>
      <c r="P44" s="414" t="s">
        <v>219</v>
      </c>
      <c r="Q44" s="741"/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76"/>
      <c r="V44" s="78"/>
      <c r="W44" s="4">
        <v>8.0000000000000002E-3</v>
      </c>
    </row>
    <row r="45" spans="1:112" ht="12" customHeight="1" x14ac:dyDescent="0.15">
      <c r="A45" s="99"/>
      <c r="B45" s="95">
        <v>32</v>
      </c>
      <c r="C45" s="1165" t="s">
        <v>498</v>
      </c>
      <c r="D45" s="1166"/>
      <c r="E45" s="71" t="s">
        <v>75</v>
      </c>
      <c r="F45" s="284"/>
      <c r="G45" s="439"/>
      <c r="H45" s="452"/>
      <c r="I45" s="274"/>
      <c r="J45" s="240" t="s">
        <v>279</v>
      </c>
      <c r="K45" s="513"/>
      <c r="L45" s="452"/>
      <c r="M45" s="412"/>
      <c r="N45" s="412"/>
      <c r="O45" s="274"/>
      <c r="P45" s="414"/>
      <c r="Q45" s="743"/>
      <c r="R45" s="704" t="str">
        <f t="shared" si="0"/>
        <v>&lt;0.01</v>
      </c>
      <c r="S45" s="405" t="str">
        <f t="shared" si="1"/>
        <v>&lt;0.01</v>
      </c>
      <c r="T45" s="405" t="str">
        <f t="shared" si="2"/>
        <v>&lt;0.01</v>
      </c>
      <c r="U45" s="1172" t="s">
        <v>46</v>
      </c>
      <c r="V45" s="78"/>
      <c r="W45" s="144">
        <v>0.01</v>
      </c>
    </row>
    <row r="46" spans="1:112" ht="12" customHeight="1" x14ac:dyDescent="0.15">
      <c r="A46" s="99"/>
      <c r="B46" s="95">
        <v>33</v>
      </c>
      <c r="C46" s="1165" t="s">
        <v>499</v>
      </c>
      <c r="D46" s="1166"/>
      <c r="E46" s="71" t="s">
        <v>64</v>
      </c>
      <c r="F46" s="284"/>
      <c r="G46" s="439"/>
      <c r="H46" s="452"/>
      <c r="I46" s="274"/>
      <c r="J46" s="240" t="s">
        <v>664</v>
      </c>
      <c r="K46" s="513"/>
      <c r="L46" s="452"/>
      <c r="M46" s="412"/>
      <c r="N46" s="412"/>
      <c r="O46" s="274"/>
      <c r="P46" s="414"/>
      <c r="Q46" s="743"/>
      <c r="R46" s="704" t="str">
        <f t="shared" si="0"/>
        <v>&lt;0.01</v>
      </c>
      <c r="S46" s="405" t="str">
        <f t="shared" si="1"/>
        <v>&lt;0.01</v>
      </c>
      <c r="T46" s="405" t="str">
        <f t="shared" si="2"/>
        <v>&lt;0.01</v>
      </c>
      <c r="U46" s="1172"/>
      <c r="V46" s="78"/>
      <c r="W46" s="144">
        <v>0.01</v>
      </c>
    </row>
    <row r="47" spans="1:112" ht="12" customHeight="1" x14ac:dyDescent="0.15">
      <c r="A47" s="99"/>
      <c r="B47" s="95">
        <v>34</v>
      </c>
      <c r="C47" s="1165" t="s">
        <v>500</v>
      </c>
      <c r="D47" s="1166"/>
      <c r="E47" s="71" t="s">
        <v>68</v>
      </c>
      <c r="F47" s="284"/>
      <c r="G47" s="439"/>
      <c r="H47" s="452"/>
      <c r="I47" s="274"/>
      <c r="J47" s="240" t="s">
        <v>280</v>
      </c>
      <c r="K47" s="513"/>
      <c r="L47" s="452"/>
      <c r="M47" s="412"/>
      <c r="N47" s="412"/>
      <c r="O47" s="274"/>
      <c r="P47" s="414"/>
      <c r="Q47" s="743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72"/>
      <c r="V47" s="78"/>
      <c r="W47" s="4">
        <v>0.03</v>
      </c>
    </row>
    <row r="48" spans="1:112" ht="12" customHeight="1" x14ac:dyDescent="0.15">
      <c r="A48" s="99"/>
      <c r="B48" s="95">
        <v>35</v>
      </c>
      <c r="C48" s="1165" t="s">
        <v>501</v>
      </c>
      <c r="D48" s="1166"/>
      <c r="E48" s="71" t="s">
        <v>75</v>
      </c>
      <c r="F48" s="284"/>
      <c r="G48" s="439"/>
      <c r="H48" s="452"/>
      <c r="I48" s="274"/>
      <c r="J48" s="240" t="s">
        <v>279</v>
      </c>
      <c r="K48" s="513"/>
      <c r="L48" s="452"/>
      <c r="M48" s="412"/>
      <c r="N48" s="412"/>
      <c r="O48" s="274"/>
      <c r="P48" s="414"/>
      <c r="Q48" s="743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72"/>
      <c r="V48" s="78"/>
      <c r="W48" s="4">
        <v>0.01</v>
      </c>
    </row>
    <row r="49" spans="1:23" ht="12" customHeight="1" x14ac:dyDescent="0.15">
      <c r="A49" s="99"/>
      <c r="B49" s="95">
        <v>36</v>
      </c>
      <c r="C49" s="1165" t="s">
        <v>502</v>
      </c>
      <c r="D49" s="1166"/>
      <c r="E49" s="71" t="s">
        <v>51</v>
      </c>
      <c r="F49" s="288"/>
      <c r="G49" s="439"/>
      <c r="H49" s="208"/>
      <c r="I49" s="274"/>
      <c r="J49" s="389">
        <v>7.5</v>
      </c>
      <c r="K49" s="512"/>
      <c r="L49" s="208"/>
      <c r="M49" s="412"/>
      <c r="N49" s="412"/>
      <c r="O49" s="274"/>
      <c r="P49" s="414"/>
      <c r="Q49" s="746"/>
      <c r="R49" s="706">
        <f t="shared" si="0"/>
        <v>7.5</v>
      </c>
      <c r="S49" s="406">
        <f t="shared" si="1"/>
        <v>7.5</v>
      </c>
      <c r="T49" s="406">
        <f t="shared" si="2"/>
        <v>7.5</v>
      </c>
      <c r="U49" s="72" t="s">
        <v>48</v>
      </c>
      <c r="V49" s="78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71" t="s">
        <v>72</v>
      </c>
      <c r="F50" s="232"/>
      <c r="G50" s="439"/>
      <c r="H50" s="397"/>
      <c r="I50" s="274"/>
      <c r="J50" s="240" t="s">
        <v>212</v>
      </c>
      <c r="K50" s="510"/>
      <c r="L50" s="397"/>
      <c r="M50" s="412"/>
      <c r="N50" s="412"/>
      <c r="O50" s="274"/>
      <c r="P50" s="414"/>
      <c r="Q50" s="741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72" t="s">
        <v>46</v>
      </c>
      <c r="V50" s="78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71" t="s">
        <v>51</v>
      </c>
      <c r="F51" s="289">
        <v>17</v>
      </c>
      <c r="G51" s="389">
        <v>8</v>
      </c>
      <c r="H51" s="274">
        <v>11</v>
      </c>
      <c r="I51" s="274">
        <v>13</v>
      </c>
      <c r="J51" s="389">
        <v>13</v>
      </c>
      <c r="K51" s="412">
        <v>12</v>
      </c>
      <c r="L51" s="650">
        <v>21</v>
      </c>
      <c r="M51" s="412">
        <v>11</v>
      </c>
      <c r="N51" s="412">
        <v>11</v>
      </c>
      <c r="O51" s="274">
        <v>12</v>
      </c>
      <c r="P51" s="414">
        <v>16</v>
      </c>
      <c r="Q51" s="746">
        <v>18</v>
      </c>
      <c r="R51" s="706">
        <f t="shared" si="0"/>
        <v>21</v>
      </c>
      <c r="S51" s="406">
        <f t="shared" si="1"/>
        <v>8</v>
      </c>
      <c r="T51" s="406">
        <f t="shared" si="2"/>
        <v>13.583333333333334</v>
      </c>
      <c r="U51" s="72" t="s">
        <v>50</v>
      </c>
      <c r="V51" s="78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71" t="s">
        <v>52</v>
      </c>
      <c r="F52" s="289"/>
      <c r="G52" s="406"/>
      <c r="H52" s="426"/>
      <c r="I52" s="274"/>
      <c r="J52" s="389">
        <v>19</v>
      </c>
      <c r="K52" s="622"/>
      <c r="L52" s="426"/>
      <c r="M52" s="412"/>
      <c r="N52" s="412"/>
      <c r="O52" s="274"/>
      <c r="P52" s="414"/>
      <c r="Q52" s="747"/>
      <c r="R52" s="706">
        <f t="shared" si="0"/>
        <v>19</v>
      </c>
      <c r="S52" s="406">
        <f t="shared" si="1"/>
        <v>19</v>
      </c>
      <c r="T52" s="406">
        <f t="shared" si="2"/>
        <v>19</v>
      </c>
      <c r="U52" s="1172" t="s">
        <v>48</v>
      </c>
      <c r="V52" s="78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71" t="s">
        <v>53</v>
      </c>
      <c r="F53" s="289"/>
      <c r="G53" s="406"/>
      <c r="H53" s="426"/>
      <c r="I53" s="274"/>
      <c r="J53" s="389">
        <v>64</v>
      </c>
      <c r="K53" s="622"/>
      <c r="L53" s="426"/>
      <c r="M53" s="412"/>
      <c r="N53" s="412"/>
      <c r="O53" s="274"/>
      <c r="P53" s="414"/>
      <c r="Q53" s="747"/>
      <c r="R53" s="706">
        <f t="shared" si="0"/>
        <v>64</v>
      </c>
      <c r="S53" s="406">
        <f t="shared" si="1"/>
        <v>64</v>
      </c>
      <c r="T53" s="406">
        <f t="shared" si="2"/>
        <v>64</v>
      </c>
      <c r="U53" s="1172"/>
      <c r="V53" s="78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71" t="s">
        <v>64</v>
      </c>
      <c r="F54" s="284"/>
      <c r="G54" s="405"/>
      <c r="H54" s="452"/>
      <c r="I54" s="274"/>
      <c r="J54" s="240" t="s">
        <v>110</v>
      </c>
      <c r="K54" s="513"/>
      <c r="L54" s="452"/>
      <c r="M54" s="412"/>
      <c r="N54" s="412"/>
      <c r="O54" s="274"/>
      <c r="P54" s="414"/>
      <c r="Q54" s="743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72" t="s">
        <v>49</v>
      </c>
      <c r="V54" s="78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71" t="s">
        <v>82</v>
      </c>
      <c r="F55" s="290"/>
      <c r="G55" s="433"/>
      <c r="H55" s="455"/>
      <c r="I55" s="274"/>
      <c r="J55" s="240" t="s">
        <v>610</v>
      </c>
      <c r="K55" s="623"/>
      <c r="L55" s="455"/>
      <c r="M55" s="412"/>
      <c r="N55" s="412"/>
      <c r="O55" s="274"/>
      <c r="P55" s="414"/>
      <c r="Q55" s="748"/>
      <c r="R55" s="796" t="str">
        <f t="shared" si="0"/>
        <v>&lt;0.000001</v>
      </c>
      <c r="S55" s="803" t="str">
        <f t="shared" si="1"/>
        <v>&lt;0.000001</v>
      </c>
      <c r="T55" s="803" t="str">
        <f t="shared" si="2"/>
        <v>&lt;0.000001</v>
      </c>
      <c r="U55" s="1172"/>
      <c r="V55" s="78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71" t="s">
        <v>82</v>
      </c>
      <c r="F56" s="290"/>
      <c r="G56" s="433"/>
      <c r="H56" s="455"/>
      <c r="I56" s="274"/>
      <c r="J56" s="240" t="s">
        <v>221</v>
      </c>
      <c r="K56" s="623"/>
      <c r="L56" s="455"/>
      <c r="M56" s="412"/>
      <c r="N56" s="412"/>
      <c r="O56" s="274"/>
      <c r="P56" s="414"/>
      <c r="Q56" s="748"/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72"/>
      <c r="V56" s="78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71" t="s">
        <v>69</v>
      </c>
      <c r="F57" s="232"/>
      <c r="G57" s="404"/>
      <c r="H57" s="397"/>
      <c r="I57" s="274"/>
      <c r="J57" s="240" t="s">
        <v>218</v>
      </c>
      <c r="K57" s="510"/>
      <c r="L57" s="397"/>
      <c r="M57" s="412"/>
      <c r="N57" s="412"/>
      <c r="O57" s="274"/>
      <c r="P57" s="414"/>
      <c r="Q57" s="741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72"/>
      <c r="V57" s="78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71" t="s">
        <v>83</v>
      </c>
      <c r="F58" s="285"/>
      <c r="G58" s="403"/>
      <c r="H58" s="453"/>
      <c r="I58" s="274"/>
      <c r="J58" s="240" t="s">
        <v>112</v>
      </c>
      <c r="K58" s="514"/>
      <c r="L58" s="453"/>
      <c r="M58" s="412"/>
      <c r="N58" s="412"/>
      <c r="O58" s="274"/>
      <c r="P58" s="414"/>
      <c r="Q58" s="744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72"/>
      <c r="V58" s="78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29">
        <v>0.3</v>
      </c>
      <c r="G59" s="441" t="s">
        <v>466</v>
      </c>
      <c r="H59" s="441" t="s">
        <v>607</v>
      </c>
      <c r="I59" s="274">
        <v>0.5</v>
      </c>
      <c r="J59" s="389">
        <v>0.5</v>
      </c>
      <c r="K59" s="412">
        <v>0.3</v>
      </c>
      <c r="L59" s="208">
        <v>0.8</v>
      </c>
      <c r="M59" s="412">
        <v>0.7</v>
      </c>
      <c r="N59" s="412">
        <v>0.5</v>
      </c>
      <c r="O59" s="274">
        <v>0.4</v>
      </c>
      <c r="P59" s="414" t="s">
        <v>677</v>
      </c>
      <c r="Q59" s="726">
        <v>0.3</v>
      </c>
      <c r="R59" s="392">
        <f t="shared" si="0"/>
        <v>0.8</v>
      </c>
      <c r="S59" s="404" t="str">
        <f t="shared" si="1"/>
        <v>&lt;0.3</v>
      </c>
      <c r="T59" s="398">
        <f t="shared" si="2"/>
        <v>0.35833333333333339</v>
      </c>
      <c r="U59" s="1172" t="s">
        <v>50</v>
      </c>
      <c r="V59" s="78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71" t="s">
        <v>525</v>
      </c>
      <c r="F60" s="229">
        <v>7.3</v>
      </c>
      <c r="G60" s="389">
        <v>7.3</v>
      </c>
      <c r="H60" s="274">
        <v>7.3</v>
      </c>
      <c r="I60" s="274">
        <v>7.4</v>
      </c>
      <c r="J60" s="389">
        <v>7.3</v>
      </c>
      <c r="K60" s="412">
        <v>7.3</v>
      </c>
      <c r="L60" s="274">
        <v>7.4</v>
      </c>
      <c r="M60" s="389">
        <v>7.2</v>
      </c>
      <c r="N60" s="412">
        <v>7.3</v>
      </c>
      <c r="O60" s="274">
        <v>7.2</v>
      </c>
      <c r="P60" s="414">
        <v>7.3</v>
      </c>
      <c r="Q60" s="697">
        <v>7.3</v>
      </c>
      <c r="R60" s="804">
        <f t="shared" si="0"/>
        <v>7.4</v>
      </c>
      <c r="S60" s="441">
        <f t="shared" si="1"/>
        <v>7.2</v>
      </c>
      <c r="T60" s="441">
        <f>IF(AVERAGEA(F60:Q60)&lt;W60,"&lt;"&amp;ASC(W60),AVERAGEA(F60:Q60))</f>
        <v>7.3</v>
      </c>
      <c r="U60" s="1172"/>
      <c r="V60" s="78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71" t="s">
        <v>84</v>
      </c>
      <c r="F61" s="289" t="s">
        <v>101</v>
      </c>
      <c r="G61" s="406" t="s">
        <v>101</v>
      </c>
      <c r="H61" s="426" t="s">
        <v>101</v>
      </c>
      <c r="I61" s="274" t="s">
        <v>101</v>
      </c>
      <c r="J61" s="389" t="s">
        <v>101</v>
      </c>
      <c r="K61" s="622" t="s">
        <v>101</v>
      </c>
      <c r="L61" s="426" t="s">
        <v>101</v>
      </c>
      <c r="M61" s="412" t="s">
        <v>101</v>
      </c>
      <c r="N61" s="412" t="s">
        <v>101</v>
      </c>
      <c r="O61" s="412" t="s">
        <v>101</v>
      </c>
      <c r="P61" s="414" t="s">
        <v>101</v>
      </c>
      <c r="Q61" s="747" t="s">
        <v>101</v>
      </c>
      <c r="R61" s="486" t="s">
        <v>293</v>
      </c>
      <c r="S61" s="406" t="s">
        <v>293</v>
      </c>
      <c r="T61" s="785" t="s">
        <v>293</v>
      </c>
      <c r="U61" s="1172"/>
      <c r="V61" s="78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71" t="s">
        <v>84</v>
      </c>
      <c r="F62" s="289" t="s">
        <v>101</v>
      </c>
      <c r="G62" s="406" t="s">
        <v>101</v>
      </c>
      <c r="H62" s="426" t="s">
        <v>101</v>
      </c>
      <c r="I62" s="274" t="s">
        <v>101</v>
      </c>
      <c r="J62" s="389" t="s">
        <v>101</v>
      </c>
      <c r="K62" s="622" t="s">
        <v>101</v>
      </c>
      <c r="L62" s="426" t="s">
        <v>101</v>
      </c>
      <c r="M62" s="412" t="s">
        <v>101</v>
      </c>
      <c r="N62" s="412" t="s">
        <v>101</v>
      </c>
      <c r="O62" s="412" t="s">
        <v>101</v>
      </c>
      <c r="P62" s="414" t="s">
        <v>101</v>
      </c>
      <c r="Q62" s="747" t="s">
        <v>101</v>
      </c>
      <c r="R62" s="486" t="s">
        <v>293</v>
      </c>
      <c r="S62" s="406" t="s">
        <v>293</v>
      </c>
      <c r="T62" s="785" t="s">
        <v>293</v>
      </c>
      <c r="U62" s="1172"/>
      <c r="V62" s="78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71" t="s">
        <v>526</v>
      </c>
      <c r="F63" s="291" t="s">
        <v>224</v>
      </c>
      <c r="G63" s="398" t="s">
        <v>224</v>
      </c>
      <c r="H63" s="398" t="s">
        <v>224</v>
      </c>
      <c r="I63" s="389" t="s">
        <v>188</v>
      </c>
      <c r="J63" s="389" t="s">
        <v>224</v>
      </c>
      <c r="K63" s="598" t="s">
        <v>224</v>
      </c>
      <c r="L63" s="645" t="s">
        <v>224</v>
      </c>
      <c r="M63" s="414" t="s">
        <v>224</v>
      </c>
      <c r="N63" s="414" t="s">
        <v>224</v>
      </c>
      <c r="O63" s="414" t="s">
        <v>224</v>
      </c>
      <c r="P63" s="414" t="s">
        <v>188</v>
      </c>
      <c r="Q63" s="691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72"/>
      <c r="V63" s="78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08" t="s">
        <v>527</v>
      </c>
      <c r="F64" s="292" t="s">
        <v>225</v>
      </c>
      <c r="G64" s="436" t="s">
        <v>225</v>
      </c>
      <c r="H64" s="394" t="s">
        <v>225</v>
      </c>
      <c r="I64" s="396" t="s">
        <v>107</v>
      </c>
      <c r="J64" s="430" t="s">
        <v>225</v>
      </c>
      <c r="K64" s="624" t="s">
        <v>225</v>
      </c>
      <c r="L64" s="624" t="s">
        <v>225</v>
      </c>
      <c r="M64" s="614" t="s">
        <v>225</v>
      </c>
      <c r="N64" s="614" t="s">
        <v>225</v>
      </c>
      <c r="O64" s="614" t="s">
        <v>225</v>
      </c>
      <c r="P64" s="527" t="s">
        <v>107</v>
      </c>
      <c r="Q64" s="811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82"/>
      <c r="V64" s="78"/>
      <c r="W64" s="4">
        <v>0.1</v>
      </c>
    </row>
    <row r="65" spans="1:24" ht="15" customHeight="1" thickBot="1" x14ac:dyDescent="0.2">
      <c r="A65" s="116"/>
      <c r="B65" s="1167" t="s">
        <v>92</v>
      </c>
      <c r="C65" s="1168"/>
      <c r="D65" s="1168"/>
      <c r="E65" s="1169"/>
      <c r="F65" s="293" t="s">
        <v>103</v>
      </c>
      <c r="G65" s="434" t="s">
        <v>103</v>
      </c>
      <c r="H65" s="434" t="s">
        <v>103</v>
      </c>
      <c r="I65" s="434" t="s">
        <v>103</v>
      </c>
      <c r="J65" s="445" t="s">
        <v>103</v>
      </c>
      <c r="K65" s="434" t="s">
        <v>103</v>
      </c>
      <c r="L65" s="434" t="s">
        <v>103</v>
      </c>
      <c r="M65" s="434" t="s">
        <v>103</v>
      </c>
      <c r="N65" s="400" t="s">
        <v>103</v>
      </c>
      <c r="O65" s="400" t="s">
        <v>103</v>
      </c>
      <c r="P65" s="616" t="s">
        <v>103</v>
      </c>
      <c r="Q65" s="812" t="s">
        <v>103</v>
      </c>
      <c r="R65" s="4"/>
      <c r="S65" s="4"/>
      <c r="T65" s="4"/>
      <c r="V65" s="78"/>
    </row>
    <row r="66" spans="1:24" s="87" customFormat="1" ht="15" customHeight="1" thickBot="1" x14ac:dyDescent="0.2">
      <c r="A66" s="116"/>
      <c r="B66" s="1167" t="s">
        <v>593</v>
      </c>
      <c r="C66" s="1168"/>
      <c r="D66" s="1168"/>
      <c r="E66" s="1169"/>
      <c r="F66" s="294" t="s">
        <v>226</v>
      </c>
      <c r="G66" s="435" t="s">
        <v>185</v>
      </c>
      <c r="H66" s="435" t="s">
        <v>226</v>
      </c>
      <c r="I66" s="435" t="s">
        <v>294</v>
      </c>
      <c r="J66" s="445" t="s">
        <v>295</v>
      </c>
      <c r="K66" s="435" t="s">
        <v>226</v>
      </c>
      <c r="L66" s="435" t="s">
        <v>226</v>
      </c>
      <c r="M66" s="435" t="s">
        <v>185</v>
      </c>
      <c r="N66" s="435" t="s">
        <v>226</v>
      </c>
      <c r="O66" s="435" t="s">
        <v>226</v>
      </c>
      <c r="P66" s="435" t="s">
        <v>185</v>
      </c>
      <c r="Q66" s="813" t="s">
        <v>226</v>
      </c>
      <c r="R66" s="3"/>
      <c r="S66" s="5"/>
      <c r="T66" s="773"/>
      <c r="U66" s="82"/>
      <c r="V66" s="78"/>
      <c r="W66" s="79"/>
      <c r="X66" s="79"/>
    </row>
    <row r="67" spans="1:24" ht="12" customHeight="1" x14ac:dyDescent="0.15">
      <c r="A67" s="116"/>
      <c r="C67" s="1" t="s">
        <v>301</v>
      </c>
      <c r="D67" s="80"/>
      <c r="E67" s="82"/>
      <c r="G67" s="499"/>
      <c r="H67" s="492"/>
      <c r="I67" s="547"/>
      <c r="J67" s="117"/>
      <c r="K67" s="592"/>
      <c r="L67" s="642"/>
      <c r="M67" s="661"/>
      <c r="N67" s="670"/>
      <c r="O67" s="681"/>
      <c r="P67" s="713"/>
      <c r="Q67" s="730"/>
      <c r="R67" s="1123"/>
      <c r="S67" s="1123"/>
      <c r="T67" s="1123"/>
      <c r="U67" s="81"/>
      <c r="V67" s="81"/>
    </row>
    <row r="68" spans="1:24" ht="12" customHeight="1" x14ac:dyDescent="0.15">
      <c r="A68" s="116"/>
      <c r="B68" s="80"/>
      <c r="C68" s="80"/>
      <c r="D68" s="89"/>
      <c r="E68" s="89"/>
      <c r="F68" s="2"/>
      <c r="G68" s="2"/>
      <c r="H68" s="494"/>
      <c r="I68" s="2"/>
      <c r="J68" s="118"/>
      <c r="K68" s="595"/>
      <c r="N68" s="671"/>
      <c r="P68" s="714"/>
      <c r="Q68" s="732"/>
      <c r="R68" s="4"/>
      <c r="S68" s="732"/>
      <c r="T68" s="4"/>
      <c r="U68" s="80"/>
    </row>
    <row r="69" spans="1:24" ht="12" customHeight="1" x14ac:dyDescent="0.15">
      <c r="D69" s="89"/>
      <c r="E69" s="89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53:D53"/>
    <mergeCell ref="C48:D48"/>
    <mergeCell ref="C49:D49"/>
    <mergeCell ref="C54:D54"/>
    <mergeCell ref="C64:D64"/>
    <mergeCell ref="C58:D58"/>
    <mergeCell ref="C59:D59"/>
    <mergeCell ref="C60:D60"/>
    <mergeCell ref="C62:D62"/>
    <mergeCell ref="C63:D63"/>
    <mergeCell ref="C61:D61"/>
    <mergeCell ref="C55:D55"/>
    <mergeCell ref="C56:D56"/>
    <mergeCell ref="C57:D57"/>
    <mergeCell ref="C52:D52"/>
    <mergeCell ref="C50:D50"/>
    <mergeCell ref="C51:D51"/>
    <mergeCell ref="C44:D44"/>
    <mergeCell ref="C45:D45"/>
    <mergeCell ref="C46:D46"/>
    <mergeCell ref="C47:D47"/>
    <mergeCell ref="B1:M1"/>
    <mergeCell ref="C40:D40"/>
    <mergeCell ref="C41:D41"/>
    <mergeCell ref="C42:D42"/>
    <mergeCell ref="C43:D43"/>
    <mergeCell ref="C38:D38"/>
    <mergeCell ref="B4:C4"/>
    <mergeCell ref="C15:D15"/>
    <mergeCell ref="C16:D16"/>
    <mergeCell ref="D6:E6"/>
    <mergeCell ref="C26:D26"/>
    <mergeCell ref="C24:D24"/>
    <mergeCell ref="C25:D25"/>
    <mergeCell ref="D7:E7"/>
    <mergeCell ref="C19:D19"/>
    <mergeCell ref="C20:D20"/>
    <mergeCell ref="C21:D21"/>
    <mergeCell ref="B6:C12"/>
    <mergeCell ref="D8:E8"/>
    <mergeCell ref="D9:E9"/>
    <mergeCell ref="D12:E12"/>
    <mergeCell ref="D10:E10"/>
    <mergeCell ref="D11:E11"/>
    <mergeCell ref="G3:K3"/>
    <mergeCell ref="U14:U15"/>
    <mergeCell ref="U16:U21"/>
    <mergeCell ref="U24:U26"/>
    <mergeCell ref="R6:R9"/>
    <mergeCell ref="S6:S9"/>
    <mergeCell ref="G4:K4"/>
    <mergeCell ref="F13:T13"/>
    <mergeCell ref="U59:U64"/>
    <mergeCell ref="U6:U12"/>
    <mergeCell ref="T6:T9"/>
    <mergeCell ref="U45:U48"/>
    <mergeCell ref="U52:U53"/>
    <mergeCell ref="U27:U33"/>
    <mergeCell ref="U54:U58"/>
    <mergeCell ref="U34:U44"/>
    <mergeCell ref="C22:D22"/>
    <mergeCell ref="C32:D32"/>
    <mergeCell ref="C33:D33"/>
    <mergeCell ref="C35:D35"/>
    <mergeCell ref="C36:D36"/>
    <mergeCell ref="R67:T67"/>
    <mergeCell ref="B66:E66"/>
    <mergeCell ref="B65:E65"/>
    <mergeCell ref="B13:D13"/>
    <mergeCell ref="C14:D14"/>
    <mergeCell ref="C17:D17"/>
    <mergeCell ref="C18:D18"/>
    <mergeCell ref="C34:D34"/>
    <mergeCell ref="C30:D30"/>
    <mergeCell ref="C23:D23"/>
    <mergeCell ref="C29:D29"/>
    <mergeCell ref="C27:D27"/>
    <mergeCell ref="C28:D28"/>
    <mergeCell ref="C37:D37"/>
    <mergeCell ref="C31:D31"/>
    <mergeCell ref="C39:D39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1" orientation="landscape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>
    <pageSetUpPr fitToPage="1"/>
  </sheetPr>
  <dimension ref="A1:DH87"/>
  <sheetViews>
    <sheetView zoomScale="88" zoomScaleNormal="88" zoomScaleSheetLayoutView="90" workbookViewId="0">
      <pane xSplit="5" topLeftCell="F1" activePane="topRight" state="frozen"/>
      <selection activeCell="F13" sqref="F13:T13"/>
      <selection pane="topRight"/>
    </sheetView>
  </sheetViews>
  <sheetFormatPr defaultColWidth="8.875" defaultRowHeight="10.15" customHeight="1" x14ac:dyDescent="0.15"/>
  <cols>
    <col min="1" max="1" width="1.75" style="79" customWidth="1"/>
    <col min="2" max="2" width="3.125" style="79" customWidth="1"/>
    <col min="3" max="3" width="8.875" style="79" customWidth="1"/>
    <col min="4" max="4" width="23" style="79" customWidth="1"/>
    <col min="5" max="5" width="16.375" style="79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82" customWidth="1"/>
    <col min="22" max="22" width="3.5" style="79" customWidth="1"/>
    <col min="23" max="23" width="0" style="79" hidden="1" customWidth="1"/>
    <col min="24" max="16384" width="8.875" style="79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91" t="s">
        <v>86</v>
      </c>
    </row>
    <row r="3" spans="2:112" ht="16.899999999999999" customHeight="1" thickBot="1" x14ac:dyDescent="0.2">
      <c r="B3" s="82"/>
      <c r="C3" s="92"/>
      <c r="D3" s="93"/>
      <c r="E3" s="82"/>
      <c r="F3" s="64" t="s">
        <v>8</v>
      </c>
      <c r="G3" s="1191" t="s">
        <v>9</v>
      </c>
      <c r="H3" s="1191"/>
      <c r="I3" s="1191"/>
      <c r="J3" s="1191"/>
      <c r="K3" s="1192"/>
      <c r="N3" s="4"/>
      <c r="P3" s="4"/>
      <c r="Q3" s="4"/>
      <c r="R3" s="4"/>
      <c r="S3" s="4"/>
      <c r="T3" s="4"/>
      <c r="V3" s="82"/>
    </row>
    <row r="4" spans="2:112" ht="16.899999999999999" customHeight="1" thickBot="1" x14ac:dyDescent="0.2">
      <c r="B4" s="1193" t="s">
        <v>42</v>
      </c>
      <c r="C4" s="1194"/>
      <c r="D4" s="94" t="s">
        <v>96</v>
      </c>
      <c r="E4" s="82"/>
      <c r="F4" s="10">
        <v>6</v>
      </c>
      <c r="G4" s="1201" t="s">
        <v>178</v>
      </c>
      <c r="H4" s="1201"/>
      <c r="I4" s="1201"/>
      <c r="J4" s="1201"/>
      <c r="K4" s="1202"/>
      <c r="N4" s="4"/>
      <c r="P4" s="4"/>
      <c r="Q4" s="4"/>
      <c r="R4" s="4"/>
      <c r="S4" s="4"/>
      <c r="T4" s="4"/>
      <c r="V4" s="82"/>
    </row>
    <row r="5" spans="2:112" ht="10.15" customHeight="1" thickBot="1" x14ac:dyDescent="0.2">
      <c r="B5" s="82"/>
      <c r="C5" s="82"/>
      <c r="D5" s="82"/>
      <c r="E5" s="82"/>
      <c r="H5" s="4"/>
      <c r="J5" s="578"/>
      <c r="K5" s="4"/>
      <c r="N5" s="4"/>
      <c r="P5" s="4"/>
      <c r="Q5" s="4"/>
      <c r="R5" s="4"/>
      <c r="S5" s="4"/>
      <c r="T5" s="4"/>
      <c r="V5" s="82"/>
    </row>
    <row r="6" spans="2:112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45056</v>
      </c>
      <c r="H6" s="393">
        <v>45084</v>
      </c>
      <c r="I6" s="393">
        <v>45112</v>
      </c>
      <c r="J6" s="401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85" t="s">
        <v>23</v>
      </c>
      <c r="V6" s="82"/>
    </row>
    <row r="7" spans="2:112" ht="12" customHeight="1" x14ac:dyDescent="0.15">
      <c r="B7" s="1197"/>
      <c r="C7" s="1198"/>
      <c r="D7" s="1187" t="s">
        <v>22</v>
      </c>
      <c r="E7" s="1188"/>
      <c r="F7" s="244">
        <v>0.57430555555555551</v>
      </c>
      <c r="G7" s="273">
        <v>0.44791666666666669</v>
      </c>
      <c r="H7" s="273">
        <v>0.41736111111111113</v>
      </c>
      <c r="I7" s="273">
        <v>0.53611111111111109</v>
      </c>
      <c r="J7" s="402">
        <v>0.4152777777777778</v>
      </c>
      <c r="K7" s="273">
        <v>0.59166666666666667</v>
      </c>
      <c r="L7" s="273">
        <v>0.37847222222222227</v>
      </c>
      <c r="M7" s="273">
        <v>0.42708333333333331</v>
      </c>
      <c r="N7" s="273">
        <v>0.42986111111111108</v>
      </c>
      <c r="O7" s="273">
        <v>0.46875</v>
      </c>
      <c r="P7" s="273">
        <v>0.41666666666666669</v>
      </c>
      <c r="Q7" s="725">
        <v>0.4861111111111111</v>
      </c>
      <c r="R7" s="1140"/>
      <c r="S7" s="1143"/>
      <c r="T7" s="1151"/>
      <c r="U7" s="1186"/>
      <c r="V7" s="82"/>
      <c r="DH7" s="3">
        <v>0.54</v>
      </c>
    </row>
    <row r="8" spans="2:112" ht="12" customHeight="1" x14ac:dyDescent="0.15">
      <c r="B8" s="1197"/>
      <c r="C8" s="1198"/>
      <c r="D8" s="1187" t="s">
        <v>18</v>
      </c>
      <c r="E8" s="1188"/>
      <c r="F8" s="244" t="s">
        <v>464</v>
      </c>
      <c r="G8" s="273" t="s">
        <v>589</v>
      </c>
      <c r="H8" s="217" t="s">
        <v>184</v>
      </c>
      <c r="I8" s="217" t="s">
        <v>464</v>
      </c>
      <c r="J8" s="581" t="s">
        <v>184</v>
      </c>
      <c r="K8" s="217" t="s">
        <v>464</v>
      </c>
      <c r="L8" s="217" t="s">
        <v>184</v>
      </c>
      <c r="M8" s="217" t="s">
        <v>673</v>
      </c>
      <c r="N8" s="217" t="s">
        <v>184</v>
      </c>
      <c r="O8" s="273" t="s">
        <v>464</v>
      </c>
      <c r="P8" s="273" t="s">
        <v>187</v>
      </c>
      <c r="Q8" s="733" t="s">
        <v>597</v>
      </c>
      <c r="R8" s="1140"/>
      <c r="S8" s="1143"/>
      <c r="T8" s="1151"/>
      <c r="U8" s="1186"/>
      <c r="V8" s="82"/>
      <c r="DH8" s="3">
        <v>0.52</v>
      </c>
    </row>
    <row r="9" spans="2:112" ht="12" customHeight="1" x14ac:dyDescent="0.15">
      <c r="B9" s="1197"/>
      <c r="C9" s="1198"/>
      <c r="D9" s="1187" t="s">
        <v>19</v>
      </c>
      <c r="E9" s="1188"/>
      <c r="F9" s="245" t="s">
        <v>600</v>
      </c>
      <c r="G9" s="273" t="s">
        <v>422</v>
      </c>
      <c r="H9" s="217" t="s">
        <v>187</v>
      </c>
      <c r="I9" s="217" t="s">
        <v>597</v>
      </c>
      <c r="J9" s="581" t="s">
        <v>184</v>
      </c>
      <c r="K9" s="217" t="s">
        <v>163</v>
      </c>
      <c r="L9" s="217" t="s">
        <v>184</v>
      </c>
      <c r="M9" s="217" t="s">
        <v>187</v>
      </c>
      <c r="N9" s="217" t="s">
        <v>184</v>
      </c>
      <c r="O9" s="217" t="s">
        <v>598</v>
      </c>
      <c r="P9" s="273" t="s">
        <v>187</v>
      </c>
      <c r="Q9" s="733" t="s">
        <v>597</v>
      </c>
      <c r="R9" s="1141"/>
      <c r="S9" s="1144"/>
      <c r="T9" s="1152"/>
      <c r="U9" s="1186"/>
      <c r="V9" s="82"/>
      <c r="DH9" s="3">
        <v>0.54</v>
      </c>
    </row>
    <row r="10" spans="2:112" ht="12" customHeight="1" x14ac:dyDescent="0.15">
      <c r="B10" s="1197"/>
      <c r="C10" s="1198"/>
      <c r="D10" s="1187" t="s">
        <v>20</v>
      </c>
      <c r="E10" s="1136"/>
      <c r="F10" s="246">
        <v>14.8</v>
      </c>
      <c r="G10" s="208">
        <v>16.5</v>
      </c>
      <c r="H10" s="208">
        <v>22.9</v>
      </c>
      <c r="I10" s="208">
        <v>29</v>
      </c>
      <c r="J10" s="398">
        <v>31</v>
      </c>
      <c r="K10" s="208">
        <v>27</v>
      </c>
      <c r="L10" s="208">
        <v>21.3</v>
      </c>
      <c r="M10" s="208">
        <v>12.5</v>
      </c>
      <c r="N10" s="208">
        <v>5.2</v>
      </c>
      <c r="O10" s="208">
        <v>0.5</v>
      </c>
      <c r="P10" s="208">
        <v>3.5</v>
      </c>
      <c r="Q10" s="726">
        <v>4.4000000000000004</v>
      </c>
      <c r="R10" s="392">
        <f>MAX(F10:Q10)</f>
        <v>31</v>
      </c>
      <c r="S10" s="738">
        <f>MIN(F10:Q10)</f>
        <v>0.5</v>
      </c>
      <c r="T10" s="691">
        <f>AVERAGEA(F10:Q10)</f>
        <v>15.716666666666667</v>
      </c>
      <c r="U10" s="1148"/>
      <c r="V10" s="4"/>
      <c r="DH10" s="3">
        <v>0.56000000000000005</v>
      </c>
    </row>
    <row r="11" spans="2:112" ht="12" customHeight="1" x14ac:dyDescent="0.15">
      <c r="B11" s="1197"/>
      <c r="C11" s="1198"/>
      <c r="D11" s="1187" t="s">
        <v>21</v>
      </c>
      <c r="E11" s="1136"/>
      <c r="F11" s="246">
        <v>5.5</v>
      </c>
      <c r="G11" s="208">
        <v>7</v>
      </c>
      <c r="H11" s="208">
        <v>10.5</v>
      </c>
      <c r="I11" s="208">
        <v>15.6</v>
      </c>
      <c r="J11" s="398">
        <v>20</v>
      </c>
      <c r="K11" s="208">
        <v>16.2</v>
      </c>
      <c r="L11" s="208">
        <v>17.899999999999999</v>
      </c>
      <c r="M11" s="208">
        <v>14.3</v>
      </c>
      <c r="N11" s="208">
        <v>8.1</v>
      </c>
      <c r="O11" s="208">
        <v>4.9000000000000004</v>
      </c>
      <c r="P11" s="208">
        <v>3.1</v>
      </c>
      <c r="Q11" s="726">
        <v>3.5</v>
      </c>
      <c r="R11" s="392">
        <f>MAX(F11:Q11)</f>
        <v>20</v>
      </c>
      <c r="S11" s="738">
        <f>MIN(F11:Q11)</f>
        <v>3.1</v>
      </c>
      <c r="T11" s="691">
        <f>AVERAGEA(F11:Q11)</f>
        <v>10.549999999999999</v>
      </c>
      <c r="U11" s="1148"/>
      <c r="V11" s="4"/>
      <c r="DH11" s="3">
        <v>0.52</v>
      </c>
    </row>
    <row r="12" spans="2:112" ht="12" customHeight="1" thickBot="1" x14ac:dyDescent="0.2">
      <c r="B12" s="1199"/>
      <c r="C12" s="1200"/>
      <c r="D12" s="1189" t="s">
        <v>4</v>
      </c>
      <c r="E12" s="1138"/>
      <c r="F12" s="275">
        <v>0.4</v>
      </c>
      <c r="G12" s="430">
        <v>0.5</v>
      </c>
      <c r="H12" s="399">
        <v>0.5</v>
      </c>
      <c r="I12" s="399">
        <v>0.5</v>
      </c>
      <c r="J12" s="430">
        <v>0.6</v>
      </c>
      <c r="K12" s="399">
        <v>0.5</v>
      </c>
      <c r="L12" s="399">
        <v>0.6</v>
      </c>
      <c r="M12" s="399">
        <v>0.6</v>
      </c>
      <c r="N12" s="399">
        <v>0.4</v>
      </c>
      <c r="O12" s="399">
        <v>0.4</v>
      </c>
      <c r="P12" s="399">
        <v>0.5</v>
      </c>
      <c r="Q12" s="791">
        <v>0.4</v>
      </c>
      <c r="R12" s="798">
        <f>MAX(F12:Q12)</f>
        <v>0.6</v>
      </c>
      <c r="S12" s="799">
        <f>MIN(F12:Q12)</f>
        <v>0.4</v>
      </c>
      <c r="T12" s="800">
        <f>AVERAGEA(F12:Q12)</f>
        <v>0.49166666666666675</v>
      </c>
      <c r="U12" s="1149"/>
      <c r="V12" s="4"/>
      <c r="W12" s="82" t="s">
        <v>153</v>
      </c>
      <c r="DH12" s="3">
        <v>0.54</v>
      </c>
    </row>
    <row r="13" spans="2:112" s="87" customFormat="1" ht="15" customHeight="1" thickBot="1" x14ac:dyDescent="0.2">
      <c r="B13" s="1179" t="s">
        <v>91</v>
      </c>
      <c r="C13" s="1180"/>
      <c r="D13" s="1180"/>
      <c r="E13" s="105" t="s">
        <v>528</v>
      </c>
      <c r="F13" s="1181" t="s">
        <v>3</v>
      </c>
      <c r="G13" s="1168"/>
      <c r="H13" s="1168"/>
      <c r="I13" s="1168"/>
      <c r="J13" s="1168"/>
      <c r="K13" s="1168"/>
      <c r="L13" s="1168"/>
      <c r="M13" s="1125"/>
      <c r="N13" s="1125"/>
      <c r="O13" s="1125"/>
      <c r="P13" s="1168"/>
      <c r="Q13" s="1168"/>
      <c r="R13" s="1168"/>
      <c r="S13" s="1168"/>
      <c r="T13" s="1169"/>
      <c r="U13" s="104"/>
      <c r="V13" s="86"/>
      <c r="W13" s="86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71" t="s">
        <v>524</v>
      </c>
      <c r="F14" s="281">
        <v>0</v>
      </c>
      <c r="G14" s="408">
        <v>0</v>
      </c>
      <c r="H14" s="437">
        <v>0</v>
      </c>
      <c r="I14" s="408">
        <v>0</v>
      </c>
      <c r="J14" s="411">
        <v>0</v>
      </c>
      <c r="K14" s="421">
        <v>0</v>
      </c>
      <c r="L14" s="408">
        <v>0</v>
      </c>
      <c r="M14" s="408">
        <v>0</v>
      </c>
      <c r="N14" s="421">
        <v>0</v>
      </c>
      <c r="O14" s="408">
        <v>0</v>
      </c>
      <c r="P14" s="408">
        <v>0</v>
      </c>
      <c r="Q14" s="768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78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6" t="s">
        <v>79</v>
      </c>
      <c r="F15" s="282" t="s">
        <v>152</v>
      </c>
      <c r="G15" s="501" t="s">
        <v>152</v>
      </c>
      <c r="H15" s="496" t="s">
        <v>152</v>
      </c>
      <c r="I15" s="389" t="s">
        <v>152</v>
      </c>
      <c r="J15" s="389" t="s">
        <v>152</v>
      </c>
      <c r="K15" s="414" t="s">
        <v>152</v>
      </c>
      <c r="L15" s="389" t="s">
        <v>152</v>
      </c>
      <c r="M15" s="389" t="s">
        <v>152</v>
      </c>
      <c r="N15" s="414" t="s">
        <v>152</v>
      </c>
      <c r="O15" s="414" t="s">
        <v>152</v>
      </c>
      <c r="P15" s="414" t="s">
        <v>152</v>
      </c>
      <c r="Q15" s="736" t="s">
        <v>152</v>
      </c>
      <c r="R15" s="737" t="s">
        <v>298</v>
      </c>
      <c r="S15" s="735" t="s">
        <v>298</v>
      </c>
      <c r="T15" s="736" t="s">
        <v>298</v>
      </c>
      <c r="U15" s="1113"/>
      <c r="V15" s="78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71" t="s">
        <v>227</v>
      </c>
      <c r="F16" s="232"/>
      <c r="G16" s="404"/>
      <c r="H16" s="390"/>
      <c r="I16" s="389"/>
      <c r="J16" s="389" t="s">
        <v>250</v>
      </c>
      <c r="K16" s="414"/>
      <c r="L16" s="389"/>
      <c r="M16" s="414"/>
      <c r="N16" s="414"/>
      <c r="O16" s="389"/>
      <c r="P16" s="414"/>
      <c r="Q16" s="711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18" t="s">
        <v>46</v>
      </c>
      <c r="V16" s="78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71" t="s">
        <v>71</v>
      </c>
      <c r="F17" s="283"/>
      <c r="G17" s="431"/>
      <c r="H17" s="519"/>
      <c r="I17" s="389"/>
      <c r="J17" s="389" t="s">
        <v>105</v>
      </c>
      <c r="K17" s="414"/>
      <c r="L17" s="389"/>
      <c r="M17" s="414"/>
      <c r="N17" s="414"/>
      <c r="O17" s="389"/>
      <c r="P17" s="414"/>
      <c r="Q17" s="777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78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71" t="s">
        <v>67</v>
      </c>
      <c r="F18" s="232"/>
      <c r="G18" s="404"/>
      <c r="H18" s="390"/>
      <c r="I18" s="389"/>
      <c r="J18" s="389" t="s">
        <v>104</v>
      </c>
      <c r="K18" s="414"/>
      <c r="L18" s="389"/>
      <c r="M18" s="414"/>
      <c r="N18" s="414"/>
      <c r="O18" s="389"/>
      <c r="P18" s="414"/>
      <c r="Q18" s="711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78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71" t="s">
        <v>67</v>
      </c>
      <c r="F19" s="232"/>
      <c r="G19" s="404"/>
      <c r="H19" s="390"/>
      <c r="I19" s="389"/>
      <c r="J19" s="389" t="s">
        <v>665</v>
      </c>
      <c r="K19" s="414"/>
      <c r="L19" s="389"/>
      <c r="M19" s="414"/>
      <c r="N19" s="414"/>
      <c r="O19" s="389"/>
      <c r="P19" s="414"/>
      <c r="Q19" s="711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78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71" t="s">
        <v>67</v>
      </c>
      <c r="F20" s="232"/>
      <c r="G20" s="404"/>
      <c r="H20" s="390"/>
      <c r="I20" s="389"/>
      <c r="J20" s="389" t="s">
        <v>104</v>
      </c>
      <c r="K20" s="414"/>
      <c r="L20" s="389"/>
      <c r="M20" s="414"/>
      <c r="N20" s="414"/>
      <c r="O20" s="389"/>
      <c r="P20" s="414"/>
      <c r="Q20" s="711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78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32"/>
      <c r="G21" s="404"/>
      <c r="H21" s="390"/>
      <c r="I21" s="389"/>
      <c r="J21" s="389" t="s">
        <v>114</v>
      </c>
      <c r="K21" s="414"/>
      <c r="L21" s="389"/>
      <c r="M21" s="414"/>
      <c r="N21" s="414"/>
      <c r="O21" s="389"/>
      <c r="P21" s="414"/>
      <c r="Q21" s="711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78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71" t="s">
        <v>63</v>
      </c>
      <c r="F22" s="232"/>
      <c r="G22" s="404" t="s">
        <v>308</v>
      </c>
      <c r="H22" s="390"/>
      <c r="I22" s="389"/>
      <c r="J22" s="389" t="s">
        <v>308</v>
      </c>
      <c r="K22" s="414"/>
      <c r="L22" s="389"/>
      <c r="M22" s="389" t="s">
        <v>308</v>
      </c>
      <c r="N22" s="414"/>
      <c r="O22" s="389"/>
      <c r="P22" s="389" t="s">
        <v>308</v>
      </c>
      <c r="Q22" s="711"/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78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71" t="s">
        <v>67</v>
      </c>
      <c r="F23" s="232"/>
      <c r="G23" s="404" t="s">
        <v>212</v>
      </c>
      <c r="H23" s="404"/>
      <c r="I23" s="389"/>
      <c r="J23" s="414" t="s">
        <v>113</v>
      </c>
      <c r="K23" s="414"/>
      <c r="L23" s="389"/>
      <c r="M23" s="414" t="s">
        <v>212</v>
      </c>
      <c r="N23" s="414"/>
      <c r="O23" s="389"/>
      <c r="P23" s="414" t="s">
        <v>212</v>
      </c>
      <c r="Q23" s="711"/>
      <c r="R23" s="705" t="str">
        <f>IF(MAXA(F23:Q23)&lt;W23,"&lt;"&amp;W23&amp;"",MAXA(F23:Q23))</f>
        <v>&lt;0.001</v>
      </c>
      <c r="S23" s="404" t="str">
        <f>IF(MINA(F23:Q23)&lt;W23,"&lt;"&amp;W23&amp;"",MINA(F23:Q23))</f>
        <v>&lt;0.001</v>
      </c>
      <c r="T23" s="404" t="str">
        <f>IF(AVERAGEA(F23:Q23)&lt;W23,"&lt;"&amp;ASC(W23),AVERAGEA(F23:Q23))</f>
        <v>&lt;0.001</v>
      </c>
      <c r="U23" s="21" t="s">
        <v>47</v>
      </c>
      <c r="V23" s="78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0" t="s">
        <v>73</v>
      </c>
      <c r="F24" s="233">
        <v>0.2</v>
      </c>
      <c r="G24" s="633">
        <v>0.1</v>
      </c>
      <c r="H24" s="495" t="s">
        <v>620</v>
      </c>
      <c r="I24" s="601">
        <v>0.1</v>
      </c>
      <c r="J24" s="389" t="s">
        <v>183</v>
      </c>
      <c r="K24" s="601">
        <v>0.2</v>
      </c>
      <c r="L24" s="389">
        <v>0.2</v>
      </c>
      <c r="M24" s="664">
        <v>0.2</v>
      </c>
      <c r="N24" s="414">
        <v>0.1</v>
      </c>
      <c r="O24" s="633">
        <v>0.1</v>
      </c>
      <c r="P24" s="414">
        <v>0.1</v>
      </c>
      <c r="Q24" s="690">
        <v>0.2</v>
      </c>
      <c r="R24" s="740">
        <f t="shared" si="0"/>
        <v>0.2</v>
      </c>
      <c r="S24" s="633" t="str">
        <f t="shared" si="1"/>
        <v>&lt;0.1</v>
      </c>
      <c r="T24" s="441">
        <f>IF(AVERAGEA(F24:Q24)&lt;W24,"&lt;"&amp;ASC(W24),AVERAGEA(F24:Q24))</f>
        <v>0.12500000000000003</v>
      </c>
      <c r="U24" s="1117" t="s">
        <v>48</v>
      </c>
      <c r="V24" s="78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71" t="s">
        <v>74</v>
      </c>
      <c r="F25" s="284"/>
      <c r="G25" s="405"/>
      <c r="H25" s="484"/>
      <c r="I25" s="389"/>
      <c r="J25" s="389" t="s">
        <v>215</v>
      </c>
      <c r="K25" s="414"/>
      <c r="L25" s="389"/>
      <c r="M25" s="414"/>
      <c r="N25" s="414"/>
      <c r="O25" s="389"/>
      <c r="P25" s="414"/>
      <c r="Q25" s="688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78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71" t="s">
        <v>75</v>
      </c>
      <c r="F26" s="233"/>
      <c r="G26" s="398"/>
      <c r="H26" s="495"/>
      <c r="I26" s="389"/>
      <c r="J26" s="389" t="s">
        <v>183</v>
      </c>
      <c r="K26" s="414"/>
      <c r="L26" s="389"/>
      <c r="M26" s="414"/>
      <c r="N26" s="414"/>
      <c r="O26" s="389"/>
      <c r="P26" s="414"/>
      <c r="Q26" s="691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78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71" t="s">
        <v>76</v>
      </c>
      <c r="F27" s="285"/>
      <c r="G27" s="403"/>
      <c r="H27" s="485"/>
      <c r="I27" s="389"/>
      <c r="J27" s="389" t="s">
        <v>108</v>
      </c>
      <c r="K27" s="414"/>
      <c r="L27" s="389"/>
      <c r="M27" s="414"/>
      <c r="N27" s="414"/>
      <c r="O27" s="389"/>
      <c r="P27" s="414"/>
      <c r="Q27" s="778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72" t="s">
        <v>49</v>
      </c>
      <c r="V27" s="78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71" t="s">
        <v>72</v>
      </c>
      <c r="F28" s="232"/>
      <c r="G28" s="404"/>
      <c r="H28" s="390"/>
      <c r="I28" s="389"/>
      <c r="J28" s="389" t="s">
        <v>106</v>
      </c>
      <c r="K28" s="414"/>
      <c r="L28" s="389"/>
      <c r="M28" s="414"/>
      <c r="N28" s="414"/>
      <c r="O28" s="389"/>
      <c r="P28" s="414"/>
      <c r="Q28" s="711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72"/>
      <c r="V28" s="78"/>
      <c r="W28" s="4">
        <v>5.0000000000000001E-3</v>
      </c>
      <c r="DH28" s="3">
        <v>0.66</v>
      </c>
    </row>
    <row r="29" spans="1:112" ht="23.25" customHeight="1" x14ac:dyDescent="0.15">
      <c r="B29" s="95">
        <v>16</v>
      </c>
      <c r="C29" s="1121" t="s">
        <v>482</v>
      </c>
      <c r="D29" s="1122"/>
      <c r="E29" s="110" t="s">
        <v>63</v>
      </c>
      <c r="F29" s="286"/>
      <c r="G29" s="432"/>
      <c r="H29" s="432"/>
      <c r="I29" s="559"/>
      <c r="J29" s="444" t="s">
        <v>104</v>
      </c>
      <c r="K29" s="559"/>
      <c r="L29" s="559"/>
      <c r="M29" s="559"/>
      <c r="N29" s="559"/>
      <c r="O29" s="559"/>
      <c r="P29" s="559"/>
      <c r="Q29" s="815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72"/>
      <c r="V29" s="78"/>
      <c r="W29" s="4">
        <v>1E-3</v>
      </c>
      <c r="DH29" s="3">
        <v>0.66</v>
      </c>
    </row>
    <row r="30" spans="1:112" ht="12" customHeight="1" x14ac:dyDescent="0.15">
      <c r="A30" s="99"/>
      <c r="B30" s="95">
        <v>17</v>
      </c>
      <c r="C30" s="1165" t="s">
        <v>483</v>
      </c>
      <c r="D30" s="1166"/>
      <c r="E30" s="24" t="s">
        <v>69</v>
      </c>
      <c r="F30" s="321"/>
      <c r="G30" s="404"/>
      <c r="H30" s="390"/>
      <c r="I30" s="389"/>
      <c r="J30" s="389" t="s">
        <v>104</v>
      </c>
      <c r="K30" s="414"/>
      <c r="L30" s="389"/>
      <c r="M30" s="414"/>
      <c r="N30" s="414"/>
      <c r="O30" s="389"/>
      <c r="P30" s="414"/>
      <c r="Q30" s="711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72"/>
      <c r="V30" s="78"/>
      <c r="W30" s="4">
        <v>1E-3</v>
      </c>
      <c r="DH30" s="3">
        <v>0.67</v>
      </c>
    </row>
    <row r="31" spans="1:112" ht="12" customHeight="1" x14ac:dyDescent="0.15">
      <c r="A31" s="99"/>
      <c r="B31" s="95">
        <v>18</v>
      </c>
      <c r="C31" s="1165" t="s">
        <v>484</v>
      </c>
      <c r="D31" s="1166"/>
      <c r="E31" s="71" t="s">
        <v>67</v>
      </c>
      <c r="F31" s="232"/>
      <c r="G31" s="404"/>
      <c r="H31" s="390"/>
      <c r="I31" s="389"/>
      <c r="J31" s="389" t="s">
        <v>104</v>
      </c>
      <c r="K31" s="414"/>
      <c r="L31" s="389"/>
      <c r="M31" s="414"/>
      <c r="N31" s="414"/>
      <c r="O31" s="389"/>
      <c r="P31" s="414"/>
      <c r="Q31" s="711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72"/>
      <c r="V31" s="78"/>
      <c r="W31" s="4">
        <v>1E-3</v>
      </c>
      <c r="DH31" s="3">
        <v>0.66</v>
      </c>
    </row>
    <row r="32" spans="1:112" ht="12" customHeight="1" x14ac:dyDescent="0.15">
      <c r="A32" s="99"/>
      <c r="B32" s="95">
        <v>19</v>
      </c>
      <c r="C32" s="1165" t="s">
        <v>485</v>
      </c>
      <c r="D32" s="1166"/>
      <c r="E32" s="71" t="s">
        <v>67</v>
      </c>
      <c r="F32" s="232"/>
      <c r="G32" s="404"/>
      <c r="H32" s="390"/>
      <c r="I32" s="389"/>
      <c r="J32" s="389" t="s">
        <v>104</v>
      </c>
      <c r="K32" s="414"/>
      <c r="L32" s="389"/>
      <c r="M32" s="414"/>
      <c r="N32" s="414"/>
      <c r="O32" s="389"/>
      <c r="P32" s="414"/>
      <c r="Q32" s="711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72"/>
      <c r="V32" s="78"/>
      <c r="W32" s="4">
        <v>1E-3</v>
      </c>
      <c r="DH32" s="3">
        <v>0.64</v>
      </c>
    </row>
    <row r="33" spans="1:112" ht="12" customHeight="1" x14ac:dyDescent="0.15">
      <c r="A33" s="99"/>
      <c r="B33" s="95">
        <v>20</v>
      </c>
      <c r="C33" s="1165" t="s">
        <v>486</v>
      </c>
      <c r="D33" s="1166"/>
      <c r="E33" s="71" t="s">
        <v>67</v>
      </c>
      <c r="F33" s="232"/>
      <c r="G33" s="404"/>
      <c r="H33" s="390"/>
      <c r="I33" s="389"/>
      <c r="J33" s="389" t="s">
        <v>104</v>
      </c>
      <c r="K33" s="414"/>
      <c r="L33" s="389"/>
      <c r="M33" s="414"/>
      <c r="N33" s="414"/>
      <c r="O33" s="389"/>
      <c r="P33" s="414"/>
      <c r="Q33" s="711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72"/>
      <c r="V33" s="78"/>
      <c r="W33" s="4">
        <v>1E-3</v>
      </c>
      <c r="DH33" s="3">
        <v>0.66</v>
      </c>
    </row>
    <row r="34" spans="1:112" ht="12" customHeight="1" x14ac:dyDescent="0.15">
      <c r="A34" s="99"/>
      <c r="B34" s="95">
        <v>21</v>
      </c>
      <c r="C34" s="1165" t="s">
        <v>487</v>
      </c>
      <c r="D34" s="1173"/>
      <c r="E34" s="71" t="s">
        <v>66</v>
      </c>
      <c r="F34" s="232"/>
      <c r="G34" s="404" t="s">
        <v>217</v>
      </c>
      <c r="H34" s="390"/>
      <c r="I34" s="389"/>
      <c r="J34" s="389">
        <v>0.08</v>
      </c>
      <c r="K34" s="414"/>
      <c r="L34" s="389"/>
      <c r="M34" s="414" t="s">
        <v>217</v>
      </c>
      <c r="N34" s="414"/>
      <c r="O34" s="389"/>
      <c r="P34" s="414" t="s">
        <v>217</v>
      </c>
      <c r="Q34" s="711"/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74" t="s">
        <v>182</v>
      </c>
      <c r="V34" s="78"/>
      <c r="W34" s="4">
        <v>0.06</v>
      </c>
      <c r="DH34" s="3">
        <v>0.68</v>
      </c>
    </row>
    <row r="35" spans="1:112" ht="12" customHeight="1" x14ac:dyDescent="0.15">
      <c r="A35" s="99"/>
      <c r="B35" s="95">
        <v>22</v>
      </c>
      <c r="C35" s="1165" t="s">
        <v>488</v>
      </c>
      <c r="D35" s="1166"/>
      <c r="E35" s="71" t="s">
        <v>69</v>
      </c>
      <c r="F35" s="232"/>
      <c r="G35" s="404" t="s">
        <v>218</v>
      </c>
      <c r="H35" s="404"/>
      <c r="I35" s="389"/>
      <c r="J35" s="389" t="s">
        <v>218</v>
      </c>
      <c r="K35" s="414"/>
      <c r="L35" s="389"/>
      <c r="M35" s="414" t="s">
        <v>218</v>
      </c>
      <c r="N35" s="414"/>
      <c r="O35" s="389"/>
      <c r="P35" s="414" t="s">
        <v>218</v>
      </c>
      <c r="Q35" s="711"/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75"/>
      <c r="V35" s="78"/>
      <c r="W35" s="4">
        <v>2E-3</v>
      </c>
      <c r="DH35" s="3">
        <v>0.64</v>
      </c>
    </row>
    <row r="36" spans="1:112" ht="12" customHeight="1" x14ac:dyDescent="0.15">
      <c r="A36" s="99"/>
      <c r="B36" s="95">
        <v>23</v>
      </c>
      <c r="C36" s="1165" t="s">
        <v>489</v>
      </c>
      <c r="D36" s="1166"/>
      <c r="E36" s="71" t="s">
        <v>78</v>
      </c>
      <c r="F36" s="287"/>
      <c r="G36" s="389">
        <v>5.0000000000000001E-3</v>
      </c>
      <c r="H36" s="521"/>
      <c r="I36" s="389"/>
      <c r="J36" s="389">
        <v>1.7000000000000001E-2</v>
      </c>
      <c r="K36" s="414"/>
      <c r="L36" s="389"/>
      <c r="M36" s="390">
        <v>1.2E-2</v>
      </c>
      <c r="N36" s="414"/>
      <c r="O36" s="389"/>
      <c r="P36" s="719">
        <v>1E-3</v>
      </c>
      <c r="Q36" s="816"/>
      <c r="R36" s="769">
        <f t="shared" si="0"/>
        <v>1.7000000000000001E-2</v>
      </c>
      <c r="S36" s="440">
        <f t="shared" si="1"/>
        <v>1E-3</v>
      </c>
      <c r="T36" s="440">
        <f t="shared" si="2"/>
        <v>8.7500000000000008E-3</v>
      </c>
      <c r="U36" s="1175"/>
      <c r="V36" s="78"/>
      <c r="W36" s="4">
        <v>1E-3</v>
      </c>
      <c r="DH36" s="3">
        <v>0.66</v>
      </c>
    </row>
    <row r="37" spans="1:112" ht="11.25" customHeight="1" x14ac:dyDescent="0.15">
      <c r="A37" s="99"/>
      <c r="B37" s="95">
        <v>24</v>
      </c>
      <c r="C37" s="1165" t="s">
        <v>490</v>
      </c>
      <c r="D37" s="1166"/>
      <c r="E37" s="71" t="s">
        <v>77</v>
      </c>
      <c r="F37" s="232"/>
      <c r="G37" s="404">
        <v>6.0000000000000001E-3</v>
      </c>
      <c r="H37" s="404"/>
      <c r="I37" s="389"/>
      <c r="J37" s="389">
        <v>1.4E-2</v>
      </c>
      <c r="K37" s="414"/>
      <c r="L37" s="389"/>
      <c r="M37" s="390">
        <v>0.01</v>
      </c>
      <c r="N37" s="414"/>
      <c r="O37" s="389"/>
      <c r="P37" s="414" t="s">
        <v>218</v>
      </c>
      <c r="Q37" s="711"/>
      <c r="R37" s="705">
        <f t="shared" si="0"/>
        <v>1.4E-2</v>
      </c>
      <c r="S37" s="404" t="str">
        <f t="shared" si="1"/>
        <v>&lt;0.002</v>
      </c>
      <c r="T37" s="404">
        <f t="shared" si="2"/>
        <v>7.4999999999999997E-3</v>
      </c>
      <c r="U37" s="1175"/>
      <c r="V37" s="78"/>
      <c r="W37" s="4">
        <v>2E-3</v>
      </c>
      <c r="DH37" s="3">
        <v>0.65</v>
      </c>
    </row>
    <row r="38" spans="1:112" ht="12" customHeight="1" x14ac:dyDescent="0.15">
      <c r="A38" s="99"/>
      <c r="B38" s="95">
        <v>25</v>
      </c>
      <c r="C38" s="1165" t="s">
        <v>491</v>
      </c>
      <c r="D38" s="1166"/>
      <c r="E38" s="71" t="s">
        <v>65</v>
      </c>
      <c r="F38" s="232"/>
      <c r="G38" s="404" t="s">
        <v>648</v>
      </c>
      <c r="H38" s="404"/>
      <c r="I38" s="389"/>
      <c r="J38" s="389">
        <v>2E-3</v>
      </c>
      <c r="K38" s="414"/>
      <c r="L38" s="389"/>
      <c r="M38" s="390">
        <v>2E-3</v>
      </c>
      <c r="N38" s="414"/>
      <c r="O38" s="389"/>
      <c r="P38" s="414">
        <v>2E-3</v>
      </c>
      <c r="Q38" s="711"/>
      <c r="R38" s="705">
        <f t="shared" si="0"/>
        <v>2E-3</v>
      </c>
      <c r="S38" s="404" t="str">
        <f t="shared" si="1"/>
        <v>&lt;0.001</v>
      </c>
      <c r="T38" s="404">
        <f t="shared" si="2"/>
        <v>1.5E-3</v>
      </c>
      <c r="U38" s="1175"/>
      <c r="V38" s="78"/>
      <c r="W38" s="4">
        <v>1E-3</v>
      </c>
    </row>
    <row r="39" spans="1:112" ht="12" customHeight="1" x14ac:dyDescent="0.15">
      <c r="A39" s="99"/>
      <c r="B39" s="95">
        <v>26</v>
      </c>
      <c r="C39" s="1165" t="s">
        <v>492</v>
      </c>
      <c r="D39" s="1166"/>
      <c r="E39" s="71" t="s">
        <v>67</v>
      </c>
      <c r="F39" s="232"/>
      <c r="G39" s="404" t="s">
        <v>113</v>
      </c>
      <c r="H39" s="404"/>
      <c r="I39" s="389"/>
      <c r="J39" s="389" t="s">
        <v>212</v>
      </c>
      <c r="K39" s="414"/>
      <c r="L39" s="389"/>
      <c r="M39" s="414" t="s">
        <v>212</v>
      </c>
      <c r="N39" s="414"/>
      <c r="O39" s="389"/>
      <c r="P39" s="414" t="s">
        <v>212</v>
      </c>
      <c r="Q39" s="711"/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75"/>
      <c r="V39" s="78"/>
      <c r="W39" s="4">
        <v>1E-3</v>
      </c>
    </row>
    <row r="40" spans="1:112" ht="12" customHeight="1" x14ac:dyDescent="0.15">
      <c r="A40" s="99"/>
      <c r="B40" s="95">
        <v>27</v>
      </c>
      <c r="C40" s="1165" t="s">
        <v>493</v>
      </c>
      <c r="D40" s="1166"/>
      <c r="E40" s="71" t="s">
        <v>65</v>
      </c>
      <c r="F40" s="232"/>
      <c r="G40" s="404">
        <v>7.0000000000000001E-3</v>
      </c>
      <c r="H40" s="404"/>
      <c r="I40" s="389"/>
      <c r="J40" s="389">
        <v>2.5999999999999999E-2</v>
      </c>
      <c r="K40" s="414"/>
      <c r="L40" s="389"/>
      <c r="M40" s="390">
        <v>0.02</v>
      </c>
      <c r="N40" s="414"/>
      <c r="O40" s="389"/>
      <c r="P40" s="414">
        <v>5.0000000000000001E-3</v>
      </c>
      <c r="Q40" s="711"/>
      <c r="R40" s="705">
        <f t="shared" si="0"/>
        <v>2.5999999999999999E-2</v>
      </c>
      <c r="S40" s="404">
        <f t="shared" si="1"/>
        <v>5.0000000000000001E-3</v>
      </c>
      <c r="T40" s="404">
        <f t="shared" si="2"/>
        <v>1.4500000000000001E-2</v>
      </c>
      <c r="U40" s="1175"/>
      <c r="V40" s="78"/>
      <c r="W40" s="4">
        <v>4.0000000000000001E-3</v>
      </c>
    </row>
    <row r="41" spans="1:112" ht="12" customHeight="1" x14ac:dyDescent="0.15">
      <c r="A41" s="99"/>
      <c r="B41" s="95">
        <v>28</v>
      </c>
      <c r="C41" s="1165" t="s">
        <v>494</v>
      </c>
      <c r="D41" s="1166"/>
      <c r="E41" s="71" t="s">
        <v>77</v>
      </c>
      <c r="F41" s="232"/>
      <c r="G41" s="440">
        <v>3.0000000000000001E-3</v>
      </c>
      <c r="H41" s="440"/>
      <c r="I41" s="389"/>
      <c r="J41" s="389">
        <v>1.2E-2</v>
      </c>
      <c r="K41" s="414"/>
      <c r="L41" s="389"/>
      <c r="M41" s="414">
        <v>8.9999999999999993E-3</v>
      </c>
      <c r="N41" s="414"/>
      <c r="O41" s="389"/>
      <c r="P41" s="414" t="s">
        <v>218</v>
      </c>
      <c r="Q41" s="711"/>
      <c r="R41" s="705">
        <f t="shared" si="0"/>
        <v>1.2E-2</v>
      </c>
      <c r="S41" s="404" t="str">
        <f t="shared" si="1"/>
        <v>&lt;0.002</v>
      </c>
      <c r="T41" s="404">
        <f t="shared" si="2"/>
        <v>6.0000000000000001E-3</v>
      </c>
      <c r="U41" s="1175"/>
      <c r="V41" s="78"/>
      <c r="W41" s="4">
        <v>2E-3</v>
      </c>
    </row>
    <row r="42" spans="1:112" ht="12" customHeight="1" x14ac:dyDescent="0.15">
      <c r="A42" s="99"/>
      <c r="B42" s="95">
        <v>29</v>
      </c>
      <c r="C42" s="1165" t="s">
        <v>495</v>
      </c>
      <c r="D42" s="1166"/>
      <c r="E42" s="71" t="s">
        <v>77</v>
      </c>
      <c r="F42" s="287"/>
      <c r="G42" s="389">
        <v>2E-3</v>
      </c>
      <c r="H42" s="521"/>
      <c r="I42" s="389"/>
      <c r="J42" s="404">
        <v>7.0000000000000001E-3</v>
      </c>
      <c r="K42" s="414"/>
      <c r="L42" s="389"/>
      <c r="M42" s="390">
        <v>6.0000000000000001E-3</v>
      </c>
      <c r="N42" s="414"/>
      <c r="O42" s="389"/>
      <c r="P42" s="414">
        <v>2E-3</v>
      </c>
      <c r="Q42" s="816"/>
      <c r="R42" s="769">
        <f t="shared" si="0"/>
        <v>7.0000000000000001E-3</v>
      </c>
      <c r="S42" s="440">
        <f t="shared" si="1"/>
        <v>2E-3</v>
      </c>
      <c r="T42" s="440">
        <f t="shared" si="2"/>
        <v>4.2500000000000003E-3</v>
      </c>
      <c r="U42" s="1175"/>
      <c r="V42" s="78"/>
      <c r="W42" s="4">
        <v>1E-3</v>
      </c>
    </row>
    <row r="43" spans="1:112" ht="12" customHeight="1" x14ac:dyDescent="0.15">
      <c r="A43" s="99"/>
      <c r="B43" s="95">
        <v>30</v>
      </c>
      <c r="C43" s="1165" t="s">
        <v>496</v>
      </c>
      <c r="D43" s="1166"/>
      <c r="E43" s="71" t="s">
        <v>80</v>
      </c>
      <c r="F43" s="285"/>
      <c r="G43" s="404" t="s">
        <v>443</v>
      </c>
      <c r="H43" s="404"/>
      <c r="I43" s="389"/>
      <c r="J43" s="403" t="s">
        <v>454</v>
      </c>
      <c r="K43" s="414"/>
      <c r="L43" s="389"/>
      <c r="M43" s="404" t="s">
        <v>113</v>
      </c>
      <c r="N43" s="414"/>
      <c r="O43" s="389"/>
      <c r="P43" s="414" t="s">
        <v>104</v>
      </c>
      <c r="Q43" s="816"/>
      <c r="R43" s="769" t="str">
        <f t="shared" si="0"/>
        <v>&lt;0.001</v>
      </c>
      <c r="S43" s="521" t="str">
        <f t="shared" si="1"/>
        <v>&lt;0.001</v>
      </c>
      <c r="T43" s="521" t="str">
        <f t="shared" si="2"/>
        <v>&lt;0.001</v>
      </c>
      <c r="U43" s="1175"/>
      <c r="V43" s="78"/>
      <c r="W43" s="4">
        <v>1E-3</v>
      </c>
    </row>
    <row r="44" spans="1:112" ht="12" customHeight="1" x14ac:dyDescent="0.15">
      <c r="A44" s="99"/>
      <c r="B44" s="95">
        <v>31</v>
      </c>
      <c r="C44" s="1165" t="s">
        <v>497</v>
      </c>
      <c r="D44" s="1166"/>
      <c r="E44" s="71" t="s">
        <v>81</v>
      </c>
      <c r="F44" s="232"/>
      <c r="G44" s="404" t="s">
        <v>219</v>
      </c>
      <c r="H44" s="404"/>
      <c r="I44" s="389"/>
      <c r="J44" s="389" t="s">
        <v>219</v>
      </c>
      <c r="K44" s="414"/>
      <c r="L44" s="389"/>
      <c r="M44" s="414" t="s">
        <v>219</v>
      </c>
      <c r="N44" s="414"/>
      <c r="O44" s="389"/>
      <c r="P44" s="414" t="s">
        <v>219</v>
      </c>
      <c r="Q44" s="711"/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76"/>
      <c r="V44" s="78"/>
      <c r="W44" s="4">
        <v>8.0000000000000002E-3</v>
      </c>
    </row>
    <row r="45" spans="1:112" ht="12" customHeight="1" x14ac:dyDescent="0.15">
      <c r="A45" s="99"/>
      <c r="B45" s="95">
        <v>32</v>
      </c>
      <c r="C45" s="1165" t="s">
        <v>498</v>
      </c>
      <c r="D45" s="1166"/>
      <c r="E45" s="71" t="s">
        <v>75</v>
      </c>
      <c r="F45" s="284"/>
      <c r="G45" s="405"/>
      <c r="H45" s="405"/>
      <c r="I45" s="389"/>
      <c r="J45" s="240" t="s">
        <v>455</v>
      </c>
      <c r="K45" s="414"/>
      <c r="L45" s="389"/>
      <c r="M45" s="414"/>
      <c r="N45" s="414"/>
      <c r="O45" s="389"/>
      <c r="P45" s="414"/>
      <c r="Q45" s="688"/>
      <c r="R45" s="704" t="str">
        <f t="shared" si="0"/>
        <v>&lt;0.01</v>
      </c>
      <c r="S45" s="405" t="str">
        <f t="shared" si="1"/>
        <v>&lt;0.01</v>
      </c>
      <c r="T45" s="405" t="str">
        <f t="shared" si="2"/>
        <v>&lt;0.01</v>
      </c>
      <c r="U45" s="1172" t="s">
        <v>46</v>
      </c>
      <c r="V45" s="78"/>
      <c r="W45" s="144">
        <v>0.01</v>
      </c>
    </row>
    <row r="46" spans="1:112" ht="12" customHeight="1" x14ac:dyDescent="0.15">
      <c r="A46" s="99"/>
      <c r="B46" s="95">
        <v>33</v>
      </c>
      <c r="C46" s="1165" t="s">
        <v>499</v>
      </c>
      <c r="D46" s="1166"/>
      <c r="E46" s="71" t="s">
        <v>64</v>
      </c>
      <c r="F46" s="284"/>
      <c r="G46" s="405"/>
      <c r="H46" s="405"/>
      <c r="I46" s="389"/>
      <c r="J46" s="240" t="s">
        <v>662</v>
      </c>
      <c r="K46" s="414"/>
      <c r="L46" s="389"/>
      <c r="M46" s="414"/>
      <c r="N46" s="414"/>
      <c r="O46" s="389"/>
      <c r="P46" s="414"/>
      <c r="Q46" s="688"/>
      <c r="R46" s="704" t="str">
        <f t="shared" si="0"/>
        <v>&lt;0.01</v>
      </c>
      <c r="S46" s="405" t="str">
        <f t="shared" si="1"/>
        <v>&lt;0.01</v>
      </c>
      <c r="T46" s="405" t="str">
        <f t="shared" si="2"/>
        <v>&lt;0.01</v>
      </c>
      <c r="U46" s="1172"/>
      <c r="V46" s="78"/>
      <c r="W46" s="144">
        <v>0.01</v>
      </c>
    </row>
    <row r="47" spans="1:112" ht="12" customHeight="1" x14ac:dyDescent="0.15">
      <c r="A47" s="99"/>
      <c r="B47" s="95">
        <v>34</v>
      </c>
      <c r="C47" s="1165" t="s">
        <v>500</v>
      </c>
      <c r="D47" s="1166"/>
      <c r="E47" s="71" t="s">
        <v>68</v>
      </c>
      <c r="F47" s="284"/>
      <c r="G47" s="405"/>
      <c r="H47" s="405"/>
      <c r="I47" s="389"/>
      <c r="J47" s="240" t="s">
        <v>280</v>
      </c>
      <c r="K47" s="414"/>
      <c r="L47" s="389"/>
      <c r="M47" s="414"/>
      <c r="N47" s="414"/>
      <c r="O47" s="389"/>
      <c r="P47" s="414"/>
      <c r="Q47" s="688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72"/>
      <c r="V47" s="78"/>
      <c r="W47" s="4">
        <v>0.03</v>
      </c>
    </row>
    <row r="48" spans="1:112" ht="12" customHeight="1" x14ac:dyDescent="0.15">
      <c r="A48" s="99"/>
      <c r="B48" s="95">
        <v>35</v>
      </c>
      <c r="C48" s="1165" t="s">
        <v>501</v>
      </c>
      <c r="D48" s="1166"/>
      <c r="E48" s="71" t="s">
        <v>75</v>
      </c>
      <c r="F48" s="284"/>
      <c r="G48" s="405"/>
      <c r="H48" s="405"/>
      <c r="I48" s="389"/>
      <c r="J48" s="240" t="s">
        <v>279</v>
      </c>
      <c r="K48" s="414"/>
      <c r="L48" s="389"/>
      <c r="M48" s="414"/>
      <c r="N48" s="414"/>
      <c r="O48" s="389"/>
      <c r="P48" s="414"/>
      <c r="Q48" s="688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72"/>
      <c r="V48" s="78"/>
      <c r="W48" s="4">
        <v>0.01</v>
      </c>
    </row>
    <row r="49" spans="1:23" ht="12" customHeight="1" x14ac:dyDescent="0.15">
      <c r="A49" s="99"/>
      <c r="B49" s="95">
        <v>36</v>
      </c>
      <c r="C49" s="1165" t="s">
        <v>502</v>
      </c>
      <c r="D49" s="1166"/>
      <c r="E49" s="71" t="s">
        <v>51</v>
      </c>
      <c r="F49" s="288"/>
      <c r="G49" s="398"/>
      <c r="H49" s="398"/>
      <c r="I49" s="389"/>
      <c r="J49" s="389">
        <v>7.3</v>
      </c>
      <c r="K49" s="414"/>
      <c r="L49" s="389"/>
      <c r="M49" s="414"/>
      <c r="N49" s="414"/>
      <c r="O49" s="389"/>
      <c r="P49" s="414"/>
      <c r="Q49" s="783"/>
      <c r="R49" s="706">
        <f t="shared" si="0"/>
        <v>7.3</v>
      </c>
      <c r="S49" s="406">
        <f t="shared" si="1"/>
        <v>7.3</v>
      </c>
      <c r="T49" s="406">
        <f t="shared" si="2"/>
        <v>7.3</v>
      </c>
      <c r="U49" s="72" t="s">
        <v>48</v>
      </c>
      <c r="V49" s="78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71" t="s">
        <v>72</v>
      </c>
      <c r="F50" s="232"/>
      <c r="G50" s="404"/>
      <c r="H50" s="404"/>
      <c r="I50" s="389"/>
      <c r="J50" s="240" t="s">
        <v>212</v>
      </c>
      <c r="K50" s="414"/>
      <c r="L50" s="389"/>
      <c r="M50" s="414"/>
      <c r="N50" s="414"/>
      <c r="O50" s="389"/>
      <c r="P50" s="414"/>
      <c r="Q50" s="711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72" t="s">
        <v>46</v>
      </c>
      <c r="V50" s="78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71" t="s">
        <v>51</v>
      </c>
      <c r="F51" s="289">
        <v>17</v>
      </c>
      <c r="G51" s="439">
        <v>8</v>
      </c>
      <c r="H51" s="389">
        <v>11</v>
      </c>
      <c r="I51" s="389">
        <v>13</v>
      </c>
      <c r="J51" s="389">
        <v>12</v>
      </c>
      <c r="K51" s="414">
        <v>12</v>
      </c>
      <c r="L51" s="389">
        <v>21</v>
      </c>
      <c r="M51" s="414">
        <v>11</v>
      </c>
      <c r="N51" s="414">
        <v>11</v>
      </c>
      <c r="O51" s="389">
        <v>12</v>
      </c>
      <c r="P51" s="414">
        <v>16</v>
      </c>
      <c r="Q51" s="783">
        <v>18</v>
      </c>
      <c r="R51" s="706">
        <f t="shared" si="0"/>
        <v>21</v>
      </c>
      <c r="S51" s="406">
        <f t="shared" si="1"/>
        <v>8</v>
      </c>
      <c r="T51" s="406">
        <f t="shared" si="2"/>
        <v>13.5</v>
      </c>
      <c r="U51" s="72" t="s">
        <v>50</v>
      </c>
      <c r="V51" s="78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71" t="s">
        <v>52</v>
      </c>
      <c r="F52" s="289"/>
      <c r="G52" s="406"/>
      <c r="H52" s="406"/>
      <c r="I52" s="389"/>
      <c r="J52" s="389">
        <v>19</v>
      </c>
      <c r="K52" s="414"/>
      <c r="L52" s="389"/>
      <c r="M52" s="414"/>
      <c r="N52" s="414"/>
      <c r="O52" s="389"/>
      <c r="P52" s="414"/>
      <c r="Q52" s="753"/>
      <c r="R52" s="706">
        <f t="shared" si="0"/>
        <v>19</v>
      </c>
      <c r="S52" s="406">
        <f t="shared" si="1"/>
        <v>19</v>
      </c>
      <c r="T52" s="406">
        <f t="shared" si="2"/>
        <v>19</v>
      </c>
      <c r="U52" s="1172" t="s">
        <v>48</v>
      </c>
      <c r="V52" s="78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71" t="s">
        <v>53</v>
      </c>
      <c r="F53" s="289"/>
      <c r="G53" s="406"/>
      <c r="H53" s="406"/>
      <c r="I53" s="389"/>
      <c r="J53" s="389">
        <v>61</v>
      </c>
      <c r="K53" s="414"/>
      <c r="L53" s="389"/>
      <c r="M53" s="414"/>
      <c r="N53" s="414"/>
      <c r="O53" s="389"/>
      <c r="P53" s="414"/>
      <c r="Q53" s="753"/>
      <c r="R53" s="706">
        <f t="shared" si="0"/>
        <v>61</v>
      </c>
      <c r="S53" s="406">
        <f t="shared" si="1"/>
        <v>61</v>
      </c>
      <c r="T53" s="406">
        <f t="shared" si="2"/>
        <v>61</v>
      </c>
      <c r="U53" s="1172"/>
      <c r="V53" s="78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71" t="s">
        <v>64</v>
      </c>
      <c r="F54" s="284"/>
      <c r="G54" s="405"/>
      <c r="H54" s="405"/>
      <c r="I54" s="389"/>
      <c r="J54" s="240" t="s">
        <v>110</v>
      </c>
      <c r="K54" s="414"/>
      <c r="L54" s="389"/>
      <c r="M54" s="414"/>
      <c r="N54" s="414"/>
      <c r="O54" s="389"/>
      <c r="P54" s="414"/>
      <c r="Q54" s="688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72" t="s">
        <v>49</v>
      </c>
      <c r="V54" s="78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71" t="s">
        <v>82</v>
      </c>
      <c r="F55" s="290"/>
      <c r="G55" s="433"/>
      <c r="H55" s="433"/>
      <c r="I55" s="389"/>
      <c r="J55" s="240" t="s">
        <v>610</v>
      </c>
      <c r="K55" s="414"/>
      <c r="L55" s="389"/>
      <c r="M55" s="414"/>
      <c r="N55" s="414"/>
      <c r="O55" s="389"/>
      <c r="P55" s="414"/>
      <c r="Q55" s="784"/>
      <c r="R55" s="796" t="str">
        <f t="shared" si="0"/>
        <v>&lt;0.000001</v>
      </c>
      <c r="S55" s="803" t="str">
        <f t="shared" si="1"/>
        <v>&lt;0.000001</v>
      </c>
      <c r="T55" s="803" t="str">
        <f t="shared" si="2"/>
        <v>&lt;0.000001</v>
      </c>
      <c r="U55" s="1172"/>
      <c r="V55" s="78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71" t="s">
        <v>82</v>
      </c>
      <c r="F56" s="290"/>
      <c r="G56" s="433"/>
      <c r="H56" s="433"/>
      <c r="I56" s="389"/>
      <c r="J56" s="240" t="s">
        <v>221</v>
      </c>
      <c r="K56" s="414"/>
      <c r="L56" s="389"/>
      <c r="M56" s="414"/>
      <c r="N56" s="414"/>
      <c r="O56" s="389"/>
      <c r="P56" s="414"/>
      <c r="Q56" s="784"/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72"/>
      <c r="V56" s="78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71" t="s">
        <v>69</v>
      </c>
      <c r="F57" s="232"/>
      <c r="G57" s="404"/>
      <c r="H57" s="404"/>
      <c r="I57" s="389"/>
      <c r="J57" s="240" t="s">
        <v>218</v>
      </c>
      <c r="K57" s="414"/>
      <c r="L57" s="389"/>
      <c r="M57" s="414"/>
      <c r="N57" s="414"/>
      <c r="O57" s="389"/>
      <c r="P57" s="414"/>
      <c r="Q57" s="711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72"/>
      <c r="V57" s="78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71" t="s">
        <v>83</v>
      </c>
      <c r="F58" s="285"/>
      <c r="G58" s="403"/>
      <c r="H58" s="403"/>
      <c r="I58" s="389"/>
      <c r="J58" s="240" t="s">
        <v>112</v>
      </c>
      <c r="K58" s="414"/>
      <c r="L58" s="389"/>
      <c r="M58" s="414"/>
      <c r="N58" s="414"/>
      <c r="O58" s="389"/>
      <c r="P58" s="414"/>
      <c r="Q58" s="778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72"/>
      <c r="V58" s="78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33" t="s">
        <v>463</v>
      </c>
      <c r="G59" s="441" t="s">
        <v>655</v>
      </c>
      <c r="H59" s="441" t="s">
        <v>607</v>
      </c>
      <c r="I59" s="389">
        <v>0.5</v>
      </c>
      <c r="J59" s="389">
        <v>0.5</v>
      </c>
      <c r="K59" s="414">
        <v>0.3</v>
      </c>
      <c r="L59" s="398">
        <v>1</v>
      </c>
      <c r="M59" s="414">
        <v>0.6</v>
      </c>
      <c r="N59" s="414">
        <v>0.5</v>
      </c>
      <c r="O59" s="389">
        <v>0.3</v>
      </c>
      <c r="P59" s="414">
        <v>0.3</v>
      </c>
      <c r="Q59" s="691">
        <v>0.3</v>
      </c>
      <c r="R59" s="392">
        <f t="shared" si="0"/>
        <v>1</v>
      </c>
      <c r="S59" s="404" t="str">
        <f t="shared" si="1"/>
        <v>&lt;0.3</v>
      </c>
      <c r="T59" s="398">
        <f t="shared" si="2"/>
        <v>0.35833333333333334</v>
      </c>
      <c r="U59" s="1172" t="s">
        <v>50</v>
      </c>
      <c r="V59" s="78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71" t="s">
        <v>525</v>
      </c>
      <c r="F60" s="229">
        <v>7.3</v>
      </c>
      <c r="G60" s="389">
        <v>7.2</v>
      </c>
      <c r="H60" s="389">
        <v>7.3</v>
      </c>
      <c r="I60" s="389">
        <v>7.4</v>
      </c>
      <c r="J60" s="389">
        <v>7.2</v>
      </c>
      <c r="K60" s="389">
        <v>7.3</v>
      </c>
      <c r="L60" s="389">
        <v>7.3</v>
      </c>
      <c r="M60" s="389">
        <v>7.2</v>
      </c>
      <c r="N60" s="389">
        <v>7.3</v>
      </c>
      <c r="O60" s="389">
        <v>7.2</v>
      </c>
      <c r="P60" s="414">
        <v>7.3</v>
      </c>
      <c r="Q60" s="684">
        <v>7.3</v>
      </c>
      <c r="R60" s="804">
        <f t="shared" si="0"/>
        <v>7.4</v>
      </c>
      <c r="S60" s="441">
        <f t="shared" si="1"/>
        <v>7.2</v>
      </c>
      <c r="T60" s="441">
        <f>IF(AVERAGEA(F60:Q60)&lt;W60,"&lt;"&amp;ASC(W60),AVERAGEA(F60:Q60))</f>
        <v>7.2749999999999995</v>
      </c>
      <c r="U60" s="1172"/>
      <c r="V60" s="78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71" t="s">
        <v>84</v>
      </c>
      <c r="F61" s="289" t="s">
        <v>101</v>
      </c>
      <c r="G61" s="406" t="s">
        <v>101</v>
      </c>
      <c r="H61" s="406" t="s">
        <v>101</v>
      </c>
      <c r="I61" s="389" t="s">
        <v>101</v>
      </c>
      <c r="J61" s="389" t="s">
        <v>101</v>
      </c>
      <c r="K61" s="414" t="s">
        <v>101</v>
      </c>
      <c r="L61" s="389" t="s">
        <v>101</v>
      </c>
      <c r="M61" s="389" t="s">
        <v>101</v>
      </c>
      <c r="N61" s="389" t="s">
        <v>101</v>
      </c>
      <c r="O61" s="389" t="s">
        <v>101</v>
      </c>
      <c r="P61" s="389" t="s">
        <v>101</v>
      </c>
      <c r="Q61" s="753" t="s">
        <v>101</v>
      </c>
      <c r="R61" s="486" t="s">
        <v>298</v>
      </c>
      <c r="S61" s="406" t="s">
        <v>298</v>
      </c>
      <c r="T61" s="785" t="s">
        <v>298</v>
      </c>
      <c r="U61" s="1172"/>
      <c r="V61" s="78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71" t="s">
        <v>84</v>
      </c>
      <c r="F62" s="289" t="s">
        <v>101</v>
      </c>
      <c r="G62" s="406" t="s">
        <v>101</v>
      </c>
      <c r="H62" s="406" t="s">
        <v>101</v>
      </c>
      <c r="I62" s="389" t="s">
        <v>101</v>
      </c>
      <c r="J62" s="389" t="s">
        <v>101</v>
      </c>
      <c r="K62" s="414" t="s">
        <v>101</v>
      </c>
      <c r="L62" s="389" t="s">
        <v>101</v>
      </c>
      <c r="M62" s="389" t="s">
        <v>101</v>
      </c>
      <c r="N62" s="389" t="s">
        <v>101</v>
      </c>
      <c r="O62" s="389" t="s">
        <v>101</v>
      </c>
      <c r="P62" s="389" t="s">
        <v>101</v>
      </c>
      <c r="Q62" s="753" t="s">
        <v>101</v>
      </c>
      <c r="R62" s="486" t="s">
        <v>298</v>
      </c>
      <c r="S62" s="406" t="s">
        <v>298</v>
      </c>
      <c r="T62" s="785" t="s">
        <v>298</v>
      </c>
      <c r="U62" s="1172"/>
      <c r="V62" s="78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71" t="s">
        <v>526</v>
      </c>
      <c r="F63" s="291" t="s">
        <v>224</v>
      </c>
      <c r="G63" s="398" t="s">
        <v>224</v>
      </c>
      <c r="H63" s="398" t="s">
        <v>224</v>
      </c>
      <c r="I63" s="389" t="s">
        <v>224</v>
      </c>
      <c r="J63" s="389" t="s">
        <v>224</v>
      </c>
      <c r="K63" s="414" t="s">
        <v>224</v>
      </c>
      <c r="L63" s="389" t="s">
        <v>188</v>
      </c>
      <c r="M63" s="389" t="s">
        <v>188</v>
      </c>
      <c r="N63" s="389" t="s">
        <v>188</v>
      </c>
      <c r="O63" s="389" t="s">
        <v>188</v>
      </c>
      <c r="P63" s="389" t="s">
        <v>188</v>
      </c>
      <c r="Q63" s="691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72"/>
      <c r="V63" s="78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08" t="s">
        <v>527</v>
      </c>
      <c r="F64" s="292" t="s">
        <v>225</v>
      </c>
      <c r="G64" s="436" t="s">
        <v>225</v>
      </c>
      <c r="H64" s="436" t="s">
        <v>225</v>
      </c>
      <c r="I64" s="430" t="s">
        <v>225</v>
      </c>
      <c r="J64" s="430" t="s">
        <v>225</v>
      </c>
      <c r="K64" s="425" t="s">
        <v>225</v>
      </c>
      <c r="L64" s="651" t="s">
        <v>107</v>
      </c>
      <c r="M64" s="444" t="s">
        <v>107</v>
      </c>
      <c r="N64" s="444" t="s">
        <v>107</v>
      </c>
      <c r="O64" s="444" t="s">
        <v>107</v>
      </c>
      <c r="P64" s="444" t="s">
        <v>107</v>
      </c>
      <c r="Q64" s="786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82"/>
      <c r="V64" s="78"/>
      <c r="W64" s="4">
        <v>0.1</v>
      </c>
    </row>
    <row r="65" spans="1:24" ht="15" customHeight="1" thickBot="1" x14ac:dyDescent="0.2">
      <c r="A65" s="116"/>
      <c r="B65" s="1167" t="s">
        <v>92</v>
      </c>
      <c r="C65" s="1168"/>
      <c r="D65" s="1168"/>
      <c r="E65" s="1169"/>
      <c r="F65" s="293" t="s">
        <v>103</v>
      </c>
      <c r="G65" s="442" t="s">
        <v>103</v>
      </c>
      <c r="H65" s="442" t="s">
        <v>103</v>
      </c>
      <c r="I65" s="442" t="s">
        <v>103</v>
      </c>
      <c r="J65" s="442" t="s">
        <v>103</v>
      </c>
      <c r="K65" s="445" t="s">
        <v>103</v>
      </c>
      <c r="L65" s="442" t="s">
        <v>103</v>
      </c>
      <c r="M65" s="442" t="s">
        <v>103</v>
      </c>
      <c r="N65" s="445" t="s">
        <v>103</v>
      </c>
      <c r="O65" s="445" t="s">
        <v>103</v>
      </c>
      <c r="P65" s="442" t="s">
        <v>103</v>
      </c>
      <c r="Q65" s="789" t="s">
        <v>103</v>
      </c>
      <c r="R65" s="4"/>
      <c r="S65" s="4"/>
      <c r="T65" s="4"/>
      <c r="V65" s="78"/>
    </row>
    <row r="66" spans="1:24" s="87" customFormat="1" ht="15" customHeight="1" thickBot="1" x14ac:dyDescent="0.2">
      <c r="A66" s="116"/>
      <c r="B66" s="1167" t="s">
        <v>593</v>
      </c>
      <c r="C66" s="1168"/>
      <c r="D66" s="1168"/>
      <c r="E66" s="1169"/>
      <c r="F66" s="294" t="s">
        <v>226</v>
      </c>
      <c r="G66" s="428" t="s">
        <v>185</v>
      </c>
      <c r="H66" s="428" t="s">
        <v>226</v>
      </c>
      <c r="I66" s="428" t="s">
        <v>294</v>
      </c>
      <c r="J66" s="428" t="s">
        <v>295</v>
      </c>
      <c r="K66" s="428" t="s">
        <v>226</v>
      </c>
      <c r="L66" s="428" t="s">
        <v>226</v>
      </c>
      <c r="M66" s="428" t="s">
        <v>185</v>
      </c>
      <c r="N66" s="428" t="s">
        <v>226</v>
      </c>
      <c r="O66" s="428" t="s">
        <v>226</v>
      </c>
      <c r="P66" s="428" t="s">
        <v>185</v>
      </c>
      <c r="Q66" s="790" t="s">
        <v>226</v>
      </c>
      <c r="R66" s="3"/>
      <c r="S66" s="5"/>
      <c r="T66" s="773"/>
      <c r="U66" s="82"/>
      <c r="V66" s="78"/>
      <c r="W66" s="79"/>
      <c r="X66" s="79"/>
    </row>
    <row r="67" spans="1:24" ht="12" customHeight="1" x14ac:dyDescent="0.15">
      <c r="A67" s="116"/>
      <c r="C67" s="1" t="s">
        <v>301</v>
      </c>
      <c r="D67" s="80"/>
      <c r="E67" s="82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23"/>
      <c r="S67" s="1123"/>
      <c r="T67" s="1123"/>
      <c r="U67" s="81"/>
      <c r="V67" s="81"/>
    </row>
    <row r="68" spans="1:24" ht="12" customHeight="1" x14ac:dyDescent="0.15">
      <c r="A68" s="116"/>
      <c r="B68" s="80"/>
      <c r="C68" s="80"/>
      <c r="D68" s="89"/>
      <c r="E68" s="89"/>
      <c r="F68" s="2"/>
      <c r="G68" s="168"/>
      <c r="H68" s="120"/>
      <c r="I68" s="168"/>
      <c r="J68" s="118"/>
      <c r="K68" s="118"/>
      <c r="L68" s="644"/>
      <c r="M68" s="662"/>
      <c r="N68" s="118"/>
      <c r="O68" s="682"/>
      <c r="P68" s="118"/>
      <c r="Q68" s="118"/>
      <c r="R68" s="4"/>
      <c r="S68" s="732"/>
      <c r="T68" s="4"/>
      <c r="U68" s="80"/>
    </row>
    <row r="69" spans="1:24" ht="12" customHeight="1" x14ac:dyDescent="0.15">
      <c r="D69" s="89"/>
      <c r="E69" s="89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33:D33"/>
    <mergeCell ref="C35:D35"/>
    <mergeCell ref="C34:D34"/>
    <mergeCell ref="R67:T67"/>
    <mergeCell ref="B66:E66"/>
    <mergeCell ref="B65:E65"/>
    <mergeCell ref="C56:D56"/>
    <mergeCell ref="C64:D64"/>
    <mergeCell ref="C58:D58"/>
    <mergeCell ref="C59:D59"/>
    <mergeCell ref="C36:D36"/>
    <mergeCell ref="C37:D37"/>
    <mergeCell ref="C48:D48"/>
    <mergeCell ref="C49:D49"/>
    <mergeCell ref="C42:D42"/>
    <mergeCell ref="C47:D47"/>
    <mergeCell ref="U16:U21"/>
    <mergeCell ref="U59:U64"/>
    <mergeCell ref="U52:U53"/>
    <mergeCell ref="U24:U26"/>
    <mergeCell ref="U45:U48"/>
    <mergeCell ref="U54:U58"/>
    <mergeCell ref="U27:U33"/>
    <mergeCell ref="U34:U44"/>
    <mergeCell ref="F13:T13"/>
    <mergeCell ref="U6:U12"/>
    <mergeCell ref="U14:U15"/>
    <mergeCell ref="R6:R9"/>
    <mergeCell ref="S6:S9"/>
    <mergeCell ref="T6:T9"/>
    <mergeCell ref="D7:E7"/>
    <mergeCell ref="D11:E11"/>
    <mergeCell ref="B6:C12"/>
    <mergeCell ref="D6:E6"/>
    <mergeCell ref="G4:K4"/>
    <mergeCell ref="D9:E9"/>
    <mergeCell ref="C32:D32"/>
    <mergeCell ref="D10:E10"/>
    <mergeCell ref="B13:D13"/>
    <mergeCell ref="D12:E12"/>
    <mergeCell ref="C14:D14"/>
    <mergeCell ref="C17:D17"/>
    <mergeCell ref="C18:D18"/>
    <mergeCell ref="C24:D24"/>
    <mergeCell ref="C25:D25"/>
    <mergeCell ref="C21:D21"/>
    <mergeCell ref="C19:D19"/>
    <mergeCell ref="C20:D20"/>
    <mergeCell ref="C22:D22"/>
    <mergeCell ref="C62:D62"/>
    <mergeCell ref="C63:D63"/>
    <mergeCell ref="C54:D54"/>
    <mergeCell ref="C61:D61"/>
    <mergeCell ref="C60:D60"/>
    <mergeCell ref="C57:D57"/>
    <mergeCell ref="B1:M1"/>
    <mergeCell ref="C38:D38"/>
    <mergeCell ref="C39:D39"/>
    <mergeCell ref="C40:D40"/>
    <mergeCell ref="C27:D27"/>
    <mergeCell ref="C28:D28"/>
    <mergeCell ref="C29:D29"/>
    <mergeCell ref="C26:D26"/>
    <mergeCell ref="C30:D30"/>
    <mergeCell ref="C31:D31"/>
    <mergeCell ref="G3:K3"/>
    <mergeCell ref="C23:D23"/>
    <mergeCell ref="B4:C4"/>
    <mergeCell ref="C15:D15"/>
    <mergeCell ref="C16:D16"/>
    <mergeCell ref="D8:E8"/>
    <mergeCell ref="C50:D50"/>
    <mergeCell ref="C51:D51"/>
    <mergeCell ref="C55:D55"/>
    <mergeCell ref="C41:D41"/>
    <mergeCell ref="C44:D44"/>
    <mergeCell ref="C45:D45"/>
    <mergeCell ref="C53:D53"/>
    <mergeCell ref="C46:D46"/>
    <mergeCell ref="C52:D52"/>
    <mergeCell ref="C43:D43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7">
    <pageSetUpPr fitToPage="1"/>
  </sheetPr>
  <dimension ref="A1:DH87"/>
  <sheetViews>
    <sheetView zoomScale="79" zoomScaleNormal="79" zoomScaleSheetLayoutView="90" workbookViewId="0">
      <pane xSplit="5" topLeftCell="F1" activePane="topRight" state="frozen"/>
      <selection activeCell="Q25" sqref="Q25"/>
      <selection pane="topRight"/>
    </sheetView>
  </sheetViews>
  <sheetFormatPr defaultColWidth="8.875" defaultRowHeight="10.15" customHeight="1" x14ac:dyDescent="0.15"/>
  <cols>
    <col min="1" max="1" width="1.75" style="79" customWidth="1"/>
    <col min="2" max="2" width="3.125" style="79" customWidth="1"/>
    <col min="3" max="3" width="8.875" style="79" customWidth="1"/>
    <col min="4" max="4" width="23" style="79" customWidth="1"/>
    <col min="5" max="5" width="16.375" style="79" customWidth="1"/>
    <col min="6" max="7" width="7.5" style="4" customWidth="1"/>
    <col min="8" max="8" width="7.5" style="3" customWidth="1"/>
    <col min="9" max="9" width="7.5" style="4" customWidth="1"/>
    <col min="10" max="10" width="7.5" style="116" customWidth="1"/>
    <col min="11" max="11" width="7.5" style="3" customWidth="1"/>
    <col min="12" max="13" width="7.5" style="4" customWidth="1"/>
    <col min="14" max="14" width="7.5" style="3" customWidth="1"/>
    <col min="15" max="15" width="7.5" style="4" customWidth="1"/>
    <col min="16" max="20" width="7.5" style="3" customWidth="1"/>
    <col min="21" max="21" width="13.5" style="82" customWidth="1"/>
    <col min="22" max="22" width="3.5" style="79" customWidth="1"/>
    <col min="23" max="23" width="0" style="79" hidden="1" customWidth="1"/>
    <col min="24" max="16384" width="8.875" style="79"/>
  </cols>
  <sheetData>
    <row r="1" spans="2:112" ht="20.100000000000001" customHeight="1" x14ac:dyDescent="0.15">
      <c r="B1" s="1190" t="s">
        <v>886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2:112" ht="12" customHeight="1" thickBot="1" x14ac:dyDescent="0.2">
      <c r="C2" s="91" t="s">
        <v>86</v>
      </c>
    </row>
    <row r="3" spans="2:112" ht="16.899999999999999" customHeight="1" thickBot="1" x14ac:dyDescent="0.2">
      <c r="B3" s="82"/>
      <c r="C3" s="92"/>
      <c r="D3" s="93"/>
      <c r="E3" s="82"/>
      <c r="F3" s="64" t="s">
        <v>8</v>
      </c>
      <c r="G3" s="1191" t="s">
        <v>9</v>
      </c>
      <c r="H3" s="1191"/>
      <c r="I3" s="1191"/>
      <c r="J3" s="1191"/>
      <c r="K3" s="1192"/>
      <c r="N3" s="4"/>
      <c r="P3" s="4"/>
      <c r="Q3" s="4"/>
      <c r="R3" s="4"/>
      <c r="S3" s="4"/>
      <c r="T3" s="4"/>
      <c r="V3" s="82"/>
    </row>
    <row r="4" spans="2:112" ht="16.899999999999999" customHeight="1" thickBot="1" x14ac:dyDescent="0.2">
      <c r="B4" s="1193" t="s">
        <v>42</v>
      </c>
      <c r="C4" s="1194"/>
      <c r="D4" s="94" t="s">
        <v>96</v>
      </c>
      <c r="E4" s="82"/>
      <c r="F4" s="10">
        <v>7</v>
      </c>
      <c r="G4" s="1201" t="s">
        <v>179</v>
      </c>
      <c r="H4" s="1201"/>
      <c r="I4" s="1201"/>
      <c r="J4" s="1201"/>
      <c r="K4" s="1202"/>
      <c r="N4" s="4"/>
      <c r="P4" s="4"/>
      <c r="Q4" s="4"/>
      <c r="R4" s="4"/>
      <c r="S4" s="4"/>
      <c r="T4" s="4"/>
      <c r="V4" s="82"/>
    </row>
    <row r="5" spans="2:112" ht="10.15" customHeight="1" thickBot="1" x14ac:dyDescent="0.2">
      <c r="B5" s="82"/>
      <c r="C5" s="82"/>
      <c r="D5" s="82"/>
      <c r="E5" s="82"/>
      <c r="H5" s="4"/>
      <c r="J5" s="578"/>
      <c r="K5" s="4"/>
      <c r="N5" s="4"/>
      <c r="P5" s="4"/>
      <c r="Q5" s="4"/>
      <c r="R5" s="4"/>
      <c r="S5" s="4"/>
      <c r="T5" s="4"/>
      <c r="V5" s="82"/>
    </row>
    <row r="6" spans="2:112" ht="12" customHeight="1" x14ac:dyDescent="0.15">
      <c r="B6" s="1195" t="s">
        <v>90</v>
      </c>
      <c r="C6" s="1196"/>
      <c r="D6" s="1203" t="s">
        <v>17</v>
      </c>
      <c r="E6" s="1204"/>
      <c r="F6" s="243">
        <v>45028</v>
      </c>
      <c r="G6" s="393">
        <v>45056</v>
      </c>
      <c r="H6" s="393">
        <v>45084</v>
      </c>
      <c r="I6" s="393">
        <v>45112</v>
      </c>
      <c r="J6" s="401">
        <v>45140</v>
      </c>
      <c r="K6" s="393">
        <v>45175</v>
      </c>
      <c r="L6" s="393">
        <v>45203</v>
      </c>
      <c r="M6" s="393">
        <v>45238</v>
      </c>
      <c r="N6" s="393">
        <v>45632</v>
      </c>
      <c r="O6" s="393">
        <v>45301</v>
      </c>
      <c r="P6" s="393">
        <v>45329</v>
      </c>
      <c r="Q6" s="724">
        <v>45357</v>
      </c>
      <c r="R6" s="1139" t="s">
        <v>0</v>
      </c>
      <c r="S6" s="1142" t="s">
        <v>1</v>
      </c>
      <c r="T6" s="1150" t="s">
        <v>2</v>
      </c>
      <c r="U6" s="1185" t="s">
        <v>23</v>
      </c>
      <c r="V6" s="82"/>
    </row>
    <row r="7" spans="2:112" ht="12" customHeight="1" x14ac:dyDescent="0.15">
      <c r="B7" s="1197"/>
      <c r="C7" s="1198"/>
      <c r="D7" s="1187" t="s">
        <v>22</v>
      </c>
      <c r="E7" s="1188"/>
      <c r="F7" s="244">
        <v>0.55208333333333337</v>
      </c>
      <c r="G7" s="273">
        <v>0.46666666666666662</v>
      </c>
      <c r="H7" s="273">
        <v>0.44027777777777777</v>
      </c>
      <c r="I7" s="273">
        <v>0.47361111111111115</v>
      </c>
      <c r="J7" s="402">
        <v>0.4465277777777778</v>
      </c>
      <c r="K7" s="273">
        <v>0.59375</v>
      </c>
      <c r="L7" s="273">
        <v>0.37847222222222227</v>
      </c>
      <c r="M7" s="273">
        <v>0.45347222222222222</v>
      </c>
      <c r="N7" s="273">
        <v>0.47916666666666669</v>
      </c>
      <c r="O7" s="273">
        <v>0.48055555555555557</v>
      </c>
      <c r="P7" s="273">
        <v>0.4458333333333333</v>
      </c>
      <c r="Q7" s="725">
        <v>0.54861111111111105</v>
      </c>
      <c r="R7" s="1140"/>
      <c r="S7" s="1143"/>
      <c r="T7" s="1151"/>
      <c r="U7" s="1186"/>
      <c r="V7" s="82"/>
      <c r="DH7" s="3">
        <v>0.54</v>
      </c>
    </row>
    <row r="8" spans="2:112" ht="12" customHeight="1" x14ac:dyDescent="0.15">
      <c r="B8" s="1197"/>
      <c r="C8" s="1198"/>
      <c r="D8" s="1187" t="s">
        <v>18</v>
      </c>
      <c r="E8" s="1188"/>
      <c r="F8" s="244" t="s">
        <v>464</v>
      </c>
      <c r="G8" s="273" t="s">
        <v>589</v>
      </c>
      <c r="H8" s="217" t="s">
        <v>184</v>
      </c>
      <c r="I8" s="217" t="s">
        <v>464</v>
      </c>
      <c r="J8" s="581" t="s">
        <v>184</v>
      </c>
      <c r="K8" s="217" t="s">
        <v>464</v>
      </c>
      <c r="L8" s="217" t="s">
        <v>184</v>
      </c>
      <c r="M8" s="217" t="s">
        <v>673</v>
      </c>
      <c r="N8" s="217" t="s">
        <v>184</v>
      </c>
      <c r="O8" s="273" t="s">
        <v>464</v>
      </c>
      <c r="P8" s="273" t="s">
        <v>187</v>
      </c>
      <c r="Q8" s="733" t="s">
        <v>597</v>
      </c>
      <c r="R8" s="1140"/>
      <c r="S8" s="1143"/>
      <c r="T8" s="1151"/>
      <c r="U8" s="1186"/>
      <c r="V8" s="82"/>
      <c r="DH8" s="3">
        <v>0.52</v>
      </c>
    </row>
    <row r="9" spans="2:112" ht="12" customHeight="1" x14ac:dyDescent="0.15">
      <c r="B9" s="1197"/>
      <c r="C9" s="1198"/>
      <c r="D9" s="1187" t="s">
        <v>19</v>
      </c>
      <c r="E9" s="1188"/>
      <c r="F9" s="245" t="s">
        <v>600</v>
      </c>
      <c r="G9" s="273" t="s">
        <v>422</v>
      </c>
      <c r="H9" s="217" t="s">
        <v>187</v>
      </c>
      <c r="I9" s="217" t="s">
        <v>597</v>
      </c>
      <c r="J9" s="581" t="s">
        <v>184</v>
      </c>
      <c r="K9" s="217" t="s">
        <v>163</v>
      </c>
      <c r="L9" s="217" t="s">
        <v>184</v>
      </c>
      <c r="M9" s="217" t="s">
        <v>187</v>
      </c>
      <c r="N9" s="217" t="s">
        <v>184</v>
      </c>
      <c r="O9" s="217" t="s">
        <v>598</v>
      </c>
      <c r="P9" s="273" t="s">
        <v>187</v>
      </c>
      <c r="Q9" s="733" t="s">
        <v>597</v>
      </c>
      <c r="R9" s="1141"/>
      <c r="S9" s="1144"/>
      <c r="T9" s="1152"/>
      <c r="U9" s="1186"/>
      <c r="V9" s="82"/>
      <c r="DH9" s="3">
        <v>0.54</v>
      </c>
    </row>
    <row r="10" spans="2:112" ht="12" customHeight="1" x14ac:dyDescent="0.15">
      <c r="B10" s="1197"/>
      <c r="C10" s="1198"/>
      <c r="D10" s="1187" t="s">
        <v>20</v>
      </c>
      <c r="E10" s="1136"/>
      <c r="F10" s="246">
        <v>15.6</v>
      </c>
      <c r="G10" s="208">
        <v>16</v>
      </c>
      <c r="H10" s="208">
        <v>20</v>
      </c>
      <c r="I10" s="208">
        <v>27</v>
      </c>
      <c r="J10" s="398">
        <v>32.5</v>
      </c>
      <c r="K10" s="208">
        <v>26</v>
      </c>
      <c r="L10" s="208">
        <v>21</v>
      </c>
      <c r="M10" s="208">
        <v>11.5</v>
      </c>
      <c r="N10" s="208">
        <v>6.2</v>
      </c>
      <c r="O10" s="208">
        <v>-2</v>
      </c>
      <c r="P10" s="208">
        <v>4</v>
      </c>
      <c r="Q10" s="726">
        <v>4.4000000000000004</v>
      </c>
      <c r="R10" s="392">
        <f>MAX(F10:Q10)</f>
        <v>32.5</v>
      </c>
      <c r="S10" s="738">
        <f>MIN(F10:Q10)</f>
        <v>-2</v>
      </c>
      <c r="T10" s="691">
        <f>AVERAGEA(F10:Q10)</f>
        <v>15.183333333333332</v>
      </c>
      <c r="U10" s="1148"/>
      <c r="V10" s="4"/>
      <c r="DH10" s="3">
        <v>0.56000000000000005</v>
      </c>
    </row>
    <row r="11" spans="2:112" ht="12" customHeight="1" x14ac:dyDescent="0.15">
      <c r="B11" s="1197"/>
      <c r="C11" s="1198"/>
      <c r="D11" s="1187" t="s">
        <v>21</v>
      </c>
      <c r="E11" s="1136"/>
      <c r="F11" s="246">
        <v>5.8</v>
      </c>
      <c r="G11" s="208">
        <v>8.5</v>
      </c>
      <c r="H11" s="208">
        <v>11.3</v>
      </c>
      <c r="I11" s="208">
        <v>15.8</v>
      </c>
      <c r="J11" s="398">
        <v>20</v>
      </c>
      <c r="K11" s="208">
        <v>16.2</v>
      </c>
      <c r="L11" s="208">
        <v>19</v>
      </c>
      <c r="M11" s="208">
        <v>14.9</v>
      </c>
      <c r="N11" s="208">
        <v>8.5</v>
      </c>
      <c r="O11" s="208">
        <v>5.2</v>
      </c>
      <c r="P11" s="208">
        <v>4.4000000000000004</v>
      </c>
      <c r="Q11" s="726">
        <v>4.3</v>
      </c>
      <c r="R11" s="392">
        <f>MAX(F11:Q11)</f>
        <v>20</v>
      </c>
      <c r="S11" s="738">
        <f>MIN(F11:Q11)</f>
        <v>4.3</v>
      </c>
      <c r="T11" s="691">
        <f>AVERAGEA(F11:Q11)</f>
        <v>11.158333333333337</v>
      </c>
      <c r="U11" s="1148"/>
      <c r="V11" s="4"/>
      <c r="DH11" s="3">
        <v>0.52</v>
      </c>
    </row>
    <row r="12" spans="2:112" ht="12" customHeight="1" thickBot="1" x14ac:dyDescent="0.2">
      <c r="B12" s="1199"/>
      <c r="C12" s="1200"/>
      <c r="D12" s="1189" t="s">
        <v>4</v>
      </c>
      <c r="E12" s="1138"/>
      <c r="F12" s="275">
        <v>0.4</v>
      </c>
      <c r="G12" s="430">
        <v>0.5</v>
      </c>
      <c r="H12" s="399">
        <v>0.4</v>
      </c>
      <c r="I12" s="399">
        <v>0.5</v>
      </c>
      <c r="J12" s="430">
        <v>0.6</v>
      </c>
      <c r="K12" s="399">
        <v>0.5</v>
      </c>
      <c r="L12" s="399">
        <v>0.5</v>
      </c>
      <c r="M12" s="399">
        <v>0.6</v>
      </c>
      <c r="N12" s="399">
        <v>0.4</v>
      </c>
      <c r="O12" s="399">
        <v>0.4</v>
      </c>
      <c r="P12" s="399">
        <v>0.5</v>
      </c>
      <c r="Q12" s="791">
        <v>0.4</v>
      </c>
      <c r="R12" s="798">
        <f>MAX(F12:Q12)</f>
        <v>0.6</v>
      </c>
      <c r="S12" s="799">
        <f>MIN(F12:Q12)</f>
        <v>0.4</v>
      </c>
      <c r="T12" s="800">
        <f>AVERAGEA(F12:Q12)</f>
        <v>0.47500000000000009</v>
      </c>
      <c r="U12" s="1149"/>
      <c r="V12" s="4"/>
      <c r="W12" s="82" t="s">
        <v>153</v>
      </c>
      <c r="DH12" s="3">
        <v>0.54</v>
      </c>
    </row>
    <row r="13" spans="2:112" s="87" customFormat="1" ht="15" customHeight="1" thickBot="1" x14ac:dyDescent="0.2">
      <c r="B13" s="1179" t="s">
        <v>91</v>
      </c>
      <c r="C13" s="1180"/>
      <c r="D13" s="1180"/>
      <c r="E13" s="105" t="s">
        <v>528</v>
      </c>
      <c r="F13" s="1181" t="s">
        <v>3</v>
      </c>
      <c r="G13" s="1168"/>
      <c r="H13" s="1168"/>
      <c r="I13" s="1168"/>
      <c r="J13" s="1168"/>
      <c r="K13" s="1168"/>
      <c r="L13" s="1168"/>
      <c r="M13" s="1125"/>
      <c r="N13" s="1125"/>
      <c r="O13" s="1125"/>
      <c r="P13" s="1168"/>
      <c r="Q13" s="1168"/>
      <c r="R13" s="1168"/>
      <c r="S13" s="1168"/>
      <c r="T13" s="1169"/>
      <c r="U13" s="104"/>
      <c r="V13" s="86"/>
      <c r="W13" s="86"/>
      <c r="DH13" s="8">
        <v>0.52</v>
      </c>
    </row>
    <row r="14" spans="2:112" ht="12" customHeight="1" x14ac:dyDescent="0.15">
      <c r="B14" s="95">
        <v>1</v>
      </c>
      <c r="C14" s="1165" t="s">
        <v>467</v>
      </c>
      <c r="D14" s="1166"/>
      <c r="E14" s="71" t="s">
        <v>524</v>
      </c>
      <c r="F14" s="281">
        <v>0</v>
      </c>
      <c r="G14" s="437">
        <v>0</v>
      </c>
      <c r="H14" s="522">
        <v>0</v>
      </c>
      <c r="I14" s="395">
        <v>0</v>
      </c>
      <c r="J14" s="411">
        <v>0</v>
      </c>
      <c r="K14" s="557">
        <v>0</v>
      </c>
      <c r="L14" s="395">
        <v>0</v>
      </c>
      <c r="M14" s="557">
        <v>0</v>
      </c>
      <c r="N14" s="557">
        <v>0</v>
      </c>
      <c r="O14" s="557">
        <v>0</v>
      </c>
      <c r="P14" s="557">
        <v>0</v>
      </c>
      <c r="Q14" s="805">
        <v>0</v>
      </c>
      <c r="R14" s="767">
        <f>IF(MAX(F14:Q14)=0,0,MAX(F14:Q14))</f>
        <v>0</v>
      </c>
      <c r="S14" s="437">
        <f>IF(MIN(F14:Q14)=0,0,MIN(F14:Q14))</f>
        <v>0</v>
      </c>
      <c r="T14" s="768">
        <f>IF(AVERAGEA(F14:Q14)=0,0,AVERAGEA(F14:Q14))</f>
        <v>0</v>
      </c>
      <c r="U14" s="1113" t="s">
        <v>45</v>
      </c>
      <c r="V14" s="78"/>
      <c r="W14" s="4"/>
      <c r="DH14" s="3">
        <v>0.6</v>
      </c>
    </row>
    <row r="15" spans="2:112" ht="12" customHeight="1" x14ac:dyDescent="0.15">
      <c r="B15" s="95">
        <v>2</v>
      </c>
      <c r="C15" s="1165" t="s">
        <v>468</v>
      </c>
      <c r="D15" s="1166"/>
      <c r="E15" s="106" t="s">
        <v>79</v>
      </c>
      <c r="F15" s="282" t="s">
        <v>152</v>
      </c>
      <c r="G15" s="501" t="s">
        <v>152</v>
      </c>
      <c r="H15" s="217" t="s">
        <v>152</v>
      </c>
      <c r="I15" s="274" t="s">
        <v>152</v>
      </c>
      <c r="J15" s="389" t="s">
        <v>152</v>
      </c>
      <c r="K15" s="412" t="s">
        <v>152</v>
      </c>
      <c r="L15" s="412" t="s">
        <v>152</v>
      </c>
      <c r="M15" s="412" t="s">
        <v>152</v>
      </c>
      <c r="N15" s="412" t="s">
        <v>152</v>
      </c>
      <c r="O15" s="412" t="s">
        <v>152</v>
      </c>
      <c r="P15" s="412" t="s">
        <v>152</v>
      </c>
      <c r="Q15" s="733" t="s">
        <v>152</v>
      </c>
      <c r="R15" s="737" t="s">
        <v>296</v>
      </c>
      <c r="S15" s="735" t="s">
        <v>296</v>
      </c>
      <c r="T15" s="736" t="s">
        <v>296</v>
      </c>
      <c r="U15" s="1113"/>
      <c r="V15" s="78"/>
      <c r="W15" s="4"/>
      <c r="DH15" s="3">
        <v>0.6</v>
      </c>
    </row>
    <row r="16" spans="2:112" ht="12" customHeight="1" x14ac:dyDescent="0.15">
      <c r="B16" s="95">
        <v>3</v>
      </c>
      <c r="C16" s="1165" t="s">
        <v>469</v>
      </c>
      <c r="D16" s="1166"/>
      <c r="E16" s="71" t="s">
        <v>227</v>
      </c>
      <c r="F16" s="232"/>
      <c r="G16" s="404"/>
      <c r="H16" s="510"/>
      <c r="I16" s="274"/>
      <c r="J16" s="389" t="s">
        <v>250</v>
      </c>
      <c r="K16" s="412"/>
      <c r="L16" s="274"/>
      <c r="M16" s="412"/>
      <c r="N16" s="412"/>
      <c r="O16" s="274"/>
      <c r="P16" s="412"/>
      <c r="Q16" s="741"/>
      <c r="R16" s="705" t="str">
        <f>IF(MAXA(F16:Q16)&lt;W16,"&lt;"&amp;W16&amp;"",MAXA(F16:Q16))</f>
        <v>&lt;0.0003</v>
      </c>
      <c r="S16" s="404" t="str">
        <f>IF(MINA(F16:Q16)&lt;W16,"&lt;"&amp;W16&amp;"",MINA(F16:Q16))</f>
        <v>&lt;0.0003</v>
      </c>
      <c r="T16" s="404" t="str">
        <f>IF(AVERAGEA(F16:Q16)&lt;W16,"&lt;"&amp;ASC(W16),AVERAGEA(F16:Q16))</f>
        <v>&lt;0.0003</v>
      </c>
      <c r="U16" s="1118" t="s">
        <v>46</v>
      </c>
      <c r="V16" s="78"/>
      <c r="W16" s="4">
        <v>2.9999999999999997E-4</v>
      </c>
      <c r="DH16" s="3">
        <v>0.57999999999999996</v>
      </c>
    </row>
    <row r="17" spans="1:112" ht="12" customHeight="1" x14ac:dyDescent="0.15">
      <c r="B17" s="95">
        <v>4</v>
      </c>
      <c r="C17" s="1165" t="s">
        <v>470</v>
      </c>
      <c r="D17" s="1166"/>
      <c r="E17" s="71" t="s">
        <v>71</v>
      </c>
      <c r="F17" s="283"/>
      <c r="G17" s="431"/>
      <c r="H17" s="511"/>
      <c r="I17" s="274"/>
      <c r="J17" s="389" t="s">
        <v>105</v>
      </c>
      <c r="K17" s="412"/>
      <c r="L17" s="274"/>
      <c r="M17" s="412"/>
      <c r="N17" s="412"/>
      <c r="O17" s="274"/>
      <c r="P17" s="412"/>
      <c r="Q17" s="742"/>
      <c r="R17" s="705" t="str">
        <f t="shared" ref="R17:R64" si="0">IF(MAXA(F17:Q17)&lt;W17,"&lt;"&amp;W17&amp;"",MAXA(F17:Q17))</f>
        <v>&lt;0.00005</v>
      </c>
      <c r="S17" s="404" t="str">
        <f t="shared" ref="S17:S64" si="1">IF(MINA(F17:Q17)&lt;W17,"&lt;"&amp;W17&amp;"",MINA(F17:Q17))</f>
        <v>&lt;0.00005</v>
      </c>
      <c r="T17" s="404" t="str">
        <f t="shared" ref="T17:T59" si="2">IF(AVERAGEA(F17:Q17)&lt;W17,"&lt;"&amp;ASC(W17),AVERAGEA(F17:Q17))</f>
        <v>&lt;0.00005</v>
      </c>
      <c r="U17" s="1118"/>
      <c r="V17" s="78"/>
      <c r="W17" s="4">
        <v>5.0000000000000002E-5</v>
      </c>
      <c r="DH17" s="3">
        <v>0.57999999999999996</v>
      </c>
    </row>
    <row r="18" spans="1:112" ht="12" customHeight="1" x14ac:dyDescent="0.15">
      <c r="B18" s="95">
        <v>5</v>
      </c>
      <c r="C18" s="1165" t="s">
        <v>471</v>
      </c>
      <c r="D18" s="1166"/>
      <c r="E18" s="71" t="s">
        <v>67</v>
      </c>
      <c r="F18" s="232"/>
      <c r="G18" s="404"/>
      <c r="H18" s="510"/>
      <c r="I18" s="274"/>
      <c r="J18" s="389" t="s">
        <v>104</v>
      </c>
      <c r="K18" s="412"/>
      <c r="L18" s="274"/>
      <c r="M18" s="412"/>
      <c r="N18" s="412"/>
      <c r="O18" s="274"/>
      <c r="P18" s="412"/>
      <c r="Q18" s="741"/>
      <c r="R18" s="705" t="str">
        <f t="shared" si="0"/>
        <v>&lt;0.001</v>
      </c>
      <c r="S18" s="404" t="str">
        <f t="shared" si="1"/>
        <v>&lt;0.001</v>
      </c>
      <c r="T18" s="404" t="str">
        <f t="shared" si="2"/>
        <v>&lt;0.001</v>
      </c>
      <c r="U18" s="1118"/>
      <c r="V18" s="78"/>
      <c r="W18" s="4">
        <v>1E-3</v>
      </c>
      <c r="DH18" s="3">
        <v>0.62</v>
      </c>
    </row>
    <row r="19" spans="1:112" ht="12" customHeight="1" x14ac:dyDescent="0.15">
      <c r="B19" s="95">
        <v>6</v>
      </c>
      <c r="C19" s="1165" t="s">
        <v>472</v>
      </c>
      <c r="D19" s="1166"/>
      <c r="E19" s="71" t="s">
        <v>67</v>
      </c>
      <c r="F19" s="232"/>
      <c r="G19" s="404"/>
      <c r="H19" s="510"/>
      <c r="I19" s="274"/>
      <c r="J19" s="389" t="s">
        <v>104</v>
      </c>
      <c r="K19" s="412"/>
      <c r="L19" s="274"/>
      <c r="M19" s="412"/>
      <c r="N19" s="412"/>
      <c r="O19" s="274"/>
      <c r="P19" s="412"/>
      <c r="Q19" s="741"/>
      <c r="R19" s="705" t="str">
        <f t="shared" si="0"/>
        <v>&lt;0.001</v>
      </c>
      <c r="S19" s="404" t="str">
        <f t="shared" si="1"/>
        <v>&lt;0.001</v>
      </c>
      <c r="T19" s="404" t="str">
        <f t="shared" si="2"/>
        <v>&lt;0.001</v>
      </c>
      <c r="U19" s="1118"/>
      <c r="V19" s="78"/>
      <c r="W19" s="4">
        <v>1E-3</v>
      </c>
      <c r="DH19" s="3">
        <v>0.57999999999999996</v>
      </c>
    </row>
    <row r="20" spans="1:112" ht="12" customHeight="1" x14ac:dyDescent="0.15">
      <c r="B20" s="95">
        <v>7</v>
      </c>
      <c r="C20" s="1165" t="s">
        <v>473</v>
      </c>
      <c r="D20" s="1166"/>
      <c r="E20" s="71" t="s">
        <v>67</v>
      </c>
      <c r="F20" s="232"/>
      <c r="G20" s="404"/>
      <c r="H20" s="510"/>
      <c r="I20" s="274"/>
      <c r="J20" s="389" t="s">
        <v>104</v>
      </c>
      <c r="K20" s="412"/>
      <c r="L20" s="274"/>
      <c r="M20" s="412"/>
      <c r="N20" s="412"/>
      <c r="O20" s="274"/>
      <c r="P20" s="412"/>
      <c r="Q20" s="741"/>
      <c r="R20" s="705" t="str">
        <f t="shared" si="0"/>
        <v>&lt;0.001</v>
      </c>
      <c r="S20" s="404" t="str">
        <f t="shared" si="1"/>
        <v>&lt;0.001</v>
      </c>
      <c r="T20" s="404" t="str">
        <f t="shared" si="2"/>
        <v>&lt;0.001</v>
      </c>
      <c r="U20" s="1118"/>
      <c r="V20" s="78"/>
      <c r="W20" s="4">
        <v>1E-3</v>
      </c>
      <c r="DH20" s="3">
        <v>0.6</v>
      </c>
    </row>
    <row r="21" spans="1:112" ht="12" customHeight="1" x14ac:dyDescent="0.15">
      <c r="B21" s="95">
        <v>8</v>
      </c>
      <c r="C21" s="1165" t="s">
        <v>474</v>
      </c>
      <c r="D21" s="1166"/>
      <c r="E21" s="210" t="s">
        <v>69</v>
      </c>
      <c r="F21" s="232"/>
      <c r="G21" s="404"/>
      <c r="H21" s="510"/>
      <c r="I21" s="274"/>
      <c r="J21" s="389" t="s">
        <v>114</v>
      </c>
      <c r="K21" s="412"/>
      <c r="L21" s="274"/>
      <c r="M21" s="412"/>
      <c r="N21" s="412"/>
      <c r="O21" s="274"/>
      <c r="P21" s="412"/>
      <c r="Q21" s="741"/>
      <c r="R21" s="705" t="str">
        <f t="shared" si="0"/>
        <v>&lt;0.002</v>
      </c>
      <c r="S21" s="404" t="str">
        <f t="shared" si="1"/>
        <v>&lt;0.002</v>
      </c>
      <c r="T21" s="404" t="str">
        <f t="shared" si="2"/>
        <v>&lt;0.002</v>
      </c>
      <c r="U21" s="1118"/>
      <c r="V21" s="78"/>
      <c r="W21" s="4">
        <v>2E-3</v>
      </c>
      <c r="DH21" s="3">
        <v>0.59</v>
      </c>
    </row>
    <row r="22" spans="1:112" ht="12" customHeight="1" x14ac:dyDescent="0.15">
      <c r="B22" s="95">
        <v>9</v>
      </c>
      <c r="C22" s="1119" t="s">
        <v>475</v>
      </c>
      <c r="D22" s="1120"/>
      <c r="E22" s="71" t="s">
        <v>63</v>
      </c>
      <c r="F22" s="232"/>
      <c r="G22" s="404" t="s">
        <v>308</v>
      </c>
      <c r="H22" s="510"/>
      <c r="I22" s="274"/>
      <c r="J22" s="389" t="s">
        <v>308</v>
      </c>
      <c r="K22" s="412"/>
      <c r="L22" s="274"/>
      <c r="M22" s="389" t="s">
        <v>308</v>
      </c>
      <c r="N22" s="412"/>
      <c r="O22" s="274"/>
      <c r="P22" s="389" t="s">
        <v>308</v>
      </c>
      <c r="Q22" s="741"/>
      <c r="R22" s="705" t="str">
        <f>IF(MAXA(F22:Q22)&lt;W22,"&lt;"&amp;W22&amp;"",MAXA(F22:Q22))</f>
        <v>&lt;0.004</v>
      </c>
      <c r="S22" s="404" t="str">
        <f>IF(MINA(F22:Q22)&lt;W22,"&lt;"&amp;W22&amp;"",MINA(F22:Q22))</f>
        <v>&lt;0.004</v>
      </c>
      <c r="T22" s="404" t="str">
        <f>IF(AVERAGEA(F22:Q22)&lt;W22,"&lt;"&amp;ASC(W22),AVERAGEA(F22:Q22))</f>
        <v>&lt;0.004</v>
      </c>
      <c r="U22" s="21" t="s">
        <v>48</v>
      </c>
      <c r="V22" s="78"/>
      <c r="W22" s="4">
        <v>4.0000000000000001E-3</v>
      </c>
      <c r="DH22" s="3">
        <v>0.62</v>
      </c>
    </row>
    <row r="23" spans="1:112" ht="12" customHeight="1" x14ac:dyDescent="0.15">
      <c r="B23" s="95">
        <v>10</v>
      </c>
      <c r="C23" s="1165" t="s">
        <v>476</v>
      </c>
      <c r="D23" s="1166"/>
      <c r="E23" s="71" t="s">
        <v>67</v>
      </c>
      <c r="F23" s="232"/>
      <c r="G23" s="404" t="s">
        <v>212</v>
      </c>
      <c r="H23" s="397"/>
      <c r="I23" s="274"/>
      <c r="J23" s="414" t="s">
        <v>113</v>
      </c>
      <c r="K23" s="412"/>
      <c r="L23" s="274"/>
      <c r="M23" s="412" t="s">
        <v>212</v>
      </c>
      <c r="N23" s="412"/>
      <c r="O23" s="274"/>
      <c r="P23" s="412" t="s">
        <v>212</v>
      </c>
      <c r="Q23" s="741"/>
      <c r="R23" s="705" t="str">
        <f t="shared" si="0"/>
        <v>&lt;0.001</v>
      </c>
      <c r="S23" s="404" t="str">
        <f t="shared" si="1"/>
        <v>&lt;0.001</v>
      </c>
      <c r="T23" s="404" t="str">
        <f t="shared" si="2"/>
        <v>&lt;0.001</v>
      </c>
      <c r="U23" s="21" t="s">
        <v>47</v>
      </c>
      <c r="V23" s="78"/>
      <c r="W23" s="4">
        <v>1E-3</v>
      </c>
      <c r="DH23" s="3">
        <v>0.62</v>
      </c>
    </row>
    <row r="24" spans="1:112" ht="12" customHeight="1" x14ac:dyDescent="0.15">
      <c r="B24" s="95">
        <v>11</v>
      </c>
      <c r="C24" s="1165" t="s">
        <v>477</v>
      </c>
      <c r="D24" s="1166"/>
      <c r="E24" s="630" t="s">
        <v>73</v>
      </c>
      <c r="F24" s="233">
        <v>0.2</v>
      </c>
      <c r="G24" s="633">
        <v>0.1</v>
      </c>
      <c r="H24" s="512" t="s">
        <v>620</v>
      </c>
      <c r="I24" s="456">
        <v>0.1</v>
      </c>
      <c r="J24" s="389" t="s">
        <v>183</v>
      </c>
      <c r="K24" s="634">
        <v>0.1</v>
      </c>
      <c r="L24" s="274">
        <v>0.2</v>
      </c>
      <c r="M24" s="634">
        <v>0.2</v>
      </c>
      <c r="N24" s="412">
        <v>0.1</v>
      </c>
      <c r="O24" s="456">
        <v>0.1</v>
      </c>
      <c r="P24" s="414">
        <v>0.1</v>
      </c>
      <c r="Q24" s="698">
        <v>0.2</v>
      </c>
      <c r="R24" s="740">
        <f t="shared" si="0"/>
        <v>0.2</v>
      </c>
      <c r="S24" s="633" t="str">
        <f t="shared" si="1"/>
        <v>&lt;0.1</v>
      </c>
      <c r="T24" s="441">
        <f>IF(AVERAGEA(F24:Q24)&lt;W24,"&lt;"&amp;ASC(W24),AVERAGEA(F24:Q24))</f>
        <v>0.11666666666666665</v>
      </c>
      <c r="U24" s="1117" t="s">
        <v>48</v>
      </c>
      <c r="V24" s="78"/>
      <c r="W24" s="4">
        <v>0.1</v>
      </c>
      <c r="DH24" s="3">
        <v>0.6</v>
      </c>
    </row>
    <row r="25" spans="1:112" ht="12" customHeight="1" x14ac:dyDescent="0.15">
      <c r="B25" s="95">
        <v>12</v>
      </c>
      <c r="C25" s="1165" t="s">
        <v>478</v>
      </c>
      <c r="D25" s="1166"/>
      <c r="E25" s="71" t="s">
        <v>74</v>
      </c>
      <c r="F25" s="284"/>
      <c r="G25" s="405"/>
      <c r="H25" s="513"/>
      <c r="I25" s="274"/>
      <c r="J25" s="389" t="s">
        <v>215</v>
      </c>
      <c r="K25" s="412"/>
      <c r="L25" s="274"/>
      <c r="M25" s="412"/>
      <c r="N25" s="412"/>
      <c r="O25" s="274"/>
      <c r="P25" s="414"/>
      <c r="Q25" s="743"/>
      <c r="R25" s="705" t="str">
        <f t="shared" si="0"/>
        <v>&lt;0.08</v>
      </c>
      <c r="S25" s="404" t="str">
        <f t="shared" si="1"/>
        <v>&lt;0.08</v>
      </c>
      <c r="T25" s="404" t="str">
        <f t="shared" si="2"/>
        <v>&lt;0.08</v>
      </c>
      <c r="U25" s="1118"/>
      <c r="V25" s="78"/>
      <c r="W25" s="4">
        <v>0.08</v>
      </c>
      <c r="DH25" s="3">
        <v>0.6</v>
      </c>
    </row>
    <row r="26" spans="1:112" ht="12" customHeight="1" x14ac:dyDescent="0.15">
      <c r="B26" s="95">
        <v>13</v>
      </c>
      <c r="C26" s="1165" t="s">
        <v>479</v>
      </c>
      <c r="D26" s="1166"/>
      <c r="E26" s="71" t="s">
        <v>75</v>
      </c>
      <c r="F26" s="233"/>
      <c r="G26" s="398"/>
      <c r="H26" s="512"/>
      <c r="I26" s="274"/>
      <c r="J26" s="389" t="s">
        <v>183</v>
      </c>
      <c r="K26" s="412"/>
      <c r="L26" s="274"/>
      <c r="M26" s="412"/>
      <c r="N26" s="412"/>
      <c r="O26" s="274"/>
      <c r="P26" s="414"/>
      <c r="Q26" s="726"/>
      <c r="R26" s="705" t="str">
        <f t="shared" si="0"/>
        <v>&lt;0.1</v>
      </c>
      <c r="S26" s="404" t="str">
        <f t="shared" si="1"/>
        <v>&lt;0.1</v>
      </c>
      <c r="T26" s="404" t="str">
        <f t="shared" si="2"/>
        <v>&lt;0.1</v>
      </c>
      <c r="U26" s="1118"/>
      <c r="V26" s="78"/>
      <c r="W26" s="4">
        <v>0.1</v>
      </c>
      <c r="DH26" s="3">
        <v>0.57999999999999996</v>
      </c>
    </row>
    <row r="27" spans="1:112" ht="12" customHeight="1" x14ac:dyDescent="0.15">
      <c r="B27" s="95">
        <v>14</v>
      </c>
      <c r="C27" s="1165" t="s">
        <v>480</v>
      </c>
      <c r="D27" s="1166"/>
      <c r="E27" s="71" t="s">
        <v>76</v>
      </c>
      <c r="F27" s="285"/>
      <c r="G27" s="403"/>
      <c r="H27" s="514"/>
      <c r="I27" s="274"/>
      <c r="J27" s="389" t="s">
        <v>108</v>
      </c>
      <c r="K27" s="412"/>
      <c r="L27" s="274"/>
      <c r="M27" s="412"/>
      <c r="N27" s="412"/>
      <c r="O27" s="274"/>
      <c r="P27" s="414"/>
      <c r="Q27" s="744"/>
      <c r="R27" s="705" t="str">
        <f t="shared" si="0"/>
        <v>&lt;0.0002</v>
      </c>
      <c r="S27" s="404" t="str">
        <f t="shared" si="1"/>
        <v>&lt;0.0002</v>
      </c>
      <c r="T27" s="404" t="str">
        <f t="shared" si="2"/>
        <v>&lt;0.0002</v>
      </c>
      <c r="U27" s="1172" t="s">
        <v>49</v>
      </c>
      <c r="V27" s="78"/>
      <c r="W27" s="4">
        <v>2.0000000000000001E-4</v>
      </c>
      <c r="DH27" s="3">
        <v>0.62</v>
      </c>
    </row>
    <row r="28" spans="1:112" ht="12" customHeight="1" x14ac:dyDescent="0.15">
      <c r="B28" s="95">
        <v>15</v>
      </c>
      <c r="C28" s="1165" t="s">
        <v>481</v>
      </c>
      <c r="D28" s="1166"/>
      <c r="E28" s="71" t="s">
        <v>72</v>
      </c>
      <c r="F28" s="232"/>
      <c r="G28" s="404"/>
      <c r="H28" s="510"/>
      <c r="I28" s="274"/>
      <c r="J28" s="389" t="s">
        <v>106</v>
      </c>
      <c r="K28" s="412"/>
      <c r="L28" s="274"/>
      <c r="M28" s="412"/>
      <c r="N28" s="412"/>
      <c r="O28" s="274"/>
      <c r="P28" s="414"/>
      <c r="Q28" s="741"/>
      <c r="R28" s="705" t="str">
        <f t="shared" si="0"/>
        <v>&lt;0.005</v>
      </c>
      <c r="S28" s="404" t="str">
        <f t="shared" si="1"/>
        <v>&lt;0.005</v>
      </c>
      <c r="T28" s="404" t="str">
        <f t="shared" si="2"/>
        <v>&lt;0.005</v>
      </c>
      <c r="U28" s="1172"/>
      <c r="V28" s="78"/>
      <c r="W28" s="4">
        <v>5.0000000000000001E-3</v>
      </c>
      <c r="DH28" s="3">
        <v>0.66</v>
      </c>
    </row>
    <row r="29" spans="1:112" ht="23.25" customHeight="1" x14ac:dyDescent="0.15">
      <c r="A29" s="99"/>
      <c r="B29" s="95">
        <v>16</v>
      </c>
      <c r="C29" s="1121" t="s">
        <v>482</v>
      </c>
      <c r="D29" s="1122"/>
      <c r="E29" s="110" t="s">
        <v>63</v>
      </c>
      <c r="F29" s="286"/>
      <c r="G29" s="432"/>
      <c r="H29" s="286"/>
      <c r="I29" s="280"/>
      <c r="J29" s="444" t="s">
        <v>104</v>
      </c>
      <c r="K29" s="280"/>
      <c r="L29" s="280"/>
      <c r="M29" s="280"/>
      <c r="N29" s="280"/>
      <c r="O29" s="280"/>
      <c r="P29" s="559"/>
      <c r="Q29" s="806"/>
      <c r="R29" s="705" t="str">
        <f t="shared" si="0"/>
        <v>&lt;0.001</v>
      </c>
      <c r="S29" s="404" t="str">
        <f t="shared" si="1"/>
        <v>&lt;0.001</v>
      </c>
      <c r="T29" s="404" t="str">
        <f t="shared" si="2"/>
        <v>&lt;0.001</v>
      </c>
      <c r="U29" s="1172"/>
      <c r="V29" s="78"/>
      <c r="W29" s="4">
        <v>1E-3</v>
      </c>
      <c r="DH29" s="3">
        <v>0.66</v>
      </c>
    </row>
    <row r="30" spans="1:112" ht="12" customHeight="1" x14ac:dyDescent="0.15">
      <c r="A30" s="99"/>
      <c r="B30" s="95">
        <v>17</v>
      </c>
      <c r="C30" s="1165" t="s">
        <v>483</v>
      </c>
      <c r="D30" s="1166"/>
      <c r="E30" s="24" t="s">
        <v>69</v>
      </c>
      <c r="F30" s="321"/>
      <c r="G30" s="404"/>
      <c r="H30" s="510"/>
      <c r="I30" s="274"/>
      <c r="J30" s="389" t="s">
        <v>104</v>
      </c>
      <c r="K30" s="412"/>
      <c r="L30" s="274"/>
      <c r="M30" s="412"/>
      <c r="N30" s="412"/>
      <c r="O30" s="274"/>
      <c r="P30" s="414"/>
      <c r="Q30" s="741"/>
      <c r="R30" s="705" t="str">
        <f t="shared" si="0"/>
        <v>&lt;0.001</v>
      </c>
      <c r="S30" s="404" t="str">
        <f t="shared" si="1"/>
        <v>&lt;0.001</v>
      </c>
      <c r="T30" s="404" t="str">
        <f t="shared" si="2"/>
        <v>&lt;0.001</v>
      </c>
      <c r="U30" s="1172"/>
      <c r="V30" s="78"/>
      <c r="W30" s="4">
        <v>1E-3</v>
      </c>
      <c r="DH30" s="3">
        <v>0.67</v>
      </c>
    </row>
    <row r="31" spans="1:112" ht="12" customHeight="1" x14ac:dyDescent="0.15">
      <c r="A31" s="99"/>
      <c r="B31" s="95">
        <v>18</v>
      </c>
      <c r="C31" s="1165" t="s">
        <v>484</v>
      </c>
      <c r="D31" s="1166"/>
      <c r="E31" s="71" t="s">
        <v>67</v>
      </c>
      <c r="F31" s="232"/>
      <c r="G31" s="404"/>
      <c r="H31" s="510"/>
      <c r="I31" s="274"/>
      <c r="J31" s="389" t="s">
        <v>104</v>
      </c>
      <c r="K31" s="412"/>
      <c r="L31" s="274"/>
      <c r="M31" s="412"/>
      <c r="N31" s="412"/>
      <c r="O31" s="274"/>
      <c r="P31" s="414"/>
      <c r="Q31" s="741"/>
      <c r="R31" s="705" t="str">
        <f t="shared" si="0"/>
        <v>&lt;0.001</v>
      </c>
      <c r="S31" s="404" t="str">
        <f t="shared" si="1"/>
        <v>&lt;0.001</v>
      </c>
      <c r="T31" s="404" t="str">
        <f>IF(AVERAGEA(F31:Q31)&lt;W31,"&lt;"&amp;ASC(W31),AVERAGEA(F31:Q31))</f>
        <v>&lt;0.001</v>
      </c>
      <c r="U31" s="1172"/>
      <c r="V31" s="78"/>
      <c r="W31" s="4">
        <v>1E-3</v>
      </c>
      <c r="DH31" s="3">
        <v>0.66</v>
      </c>
    </row>
    <row r="32" spans="1:112" ht="12" customHeight="1" x14ac:dyDescent="0.15">
      <c r="A32" s="99"/>
      <c r="B32" s="95">
        <v>19</v>
      </c>
      <c r="C32" s="1165" t="s">
        <v>485</v>
      </c>
      <c r="D32" s="1166"/>
      <c r="E32" s="71" t="s">
        <v>67</v>
      </c>
      <c r="F32" s="232"/>
      <c r="G32" s="404"/>
      <c r="H32" s="510"/>
      <c r="I32" s="274"/>
      <c r="J32" s="389" t="s">
        <v>104</v>
      </c>
      <c r="K32" s="412"/>
      <c r="L32" s="274"/>
      <c r="M32" s="412"/>
      <c r="N32" s="412"/>
      <c r="O32" s="274"/>
      <c r="P32" s="414"/>
      <c r="Q32" s="741"/>
      <c r="R32" s="705" t="str">
        <f t="shared" si="0"/>
        <v>&lt;0.001</v>
      </c>
      <c r="S32" s="404" t="str">
        <f t="shared" si="1"/>
        <v>&lt;0.001</v>
      </c>
      <c r="T32" s="404" t="str">
        <f t="shared" si="2"/>
        <v>&lt;0.001</v>
      </c>
      <c r="U32" s="1172"/>
      <c r="V32" s="78"/>
      <c r="W32" s="4">
        <v>1E-3</v>
      </c>
      <c r="DH32" s="3">
        <v>0.64</v>
      </c>
    </row>
    <row r="33" spans="1:112" ht="12" customHeight="1" x14ac:dyDescent="0.15">
      <c r="A33" s="99"/>
      <c r="B33" s="95">
        <v>20</v>
      </c>
      <c r="C33" s="1165" t="s">
        <v>486</v>
      </c>
      <c r="D33" s="1166"/>
      <c r="E33" s="71" t="s">
        <v>67</v>
      </c>
      <c r="F33" s="232"/>
      <c r="G33" s="404"/>
      <c r="H33" s="510"/>
      <c r="I33" s="274"/>
      <c r="J33" s="389" t="s">
        <v>104</v>
      </c>
      <c r="K33" s="412"/>
      <c r="L33" s="274"/>
      <c r="M33" s="412"/>
      <c r="N33" s="412"/>
      <c r="O33" s="274"/>
      <c r="P33" s="414"/>
      <c r="Q33" s="741"/>
      <c r="R33" s="705" t="str">
        <f t="shared" si="0"/>
        <v>&lt;0.001</v>
      </c>
      <c r="S33" s="404" t="str">
        <f t="shared" si="1"/>
        <v>&lt;0.001</v>
      </c>
      <c r="T33" s="404" t="str">
        <f t="shared" si="2"/>
        <v>&lt;0.001</v>
      </c>
      <c r="U33" s="1172"/>
      <c r="V33" s="78"/>
      <c r="W33" s="4">
        <v>1E-3</v>
      </c>
      <c r="DH33" s="3">
        <v>0.66</v>
      </c>
    </row>
    <row r="34" spans="1:112" ht="12" customHeight="1" x14ac:dyDescent="0.15">
      <c r="A34" s="99"/>
      <c r="B34" s="95">
        <v>21</v>
      </c>
      <c r="C34" s="1165" t="s">
        <v>487</v>
      </c>
      <c r="D34" s="1173"/>
      <c r="E34" s="71" t="s">
        <v>66</v>
      </c>
      <c r="F34" s="284"/>
      <c r="G34" s="389" t="s">
        <v>217</v>
      </c>
      <c r="H34" s="513"/>
      <c r="I34" s="274"/>
      <c r="J34" s="389">
        <v>0.08</v>
      </c>
      <c r="K34" s="412"/>
      <c r="L34" s="274"/>
      <c r="M34" s="412" t="s">
        <v>217</v>
      </c>
      <c r="N34" s="412"/>
      <c r="O34" s="274"/>
      <c r="P34" s="414" t="s">
        <v>217</v>
      </c>
      <c r="Q34" s="741"/>
      <c r="R34" s="704">
        <f t="shared" si="0"/>
        <v>0.08</v>
      </c>
      <c r="S34" s="404" t="str">
        <f t="shared" si="1"/>
        <v>&lt;0.06</v>
      </c>
      <c r="T34" s="404" t="str">
        <f t="shared" si="2"/>
        <v>&lt;0.06</v>
      </c>
      <c r="U34" s="1174" t="s">
        <v>182</v>
      </c>
      <c r="V34" s="78"/>
      <c r="W34" s="4">
        <v>0.06</v>
      </c>
      <c r="DH34" s="3">
        <v>0.68</v>
      </c>
    </row>
    <row r="35" spans="1:112" ht="12" customHeight="1" x14ac:dyDescent="0.15">
      <c r="A35" s="99"/>
      <c r="B35" s="95">
        <v>22</v>
      </c>
      <c r="C35" s="1165" t="s">
        <v>488</v>
      </c>
      <c r="D35" s="1166"/>
      <c r="E35" s="71" t="s">
        <v>69</v>
      </c>
      <c r="F35" s="232"/>
      <c r="G35" s="389" t="s">
        <v>218</v>
      </c>
      <c r="H35" s="397"/>
      <c r="I35" s="274"/>
      <c r="J35" s="389" t="s">
        <v>218</v>
      </c>
      <c r="K35" s="412"/>
      <c r="L35" s="274"/>
      <c r="M35" s="412" t="s">
        <v>218</v>
      </c>
      <c r="N35" s="412"/>
      <c r="O35" s="274"/>
      <c r="P35" s="414" t="s">
        <v>218</v>
      </c>
      <c r="Q35" s="741"/>
      <c r="R35" s="705" t="str">
        <f t="shared" si="0"/>
        <v>&lt;0.002</v>
      </c>
      <c r="S35" s="404" t="str">
        <f t="shared" si="1"/>
        <v>&lt;0.002</v>
      </c>
      <c r="T35" s="404" t="str">
        <f t="shared" si="2"/>
        <v>&lt;0.002</v>
      </c>
      <c r="U35" s="1175"/>
      <c r="V35" s="78"/>
      <c r="W35" s="4">
        <v>2E-3</v>
      </c>
      <c r="DH35" s="3">
        <v>0.64</v>
      </c>
    </row>
    <row r="36" spans="1:112" ht="12" customHeight="1" x14ac:dyDescent="0.15">
      <c r="A36" s="99"/>
      <c r="B36" s="95">
        <v>23</v>
      </c>
      <c r="C36" s="1165" t="s">
        <v>489</v>
      </c>
      <c r="D36" s="1166"/>
      <c r="E36" s="71" t="s">
        <v>78</v>
      </c>
      <c r="F36" s="287"/>
      <c r="G36" s="389">
        <v>5.0000000000000001E-3</v>
      </c>
      <c r="H36" s="516"/>
      <c r="I36" s="274"/>
      <c r="J36" s="389">
        <v>1.7000000000000001E-2</v>
      </c>
      <c r="K36" s="412"/>
      <c r="L36" s="274"/>
      <c r="M36" s="510">
        <v>1.2999999999999999E-2</v>
      </c>
      <c r="N36" s="412"/>
      <c r="O36" s="274"/>
      <c r="P36" s="390">
        <v>2E-3</v>
      </c>
      <c r="Q36" s="807"/>
      <c r="R36" s="769">
        <f t="shared" si="0"/>
        <v>1.7000000000000001E-2</v>
      </c>
      <c r="S36" s="440">
        <f t="shared" si="1"/>
        <v>2E-3</v>
      </c>
      <c r="T36" s="440">
        <f t="shared" si="2"/>
        <v>9.2500000000000013E-3</v>
      </c>
      <c r="U36" s="1175"/>
      <c r="V36" s="78"/>
      <c r="W36" s="4">
        <v>1E-3</v>
      </c>
      <c r="DH36" s="3">
        <v>0.66</v>
      </c>
    </row>
    <row r="37" spans="1:112" ht="11.25" customHeight="1" x14ac:dyDescent="0.15">
      <c r="A37" s="99"/>
      <c r="B37" s="95">
        <v>24</v>
      </c>
      <c r="C37" s="1165" t="s">
        <v>490</v>
      </c>
      <c r="D37" s="1166"/>
      <c r="E37" s="71" t="s">
        <v>77</v>
      </c>
      <c r="F37" s="232"/>
      <c r="G37" s="389">
        <v>6.0000000000000001E-3</v>
      </c>
      <c r="H37" s="397"/>
      <c r="I37" s="274"/>
      <c r="J37" s="389">
        <v>1.4999999999999999E-2</v>
      </c>
      <c r="K37" s="412"/>
      <c r="L37" s="274"/>
      <c r="M37" s="510">
        <v>0.01</v>
      </c>
      <c r="N37" s="412"/>
      <c r="O37" s="274"/>
      <c r="P37" s="414" t="s">
        <v>218</v>
      </c>
      <c r="Q37" s="741"/>
      <c r="R37" s="705">
        <f t="shared" si="0"/>
        <v>1.4999999999999999E-2</v>
      </c>
      <c r="S37" s="404" t="str">
        <f t="shared" si="1"/>
        <v>&lt;0.002</v>
      </c>
      <c r="T37" s="404">
        <f t="shared" si="2"/>
        <v>7.7499999999999999E-3</v>
      </c>
      <c r="U37" s="1175"/>
      <c r="V37" s="78"/>
      <c r="W37" s="4">
        <v>2E-3</v>
      </c>
      <c r="DH37" s="3">
        <v>0.65</v>
      </c>
    </row>
    <row r="38" spans="1:112" ht="12" customHeight="1" x14ac:dyDescent="0.15">
      <c r="A38" s="99"/>
      <c r="B38" s="95">
        <v>25</v>
      </c>
      <c r="C38" s="1165" t="s">
        <v>491</v>
      </c>
      <c r="D38" s="1166"/>
      <c r="E38" s="71" t="s">
        <v>65</v>
      </c>
      <c r="F38" s="232"/>
      <c r="G38" s="389" t="s">
        <v>648</v>
      </c>
      <c r="H38" s="397"/>
      <c r="I38" s="274"/>
      <c r="J38" s="389">
        <v>2E-3</v>
      </c>
      <c r="K38" s="412"/>
      <c r="L38" s="274"/>
      <c r="M38" s="510">
        <v>2E-3</v>
      </c>
      <c r="N38" s="412"/>
      <c r="O38" s="274"/>
      <c r="P38" s="414">
        <v>2E-3</v>
      </c>
      <c r="Q38" s="741"/>
      <c r="R38" s="705">
        <f t="shared" si="0"/>
        <v>2E-3</v>
      </c>
      <c r="S38" s="404" t="str">
        <f t="shared" si="1"/>
        <v>&lt;0.001</v>
      </c>
      <c r="T38" s="404">
        <f t="shared" si="2"/>
        <v>1.5E-3</v>
      </c>
      <c r="U38" s="1175"/>
      <c r="V38" s="78"/>
      <c r="W38" s="4">
        <v>1E-3</v>
      </c>
    </row>
    <row r="39" spans="1:112" ht="12" customHeight="1" x14ac:dyDescent="0.15">
      <c r="A39" s="99"/>
      <c r="B39" s="95">
        <v>26</v>
      </c>
      <c r="C39" s="1165" t="s">
        <v>492</v>
      </c>
      <c r="D39" s="1166"/>
      <c r="E39" s="71" t="s">
        <v>67</v>
      </c>
      <c r="F39" s="232"/>
      <c r="G39" s="389" t="s">
        <v>212</v>
      </c>
      <c r="H39" s="397"/>
      <c r="I39" s="274"/>
      <c r="J39" s="389" t="s">
        <v>212</v>
      </c>
      <c r="K39" s="412"/>
      <c r="L39" s="274"/>
      <c r="M39" s="412" t="s">
        <v>113</v>
      </c>
      <c r="N39" s="412"/>
      <c r="O39" s="274"/>
      <c r="P39" s="414" t="s">
        <v>212</v>
      </c>
      <c r="Q39" s="741"/>
      <c r="R39" s="705" t="str">
        <f t="shared" si="0"/>
        <v>&lt;0.001</v>
      </c>
      <c r="S39" s="404" t="str">
        <f t="shared" si="1"/>
        <v>&lt;0.001</v>
      </c>
      <c r="T39" s="404" t="str">
        <f t="shared" si="2"/>
        <v>&lt;0.001</v>
      </c>
      <c r="U39" s="1175"/>
      <c r="V39" s="78"/>
      <c r="W39" s="4">
        <v>1E-3</v>
      </c>
    </row>
    <row r="40" spans="1:112" ht="12" customHeight="1" x14ac:dyDescent="0.15">
      <c r="A40" s="99"/>
      <c r="B40" s="95">
        <v>27</v>
      </c>
      <c r="C40" s="1165" t="s">
        <v>493</v>
      </c>
      <c r="D40" s="1166"/>
      <c r="E40" s="71" t="s">
        <v>65</v>
      </c>
      <c r="F40" s="232"/>
      <c r="G40" s="438">
        <v>8.0000000000000002E-3</v>
      </c>
      <c r="H40" s="397"/>
      <c r="I40" s="274"/>
      <c r="J40" s="404">
        <v>2.5999999999999999E-2</v>
      </c>
      <c r="K40" s="412"/>
      <c r="L40" s="274"/>
      <c r="M40" s="510">
        <v>2.1999999999999999E-2</v>
      </c>
      <c r="N40" s="412"/>
      <c r="O40" s="274"/>
      <c r="P40" s="414">
        <v>7.0000000000000001E-3</v>
      </c>
      <c r="Q40" s="741"/>
      <c r="R40" s="705">
        <f t="shared" si="0"/>
        <v>2.5999999999999999E-2</v>
      </c>
      <c r="S40" s="404">
        <f t="shared" si="1"/>
        <v>7.0000000000000001E-3</v>
      </c>
      <c r="T40" s="404">
        <f t="shared" si="2"/>
        <v>1.575E-2</v>
      </c>
      <c r="U40" s="1175"/>
      <c r="V40" s="78"/>
      <c r="W40" s="4">
        <v>4.0000000000000001E-3</v>
      </c>
    </row>
    <row r="41" spans="1:112" ht="12" customHeight="1" x14ac:dyDescent="0.15">
      <c r="A41" s="99"/>
      <c r="B41" s="95">
        <v>28</v>
      </c>
      <c r="C41" s="1165" t="s">
        <v>494</v>
      </c>
      <c r="D41" s="1166"/>
      <c r="E41" s="71" t="s">
        <v>77</v>
      </c>
      <c r="F41" s="232"/>
      <c r="G41" s="389">
        <v>3.0000000000000001E-3</v>
      </c>
      <c r="H41" s="517"/>
      <c r="I41" s="274"/>
      <c r="J41" s="389">
        <v>1.2E-2</v>
      </c>
      <c r="K41" s="412"/>
      <c r="L41" s="274"/>
      <c r="M41" s="510">
        <v>0.01</v>
      </c>
      <c r="N41" s="412"/>
      <c r="O41" s="274"/>
      <c r="P41" s="414" t="s">
        <v>218</v>
      </c>
      <c r="Q41" s="741"/>
      <c r="R41" s="705">
        <f t="shared" si="0"/>
        <v>1.2E-2</v>
      </c>
      <c r="S41" s="404" t="str">
        <f t="shared" si="1"/>
        <v>&lt;0.002</v>
      </c>
      <c r="T41" s="404">
        <f t="shared" si="2"/>
        <v>6.2500000000000003E-3</v>
      </c>
      <c r="U41" s="1175"/>
      <c r="V41" s="78"/>
      <c r="W41" s="4">
        <v>2E-3</v>
      </c>
    </row>
    <row r="42" spans="1:112" ht="12" customHeight="1" x14ac:dyDescent="0.15">
      <c r="A42" s="99"/>
      <c r="B42" s="95">
        <v>29</v>
      </c>
      <c r="C42" s="1165" t="s">
        <v>495</v>
      </c>
      <c r="D42" s="1166"/>
      <c r="E42" s="71" t="s">
        <v>77</v>
      </c>
      <c r="F42" s="287"/>
      <c r="G42" s="404">
        <v>3.0000000000000001E-3</v>
      </c>
      <c r="H42" s="516"/>
      <c r="I42" s="274"/>
      <c r="J42" s="404">
        <v>7.0000000000000001E-3</v>
      </c>
      <c r="K42" s="412"/>
      <c r="L42" s="274"/>
      <c r="M42" s="510">
        <v>7.0000000000000001E-3</v>
      </c>
      <c r="N42" s="412"/>
      <c r="O42" s="274"/>
      <c r="P42" s="414">
        <v>3.0000000000000001E-3</v>
      </c>
      <c r="Q42" s="807"/>
      <c r="R42" s="769">
        <f t="shared" si="0"/>
        <v>7.0000000000000001E-3</v>
      </c>
      <c r="S42" s="440">
        <f t="shared" si="1"/>
        <v>3.0000000000000001E-3</v>
      </c>
      <c r="T42" s="440">
        <f t="shared" si="2"/>
        <v>5.0000000000000001E-3</v>
      </c>
      <c r="U42" s="1175"/>
      <c r="V42" s="78"/>
      <c r="W42" s="4">
        <v>1E-3</v>
      </c>
    </row>
    <row r="43" spans="1:112" ht="12" customHeight="1" x14ac:dyDescent="0.15">
      <c r="A43" s="99"/>
      <c r="B43" s="95">
        <v>30</v>
      </c>
      <c r="C43" s="1165" t="s">
        <v>496</v>
      </c>
      <c r="D43" s="1166"/>
      <c r="E43" s="71" t="s">
        <v>80</v>
      </c>
      <c r="F43" s="285"/>
      <c r="G43" s="389" t="s">
        <v>113</v>
      </c>
      <c r="H43" s="397"/>
      <c r="I43" s="274"/>
      <c r="J43" s="274" t="s">
        <v>454</v>
      </c>
      <c r="K43" s="412"/>
      <c r="L43" s="274"/>
      <c r="M43" s="274" t="s">
        <v>113</v>
      </c>
      <c r="N43" s="412"/>
      <c r="O43" s="274"/>
      <c r="P43" s="274" t="s">
        <v>113</v>
      </c>
      <c r="Q43" s="807"/>
      <c r="R43" s="769" t="str">
        <f t="shared" si="0"/>
        <v>&lt;0.001</v>
      </c>
      <c r="S43" s="521" t="str">
        <f t="shared" si="1"/>
        <v>&lt;0.001</v>
      </c>
      <c r="T43" s="521" t="str">
        <f t="shared" si="2"/>
        <v>&lt;0.001</v>
      </c>
      <c r="U43" s="1175"/>
      <c r="V43" s="78"/>
      <c r="W43" s="4">
        <v>1E-3</v>
      </c>
    </row>
    <row r="44" spans="1:112" ht="12" customHeight="1" x14ac:dyDescent="0.15">
      <c r="A44" s="99"/>
      <c r="B44" s="95">
        <v>31</v>
      </c>
      <c r="C44" s="1165" t="s">
        <v>497</v>
      </c>
      <c r="D44" s="1166"/>
      <c r="E44" s="71" t="s">
        <v>81</v>
      </c>
      <c r="F44" s="232"/>
      <c r="G44" s="389" t="s">
        <v>219</v>
      </c>
      <c r="H44" s="397"/>
      <c r="I44" s="274"/>
      <c r="J44" s="389" t="s">
        <v>219</v>
      </c>
      <c r="K44" s="412"/>
      <c r="L44" s="274"/>
      <c r="M44" s="412" t="s">
        <v>219</v>
      </c>
      <c r="N44" s="412"/>
      <c r="O44" s="274"/>
      <c r="P44" s="414" t="s">
        <v>219</v>
      </c>
      <c r="Q44" s="741"/>
      <c r="R44" s="705" t="str">
        <f t="shared" si="0"/>
        <v>&lt;0.008</v>
      </c>
      <c r="S44" s="404" t="str">
        <f t="shared" si="1"/>
        <v>&lt;0.008</v>
      </c>
      <c r="T44" s="404" t="str">
        <f t="shared" si="2"/>
        <v>&lt;0.008</v>
      </c>
      <c r="U44" s="1176"/>
      <c r="V44" s="78"/>
      <c r="W44" s="4">
        <v>8.0000000000000002E-3</v>
      </c>
    </row>
    <row r="45" spans="1:112" ht="12" customHeight="1" x14ac:dyDescent="0.15">
      <c r="A45" s="99"/>
      <c r="B45" s="95">
        <v>32</v>
      </c>
      <c r="C45" s="1165" t="s">
        <v>498</v>
      </c>
      <c r="D45" s="1166"/>
      <c r="E45" s="71" t="s">
        <v>75</v>
      </c>
      <c r="F45" s="284"/>
      <c r="G45" s="405"/>
      <c r="H45" s="452"/>
      <c r="I45" s="274"/>
      <c r="J45" s="240" t="s">
        <v>279</v>
      </c>
      <c r="K45" s="412"/>
      <c r="L45" s="274"/>
      <c r="M45" s="412"/>
      <c r="N45" s="412"/>
      <c r="O45" s="274"/>
      <c r="P45" s="414"/>
      <c r="Q45" s="743"/>
      <c r="R45" s="704" t="str">
        <f t="shared" si="0"/>
        <v>&lt;0.01</v>
      </c>
      <c r="S45" s="405" t="str">
        <f t="shared" si="1"/>
        <v>&lt;0.01</v>
      </c>
      <c r="T45" s="405" t="str">
        <f t="shared" si="2"/>
        <v>&lt;0.01</v>
      </c>
      <c r="U45" s="1172" t="s">
        <v>46</v>
      </c>
      <c r="V45" s="78"/>
      <c r="W45" s="144">
        <v>0.01</v>
      </c>
    </row>
    <row r="46" spans="1:112" ht="12" customHeight="1" x14ac:dyDescent="0.15">
      <c r="A46" s="99"/>
      <c r="B46" s="95">
        <v>33</v>
      </c>
      <c r="C46" s="1165" t="s">
        <v>499</v>
      </c>
      <c r="D46" s="1166"/>
      <c r="E46" s="71" t="s">
        <v>64</v>
      </c>
      <c r="F46" s="284"/>
      <c r="G46" s="405"/>
      <c r="H46" s="452"/>
      <c r="I46" s="274"/>
      <c r="J46" s="240" t="s">
        <v>662</v>
      </c>
      <c r="K46" s="412"/>
      <c r="L46" s="274"/>
      <c r="M46" s="412"/>
      <c r="N46" s="412"/>
      <c r="O46" s="274"/>
      <c r="P46" s="414"/>
      <c r="Q46" s="743"/>
      <c r="R46" s="704" t="str">
        <f t="shared" si="0"/>
        <v>&lt;0.01</v>
      </c>
      <c r="S46" s="405" t="str">
        <f t="shared" si="1"/>
        <v>&lt;0.01</v>
      </c>
      <c r="T46" s="405" t="str">
        <f t="shared" si="2"/>
        <v>&lt;0.01</v>
      </c>
      <c r="U46" s="1172"/>
      <c r="V46" s="78"/>
      <c r="W46" s="144">
        <v>0.01</v>
      </c>
    </row>
    <row r="47" spans="1:112" ht="12" customHeight="1" x14ac:dyDescent="0.15">
      <c r="A47" s="99"/>
      <c r="B47" s="95">
        <v>34</v>
      </c>
      <c r="C47" s="1165" t="s">
        <v>500</v>
      </c>
      <c r="D47" s="1166"/>
      <c r="E47" s="71" t="s">
        <v>68</v>
      </c>
      <c r="F47" s="284"/>
      <c r="G47" s="405"/>
      <c r="H47" s="452"/>
      <c r="I47" s="274"/>
      <c r="J47" s="240" t="s">
        <v>280</v>
      </c>
      <c r="K47" s="412"/>
      <c r="L47" s="274"/>
      <c r="M47" s="412"/>
      <c r="N47" s="412"/>
      <c r="O47" s="274"/>
      <c r="P47" s="414"/>
      <c r="Q47" s="743"/>
      <c r="R47" s="705" t="str">
        <f t="shared" si="0"/>
        <v>&lt;0.03</v>
      </c>
      <c r="S47" s="404" t="str">
        <f t="shared" si="1"/>
        <v>&lt;0.03</v>
      </c>
      <c r="T47" s="404" t="str">
        <f t="shared" si="2"/>
        <v>&lt;0.03</v>
      </c>
      <c r="U47" s="1172"/>
      <c r="V47" s="78"/>
      <c r="W47" s="4">
        <v>0.03</v>
      </c>
    </row>
    <row r="48" spans="1:112" ht="12" customHeight="1" x14ac:dyDescent="0.15">
      <c r="A48" s="99"/>
      <c r="B48" s="95">
        <v>35</v>
      </c>
      <c r="C48" s="1165" t="s">
        <v>501</v>
      </c>
      <c r="D48" s="1166"/>
      <c r="E48" s="71" t="s">
        <v>75</v>
      </c>
      <c r="F48" s="284"/>
      <c r="G48" s="405"/>
      <c r="H48" s="452"/>
      <c r="I48" s="274"/>
      <c r="J48" s="240" t="s">
        <v>279</v>
      </c>
      <c r="K48" s="412"/>
      <c r="L48" s="274"/>
      <c r="M48" s="412"/>
      <c r="N48" s="412"/>
      <c r="O48" s="274"/>
      <c r="P48" s="414"/>
      <c r="Q48" s="743"/>
      <c r="R48" s="705" t="str">
        <f t="shared" si="0"/>
        <v>&lt;0.01</v>
      </c>
      <c r="S48" s="404" t="str">
        <f t="shared" si="1"/>
        <v>&lt;0.01</v>
      </c>
      <c r="T48" s="404" t="str">
        <f t="shared" si="2"/>
        <v>&lt;0.01</v>
      </c>
      <c r="U48" s="1172"/>
      <c r="V48" s="78"/>
      <c r="W48" s="4">
        <v>0.01</v>
      </c>
    </row>
    <row r="49" spans="1:23" ht="12" customHeight="1" x14ac:dyDescent="0.15">
      <c r="A49" s="99"/>
      <c r="B49" s="95">
        <v>36</v>
      </c>
      <c r="C49" s="1165" t="s">
        <v>502</v>
      </c>
      <c r="D49" s="1166"/>
      <c r="E49" s="71" t="s">
        <v>51</v>
      </c>
      <c r="F49" s="288"/>
      <c r="G49" s="398"/>
      <c r="H49" s="208"/>
      <c r="I49" s="274"/>
      <c r="J49" s="398">
        <v>7.4</v>
      </c>
      <c r="K49" s="412"/>
      <c r="L49" s="274"/>
      <c r="M49" s="412"/>
      <c r="N49" s="412"/>
      <c r="O49" s="274"/>
      <c r="P49" s="414"/>
      <c r="Q49" s="746"/>
      <c r="R49" s="706">
        <f t="shared" si="0"/>
        <v>7.4</v>
      </c>
      <c r="S49" s="406">
        <f t="shared" si="1"/>
        <v>7.4</v>
      </c>
      <c r="T49" s="406">
        <f t="shared" si="2"/>
        <v>7.4</v>
      </c>
      <c r="U49" s="72" t="s">
        <v>48</v>
      </c>
      <c r="V49" s="78"/>
      <c r="W49" s="220">
        <v>1</v>
      </c>
    </row>
    <row r="50" spans="1:23" ht="12" customHeight="1" x14ac:dyDescent="0.15">
      <c r="A50" s="116"/>
      <c r="B50" s="95">
        <v>37</v>
      </c>
      <c r="C50" s="1170" t="s">
        <v>503</v>
      </c>
      <c r="D50" s="1171"/>
      <c r="E50" s="71" t="s">
        <v>72</v>
      </c>
      <c r="F50" s="232"/>
      <c r="G50" s="404"/>
      <c r="H50" s="397"/>
      <c r="I50" s="274"/>
      <c r="J50" s="240" t="s">
        <v>113</v>
      </c>
      <c r="K50" s="412"/>
      <c r="L50" s="274"/>
      <c r="M50" s="412"/>
      <c r="N50" s="412"/>
      <c r="O50" s="274"/>
      <c r="P50" s="414"/>
      <c r="Q50" s="741"/>
      <c r="R50" s="705" t="str">
        <f t="shared" si="0"/>
        <v>&lt;0.001</v>
      </c>
      <c r="S50" s="404" t="str">
        <f t="shared" si="1"/>
        <v>&lt;0.001</v>
      </c>
      <c r="T50" s="404" t="str">
        <f t="shared" si="2"/>
        <v>&lt;0.001</v>
      </c>
      <c r="U50" s="72" t="s">
        <v>46</v>
      </c>
      <c r="V50" s="78"/>
      <c r="W50" s="219">
        <v>1E-3</v>
      </c>
    </row>
    <row r="51" spans="1:23" ht="12" customHeight="1" x14ac:dyDescent="0.15">
      <c r="A51" s="116"/>
      <c r="B51" s="95">
        <v>38</v>
      </c>
      <c r="C51" s="1165" t="s">
        <v>504</v>
      </c>
      <c r="D51" s="1166"/>
      <c r="E51" s="71" t="s">
        <v>51</v>
      </c>
      <c r="F51" s="289">
        <v>17</v>
      </c>
      <c r="G51" s="439">
        <v>9</v>
      </c>
      <c r="H51" s="274">
        <v>11</v>
      </c>
      <c r="I51" s="274">
        <v>13</v>
      </c>
      <c r="J51" s="389">
        <v>12</v>
      </c>
      <c r="K51" s="412">
        <v>13</v>
      </c>
      <c r="L51" s="274">
        <v>21</v>
      </c>
      <c r="M51" s="412">
        <v>11</v>
      </c>
      <c r="N51" s="412">
        <v>11</v>
      </c>
      <c r="O51" s="274">
        <v>13</v>
      </c>
      <c r="P51" s="414">
        <v>16</v>
      </c>
      <c r="Q51" s="746">
        <v>18</v>
      </c>
      <c r="R51" s="706">
        <f t="shared" si="0"/>
        <v>21</v>
      </c>
      <c r="S51" s="406">
        <f t="shared" si="1"/>
        <v>9</v>
      </c>
      <c r="T51" s="406">
        <f t="shared" si="2"/>
        <v>13.75</v>
      </c>
      <c r="U51" s="72" t="s">
        <v>50</v>
      </c>
      <c r="V51" s="78"/>
      <c r="W51" s="4">
        <v>0.5</v>
      </c>
    </row>
    <row r="52" spans="1:23" ht="12" customHeight="1" x14ac:dyDescent="0.15">
      <c r="A52" s="116"/>
      <c r="B52" s="95">
        <v>39</v>
      </c>
      <c r="C52" s="1165" t="s">
        <v>505</v>
      </c>
      <c r="D52" s="1166"/>
      <c r="E52" s="71" t="s">
        <v>52</v>
      </c>
      <c r="F52" s="289"/>
      <c r="G52" s="406"/>
      <c r="H52" s="426"/>
      <c r="I52" s="274"/>
      <c r="J52" s="389">
        <v>19</v>
      </c>
      <c r="K52" s="412"/>
      <c r="L52" s="274"/>
      <c r="M52" s="412"/>
      <c r="N52" s="412"/>
      <c r="O52" s="274"/>
      <c r="P52" s="414"/>
      <c r="Q52" s="747"/>
      <c r="R52" s="706">
        <f t="shared" si="0"/>
        <v>19</v>
      </c>
      <c r="S52" s="406">
        <f t="shared" si="1"/>
        <v>19</v>
      </c>
      <c r="T52" s="406">
        <f t="shared" si="2"/>
        <v>19</v>
      </c>
      <c r="U52" s="1172" t="s">
        <v>48</v>
      </c>
      <c r="V52" s="78"/>
      <c r="W52" s="4">
        <v>10</v>
      </c>
    </row>
    <row r="53" spans="1:23" ht="12" customHeight="1" x14ac:dyDescent="0.15">
      <c r="A53" s="116"/>
      <c r="B53" s="95">
        <v>40</v>
      </c>
      <c r="C53" s="1165" t="s">
        <v>506</v>
      </c>
      <c r="D53" s="1166"/>
      <c r="E53" s="71" t="s">
        <v>53</v>
      </c>
      <c r="F53" s="289"/>
      <c r="G53" s="406"/>
      <c r="H53" s="426"/>
      <c r="I53" s="274"/>
      <c r="J53" s="389">
        <v>56</v>
      </c>
      <c r="K53" s="412"/>
      <c r="L53" s="274"/>
      <c r="M53" s="412"/>
      <c r="N53" s="412"/>
      <c r="O53" s="274"/>
      <c r="P53" s="414"/>
      <c r="Q53" s="747"/>
      <c r="R53" s="706">
        <f t="shared" si="0"/>
        <v>56</v>
      </c>
      <c r="S53" s="406">
        <f t="shared" si="1"/>
        <v>56</v>
      </c>
      <c r="T53" s="406">
        <f t="shared" si="2"/>
        <v>56</v>
      </c>
      <c r="U53" s="1172"/>
      <c r="V53" s="78"/>
      <c r="W53" s="4">
        <v>10</v>
      </c>
    </row>
    <row r="54" spans="1:23" ht="12" customHeight="1" x14ac:dyDescent="0.15">
      <c r="A54" s="116"/>
      <c r="B54" s="95">
        <v>41</v>
      </c>
      <c r="C54" s="1165" t="s">
        <v>507</v>
      </c>
      <c r="D54" s="1166"/>
      <c r="E54" s="71" t="s">
        <v>64</v>
      </c>
      <c r="F54" s="284"/>
      <c r="G54" s="405"/>
      <c r="H54" s="452"/>
      <c r="I54" s="274"/>
      <c r="J54" s="240" t="s">
        <v>110</v>
      </c>
      <c r="K54" s="412"/>
      <c r="L54" s="274"/>
      <c r="M54" s="412"/>
      <c r="N54" s="412"/>
      <c r="O54" s="274"/>
      <c r="P54" s="414"/>
      <c r="Q54" s="743"/>
      <c r="R54" s="705" t="str">
        <f t="shared" si="0"/>
        <v>&lt;0.02</v>
      </c>
      <c r="S54" s="404" t="str">
        <f t="shared" si="1"/>
        <v>&lt;0.02</v>
      </c>
      <c r="T54" s="404" t="str">
        <f t="shared" si="2"/>
        <v>&lt;0.02</v>
      </c>
      <c r="U54" s="1172" t="s">
        <v>49</v>
      </c>
      <c r="V54" s="78"/>
      <c r="W54" s="4">
        <v>0.02</v>
      </c>
    </row>
    <row r="55" spans="1:23" ht="12" customHeight="1" x14ac:dyDescent="0.15">
      <c r="A55" s="116"/>
      <c r="B55" s="95">
        <v>42</v>
      </c>
      <c r="C55" s="1165" t="s">
        <v>508</v>
      </c>
      <c r="D55" s="1166"/>
      <c r="E55" s="71" t="s">
        <v>82</v>
      </c>
      <c r="F55" s="290"/>
      <c r="G55" s="433"/>
      <c r="H55" s="455"/>
      <c r="I55" s="274"/>
      <c r="J55" s="240" t="s">
        <v>610</v>
      </c>
      <c r="K55" s="412"/>
      <c r="L55" s="274"/>
      <c r="M55" s="412"/>
      <c r="N55" s="412"/>
      <c r="O55" s="274"/>
      <c r="P55" s="414"/>
      <c r="Q55" s="748"/>
      <c r="R55" s="796" t="str">
        <f t="shared" si="0"/>
        <v>&lt;0.000001</v>
      </c>
      <c r="S55" s="803" t="str">
        <f t="shared" si="1"/>
        <v>&lt;0.000001</v>
      </c>
      <c r="T55" s="803" t="str">
        <f t="shared" si="2"/>
        <v>&lt;0.000001</v>
      </c>
      <c r="U55" s="1172"/>
      <c r="V55" s="78"/>
      <c r="W55" s="4">
        <v>9.9999999999999995E-7</v>
      </c>
    </row>
    <row r="56" spans="1:23" ht="12" customHeight="1" x14ac:dyDescent="0.15">
      <c r="A56" s="116"/>
      <c r="B56" s="95">
        <v>43</v>
      </c>
      <c r="C56" s="1165" t="s">
        <v>509</v>
      </c>
      <c r="D56" s="1166"/>
      <c r="E56" s="71" t="s">
        <v>82</v>
      </c>
      <c r="F56" s="290"/>
      <c r="G56" s="433"/>
      <c r="H56" s="455"/>
      <c r="I56" s="274"/>
      <c r="J56" s="240" t="s">
        <v>221</v>
      </c>
      <c r="K56" s="412"/>
      <c r="L56" s="274"/>
      <c r="M56" s="412"/>
      <c r="N56" s="412"/>
      <c r="O56" s="274"/>
      <c r="P56" s="414"/>
      <c r="Q56" s="748"/>
      <c r="R56" s="705" t="str">
        <f t="shared" si="0"/>
        <v>&lt;0.000001</v>
      </c>
      <c r="S56" s="404" t="str">
        <f t="shared" si="1"/>
        <v>&lt;0.000001</v>
      </c>
      <c r="T56" s="404" t="str">
        <f t="shared" si="2"/>
        <v>&lt;0.000001</v>
      </c>
      <c r="U56" s="1172"/>
      <c r="V56" s="78"/>
      <c r="W56" s="4">
        <v>9.9999999999999995E-7</v>
      </c>
    </row>
    <row r="57" spans="1:23" ht="12" customHeight="1" x14ac:dyDescent="0.15">
      <c r="A57" s="116"/>
      <c r="B57" s="95">
        <v>44</v>
      </c>
      <c r="C57" s="1165" t="s">
        <v>510</v>
      </c>
      <c r="D57" s="1166"/>
      <c r="E57" s="71" t="s">
        <v>69</v>
      </c>
      <c r="F57" s="232"/>
      <c r="G57" s="404"/>
      <c r="H57" s="397"/>
      <c r="I57" s="274"/>
      <c r="J57" s="240" t="s">
        <v>218</v>
      </c>
      <c r="K57" s="412"/>
      <c r="L57" s="274"/>
      <c r="M57" s="412"/>
      <c r="N57" s="412"/>
      <c r="O57" s="274"/>
      <c r="P57" s="414"/>
      <c r="Q57" s="741"/>
      <c r="R57" s="705" t="str">
        <f t="shared" si="0"/>
        <v>&lt;0.002</v>
      </c>
      <c r="S57" s="404" t="str">
        <f t="shared" si="1"/>
        <v>&lt;0.002</v>
      </c>
      <c r="T57" s="404" t="str">
        <f t="shared" si="2"/>
        <v>&lt;0.002</v>
      </c>
      <c r="U57" s="1172"/>
      <c r="V57" s="78"/>
      <c r="W57" s="4">
        <v>2E-3</v>
      </c>
    </row>
    <row r="58" spans="1:23" ht="12" customHeight="1" x14ac:dyDescent="0.15">
      <c r="A58" s="116"/>
      <c r="B58" s="95">
        <v>45</v>
      </c>
      <c r="C58" s="1165" t="s">
        <v>511</v>
      </c>
      <c r="D58" s="1166"/>
      <c r="E58" s="71" t="s">
        <v>83</v>
      </c>
      <c r="F58" s="285"/>
      <c r="G58" s="403"/>
      <c r="H58" s="453"/>
      <c r="I58" s="274"/>
      <c r="J58" s="240" t="s">
        <v>112</v>
      </c>
      <c r="K58" s="412"/>
      <c r="L58" s="274"/>
      <c r="M58" s="412"/>
      <c r="N58" s="412"/>
      <c r="O58" s="274"/>
      <c r="P58" s="414"/>
      <c r="Q58" s="744"/>
      <c r="R58" s="705" t="str">
        <f t="shared" si="0"/>
        <v>&lt;0.0005</v>
      </c>
      <c r="S58" s="404" t="str">
        <f t="shared" si="1"/>
        <v>&lt;0.0005</v>
      </c>
      <c r="T58" s="404" t="str">
        <f t="shared" si="2"/>
        <v>&lt;0.0005</v>
      </c>
      <c r="U58" s="1172"/>
      <c r="V58" s="78"/>
      <c r="W58" s="4">
        <v>5.0000000000000001E-4</v>
      </c>
    </row>
    <row r="59" spans="1:23" ht="12" customHeight="1" x14ac:dyDescent="0.15">
      <c r="A59" s="116"/>
      <c r="B59" s="95">
        <v>46</v>
      </c>
      <c r="C59" s="1165" t="s">
        <v>512</v>
      </c>
      <c r="D59" s="1166"/>
      <c r="E59" s="24" t="s">
        <v>70</v>
      </c>
      <c r="F59" s="233">
        <v>0.4</v>
      </c>
      <c r="G59" s="398" t="s">
        <v>466</v>
      </c>
      <c r="H59" s="398">
        <v>0.3</v>
      </c>
      <c r="I59" s="208">
        <v>0.433</v>
      </c>
      <c r="J59" s="389">
        <v>0.5</v>
      </c>
      <c r="K59" s="412">
        <v>0.3</v>
      </c>
      <c r="L59" s="274">
        <v>0.8</v>
      </c>
      <c r="M59" s="412">
        <v>0.6</v>
      </c>
      <c r="N59" s="412">
        <v>0.6</v>
      </c>
      <c r="O59" s="274">
        <v>0.3</v>
      </c>
      <c r="P59" s="398" t="s">
        <v>677</v>
      </c>
      <c r="Q59" s="726" t="s">
        <v>612</v>
      </c>
      <c r="R59" s="392">
        <f t="shared" si="0"/>
        <v>0.8</v>
      </c>
      <c r="S59" s="404" t="str">
        <f t="shared" si="1"/>
        <v>&lt;0.3</v>
      </c>
      <c r="T59" s="398">
        <f t="shared" si="2"/>
        <v>0.35275000000000006</v>
      </c>
      <c r="U59" s="1172" t="s">
        <v>50</v>
      </c>
      <c r="V59" s="78"/>
      <c r="W59" s="4">
        <v>0.3</v>
      </c>
    </row>
    <row r="60" spans="1:23" ht="12" customHeight="1" x14ac:dyDescent="0.15">
      <c r="A60" s="116"/>
      <c r="B60" s="95">
        <v>47</v>
      </c>
      <c r="C60" s="1165" t="s">
        <v>513</v>
      </c>
      <c r="D60" s="1166"/>
      <c r="E60" s="71" t="s">
        <v>525</v>
      </c>
      <c r="F60" s="229">
        <v>7.3</v>
      </c>
      <c r="G60" s="389">
        <v>7.2</v>
      </c>
      <c r="H60" s="274">
        <v>7.3</v>
      </c>
      <c r="I60" s="274">
        <v>7.4</v>
      </c>
      <c r="J60" s="398">
        <v>7.2</v>
      </c>
      <c r="K60" s="389">
        <v>7.3</v>
      </c>
      <c r="L60" s="274">
        <v>7.3</v>
      </c>
      <c r="M60" s="412">
        <v>7.2</v>
      </c>
      <c r="N60" s="412">
        <v>7.3</v>
      </c>
      <c r="O60" s="274">
        <v>7.2</v>
      </c>
      <c r="P60" s="414">
        <v>7.3</v>
      </c>
      <c r="Q60" s="697">
        <v>7.2</v>
      </c>
      <c r="R60" s="810">
        <f t="shared" si="0"/>
        <v>7.4</v>
      </c>
      <c r="S60" s="633">
        <f t="shared" si="1"/>
        <v>7.2</v>
      </c>
      <c r="T60" s="633">
        <f>IF(AVERAGEA(F60:Q60)&lt;W60,"&lt;"&amp;ASC(W60),AVERAGEA(F60:Q60))</f>
        <v>7.2666666666666666</v>
      </c>
      <c r="U60" s="1172"/>
      <c r="V60" s="78"/>
      <c r="W60" s="4"/>
    </row>
    <row r="61" spans="1:23" ht="12" customHeight="1" x14ac:dyDescent="0.15">
      <c r="A61" s="116"/>
      <c r="B61" s="95">
        <v>48</v>
      </c>
      <c r="C61" s="1165" t="s">
        <v>514</v>
      </c>
      <c r="D61" s="1166"/>
      <c r="E61" s="71" t="s">
        <v>84</v>
      </c>
      <c r="F61" s="289" t="s">
        <v>101</v>
      </c>
      <c r="G61" s="406" t="s">
        <v>101</v>
      </c>
      <c r="H61" s="426" t="s">
        <v>101</v>
      </c>
      <c r="I61" s="274" t="s">
        <v>101</v>
      </c>
      <c r="J61" s="389" t="s">
        <v>101</v>
      </c>
      <c r="K61" s="412" t="s">
        <v>101</v>
      </c>
      <c r="L61" s="274" t="s">
        <v>101</v>
      </c>
      <c r="M61" s="274" t="s">
        <v>101</v>
      </c>
      <c r="N61" s="274" t="s">
        <v>101</v>
      </c>
      <c r="O61" s="274" t="s">
        <v>101</v>
      </c>
      <c r="P61" s="389" t="s">
        <v>101</v>
      </c>
      <c r="Q61" s="747" t="s">
        <v>101</v>
      </c>
      <c r="R61" s="486" t="s">
        <v>296</v>
      </c>
      <c r="S61" s="406" t="s">
        <v>296</v>
      </c>
      <c r="T61" s="785" t="s">
        <v>296</v>
      </c>
      <c r="U61" s="1172"/>
      <c r="V61" s="78"/>
      <c r="W61" s="4"/>
    </row>
    <row r="62" spans="1:23" ht="12" customHeight="1" x14ac:dyDescent="0.15">
      <c r="A62" s="116"/>
      <c r="B62" s="95">
        <v>49</v>
      </c>
      <c r="C62" s="1165" t="s">
        <v>515</v>
      </c>
      <c r="D62" s="1166"/>
      <c r="E62" s="71" t="s">
        <v>84</v>
      </c>
      <c r="F62" s="289" t="s">
        <v>101</v>
      </c>
      <c r="G62" s="406" t="s">
        <v>101</v>
      </c>
      <c r="H62" s="426" t="s">
        <v>101</v>
      </c>
      <c r="I62" s="274" t="s">
        <v>101</v>
      </c>
      <c r="J62" s="389" t="s">
        <v>101</v>
      </c>
      <c r="K62" s="412" t="s">
        <v>101</v>
      </c>
      <c r="L62" s="274" t="s">
        <v>101</v>
      </c>
      <c r="M62" s="274" t="s">
        <v>101</v>
      </c>
      <c r="N62" s="274" t="s">
        <v>101</v>
      </c>
      <c r="O62" s="274" t="s">
        <v>101</v>
      </c>
      <c r="P62" s="389" t="s">
        <v>101</v>
      </c>
      <c r="Q62" s="747" t="s">
        <v>101</v>
      </c>
      <c r="R62" s="486" t="s">
        <v>296</v>
      </c>
      <c r="S62" s="406" t="s">
        <v>296</v>
      </c>
      <c r="T62" s="785" t="s">
        <v>296</v>
      </c>
      <c r="U62" s="1172"/>
      <c r="V62" s="78"/>
      <c r="W62" s="4"/>
    </row>
    <row r="63" spans="1:23" ht="12" customHeight="1" x14ac:dyDescent="0.15">
      <c r="A63" s="116"/>
      <c r="B63" s="95">
        <v>50</v>
      </c>
      <c r="C63" s="1165" t="s">
        <v>516</v>
      </c>
      <c r="D63" s="1166"/>
      <c r="E63" s="71" t="s">
        <v>526</v>
      </c>
      <c r="F63" s="291" t="s">
        <v>224</v>
      </c>
      <c r="G63" s="398" t="s">
        <v>224</v>
      </c>
      <c r="H63" s="398" t="s">
        <v>224</v>
      </c>
      <c r="I63" s="389" t="s">
        <v>224</v>
      </c>
      <c r="J63" s="389" t="s">
        <v>224</v>
      </c>
      <c r="K63" s="414" t="s">
        <v>224</v>
      </c>
      <c r="L63" s="389" t="s">
        <v>188</v>
      </c>
      <c r="M63" s="389" t="s">
        <v>188</v>
      </c>
      <c r="N63" s="389" t="s">
        <v>188</v>
      </c>
      <c r="O63" s="389" t="s">
        <v>188</v>
      </c>
      <c r="P63" s="389" t="s">
        <v>188</v>
      </c>
      <c r="Q63" s="691" t="s">
        <v>188</v>
      </c>
      <c r="R63" s="705" t="str">
        <f t="shared" si="0"/>
        <v>&lt;0.5</v>
      </c>
      <c r="S63" s="404" t="str">
        <f t="shared" si="1"/>
        <v>&lt;0.5</v>
      </c>
      <c r="T63" s="398" t="str">
        <f>IF(AVERAGEA(F63:Q63)&lt;W63,"&lt;"&amp;ASC(W63),AVERAGEA(F63:Q63))</f>
        <v>&lt;0.5</v>
      </c>
      <c r="U63" s="1172"/>
      <c r="V63" s="78"/>
      <c r="W63" s="4">
        <v>0.5</v>
      </c>
    </row>
    <row r="64" spans="1:23" ht="12" customHeight="1" thickBot="1" x14ac:dyDescent="0.2">
      <c r="A64" s="116"/>
      <c r="B64" s="95">
        <v>51</v>
      </c>
      <c r="C64" s="1183" t="s">
        <v>517</v>
      </c>
      <c r="D64" s="1184"/>
      <c r="E64" s="108" t="s">
        <v>527</v>
      </c>
      <c r="F64" s="292" t="s">
        <v>225</v>
      </c>
      <c r="G64" s="436" t="s">
        <v>225</v>
      </c>
      <c r="H64" s="394" t="s">
        <v>225</v>
      </c>
      <c r="I64" s="399" t="s">
        <v>225</v>
      </c>
      <c r="J64" s="430" t="s">
        <v>225</v>
      </c>
      <c r="K64" s="614" t="s">
        <v>225</v>
      </c>
      <c r="L64" s="396" t="s">
        <v>225</v>
      </c>
      <c r="M64" s="396" t="s">
        <v>225</v>
      </c>
      <c r="N64" s="396" t="s">
        <v>225</v>
      </c>
      <c r="O64" s="396" t="s">
        <v>225</v>
      </c>
      <c r="P64" s="444" t="s">
        <v>225</v>
      </c>
      <c r="Q64" s="811" t="s">
        <v>107</v>
      </c>
      <c r="R64" s="787" t="str">
        <f t="shared" si="0"/>
        <v>&lt;0.1</v>
      </c>
      <c r="S64" s="788" t="str">
        <f t="shared" si="1"/>
        <v>&lt;0.1</v>
      </c>
      <c r="T64" s="757" t="str">
        <f>IF(AVERAGEA(F64:Q64)&lt;W64,"&lt;"&amp;ASC(W64),AVERAGEA(F64:Q64))</f>
        <v>&lt;0.1</v>
      </c>
      <c r="U64" s="1182"/>
      <c r="V64" s="78"/>
      <c r="W64" s="4">
        <v>0.1</v>
      </c>
    </row>
    <row r="65" spans="1:24" ht="15" customHeight="1" thickBot="1" x14ac:dyDescent="0.2">
      <c r="A65" s="116"/>
      <c r="B65" s="1167" t="s">
        <v>92</v>
      </c>
      <c r="C65" s="1168"/>
      <c r="D65" s="1168"/>
      <c r="E65" s="1169"/>
      <c r="F65" s="293" t="s">
        <v>103</v>
      </c>
      <c r="G65" s="434" t="s">
        <v>103</v>
      </c>
      <c r="H65" s="434" t="s">
        <v>103</v>
      </c>
      <c r="I65" s="434" t="s">
        <v>103</v>
      </c>
      <c r="J65" s="442" t="s">
        <v>103</v>
      </c>
      <c r="K65" s="434" t="s">
        <v>103</v>
      </c>
      <c r="L65" s="400" t="s">
        <v>103</v>
      </c>
      <c r="M65" s="434" t="s">
        <v>103</v>
      </c>
      <c r="N65" s="400" t="s">
        <v>103</v>
      </c>
      <c r="O65" s="434" t="s">
        <v>103</v>
      </c>
      <c r="P65" s="434" t="s">
        <v>103</v>
      </c>
      <c r="Q65" s="812" t="s">
        <v>103</v>
      </c>
      <c r="R65" s="4"/>
      <c r="S65" s="4"/>
      <c r="T65" s="4"/>
      <c r="V65" s="78"/>
    </row>
    <row r="66" spans="1:24" s="87" customFormat="1" ht="15" customHeight="1" thickBot="1" x14ac:dyDescent="0.2">
      <c r="A66" s="116"/>
      <c r="B66" s="1167" t="s">
        <v>593</v>
      </c>
      <c r="C66" s="1168"/>
      <c r="D66" s="1168"/>
      <c r="E66" s="1169"/>
      <c r="F66" s="294" t="s">
        <v>226</v>
      </c>
      <c r="G66" s="435" t="s">
        <v>185</v>
      </c>
      <c r="H66" s="435" t="s">
        <v>226</v>
      </c>
      <c r="I66" s="435" t="s">
        <v>294</v>
      </c>
      <c r="J66" s="428" t="s">
        <v>295</v>
      </c>
      <c r="K66" s="435" t="s">
        <v>226</v>
      </c>
      <c r="L66" s="435" t="s">
        <v>226</v>
      </c>
      <c r="M66" s="435" t="s">
        <v>185</v>
      </c>
      <c r="N66" s="435" t="s">
        <v>226</v>
      </c>
      <c r="O66" s="435" t="s">
        <v>226</v>
      </c>
      <c r="P66" s="435" t="s">
        <v>185</v>
      </c>
      <c r="Q66" s="813" t="s">
        <v>226</v>
      </c>
      <c r="R66" s="3"/>
      <c r="S66" s="5"/>
      <c r="T66" s="773"/>
      <c r="U66" s="82"/>
      <c r="V66" s="78"/>
      <c r="W66" s="79"/>
      <c r="X66" s="79"/>
    </row>
    <row r="67" spans="1:24" ht="12" customHeight="1" x14ac:dyDescent="0.15">
      <c r="A67" s="116"/>
      <c r="C67" s="1" t="s">
        <v>301</v>
      </c>
      <c r="D67" s="80"/>
      <c r="E67" s="82"/>
      <c r="G67" s="499"/>
      <c r="H67" s="492"/>
      <c r="I67" s="547"/>
      <c r="J67" s="117"/>
      <c r="K67" s="592"/>
      <c r="L67" s="642"/>
      <c r="M67" s="661"/>
      <c r="N67" s="670"/>
      <c r="O67" s="681"/>
      <c r="P67" s="713"/>
      <c r="Q67" s="730"/>
      <c r="R67" s="1123"/>
      <c r="S67" s="1123"/>
      <c r="T67" s="1123"/>
      <c r="U67" s="81"/>
      <c r="V67" s="81"/>
    </row>
    <row r="68" spans="1:24" ht="12" customHeight="1" x14ac:dyDescent="0.15">
      <c r="A68" s="116"/>
      <c r="B68" s="80"/>
      <c r="C68" s="80"/>
      <c r="D68" s="89"/>
      <c r="E68" s="89"/>
      <c r="F68" s="2"/>
      <c r="G68" s="2"/>
      <c r="H68" s="494"/>
      <c r="I68" s="2"/>
      <c r="J68" s="118"/>
      <c r="K68" s="595"/>
      <c r="N68" s="671"/>
      <c r="P68" s="714"/>
      <c r="Q68" s="732"/>
      <c r="R68" s="4"/>
      <c r="S68" s="732"/>
      <c r="T68" s="4"/>
      <c r="U68" s="80"/>
    </row>
    <row r="69" spans="1:24" ht="12" customHeight="1" x14ac:dyDescent="0.15">
      <c r="D69" s="89"/>
      <c r="E69" s="89"/>
      <c r="F69" s="2"/>
      <c r="G69" s="2"/>
      <c r="H69" s="494"/>
      <c r="I69" s="2"/>
    </row>
    <row r="70" spans="1:24" ht="12" customHeight="1" x14ac:dyDescent="0.15"/>
    <row r="71" spans="1:24" ht="12" customHeight="1" x14ac:dyDescent="0.15"/>
    <row r="72" spans="1:24" ht="12" customHeight="1" x14ac:dyDescent="0.15"/>
    <row r="73" spans="1:24" ht="12" customHeight="1" x14ac:dyDescent="0.15"/>
    <row r="74" spans="1:24" ht="12" customHeight="1" x14ac:dyDescent="0.15"/>
    <row r="75" spans="1:24" ht="12" customHeight="1" x14ac:dyDescent="0.15"/>
    <row r="76" spans="1:24" ht="12" customHeight="1" x14ac:dyDescent="0.15"/>
    <row r="77" spans="1:24" ht="12" customHeight="1" x14ac:dyDescent="0.15"/>
    <row r="78" spans="1:24" ht="12" customHeight="1" x14ac:dyDescent="0.15">
      <c r="G78" s="536"/>
    </row>
    <row r="79" spans="1:24" ht="12" customHeight="1" x14ac:dyDescent="0.15"/>
    <row r="80" spans="1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</sheetData>
  <mergeCells count="81">
    <mergeCell ref="C53:D53"/>
    <mergeCell ref="C48:D48"/>
    <mergeCell ref="C49:D49"/>
    <mergeCell ref="C54:D54"/>
    <mergeCell ref="C64:D64"/>
    <mergeCell ref="C58:D58"/>
    <mergeCell ref="C59:D59"/>
    <mergeCell ref="C60:D60"/>
    <mergeCell ref="C62:D62"/>
    <mergeCell ref="C63:D63"/>
    <mergeCell ref="C61:D61"/>
    <mergeCell ref="C55:D55"/>
    <mergeCell ref="C56:D56"/>
    <mergeCell ref="C57:D57"/>
    <mergeCell ref="C52:D52"/>
    <mergeCell ref="C50:D50"/>
    <mergeCell ref="C51:D51"/>
    <mergeCell ref="C44:D44"/>
    <mergeCell ref="C45:D45"/>
    <mergeCell ref="C46:D46"/>
    <mergeCell ref="C47:D47"/>
    <mergeCell ref="B1:M1"/>
    <mergeCell ref="C40:D40"/>
    <mergeCell ref="C41:D41"/>
    <mergeCell ref="C42:D42"/>
    <mergeCell ref="C43:D43"/>
    <mergeCell ref="C38:D38"/>
    <mergeCell ref="B4:C4"/>
    <mergeCell ref="C15:D15"/>
    <mergeCell ref="C16:D16"/>
    <mergeCell ref="D6:E6"/>
    <mergeCell ref="C26:D26"/>
    <mergeCell ref="C24:D24"/>
    <mergeCell ref="C25:D25"/>
    <mergeCell ref="D7:E7"/>
    <mergeCell ref="C19:D19"/>
    <mergeCell ref="C20:D20"/>
    <mergeCell ref="C21:D21"/>
    <mergeCell ref="B6:C12"/>
    <mergeCell ref="D8:E8"/>
    <mergeCell ref="D9:E9"/>
    <mergeCell ref="D12:E12"/>
    <mergeCell ref="D10:E10"/>
    <mergeCell ref="D11:E11"/>
    <mergeCell ref="G3:K3"/>
    <mergeCell ref="U14:U15"/>
    <mergeCell ref="U16:U21"/>
    <mergeCell ref="U24:U26"/>
    <mergeCell ref="R6:R9"/>
    <mergeCell ref="S6:S9"/>
    <mergeCell ref="G4:K4"/>
    <mergeCell ref="F13:T13"/>
    <mergeCell ref="U59:U64"/>
    <mergeCell ref="U6:U12"/>
    <mergeCell ref="T6:T9"/>
    <mergeCell ref="U45:U48"/>
    <mergeCell ref="U52:U53"/>
    <mergeCell ref="U27:U33"/>
    <mergeCell ref="U54:U58"/>
    <mergeCell ref="U34:U44"/>
    <mergeCell ref="C22:D22"/>
    <mergeCell ref="C32:D32"/>
    <mergeCell ref="C33:D33"/>
    <mergeCell ref="C35:D35"/>
    <mergeCell ref="C36:D36"/>
    <mergeCell ref="R67:T67"/>
    <mergeCell ref="B66:E66"/>
    <mergeCell ref="B65:E65"/>
    <mergeCell ref="B13:D13"/>
    <mergeCell ref="C14:D14"/>
    <mergeCell ref="C17:D17"/>
    <mergeCell ref="C18:D18"/>
    <mergeCell ref="C34:D34"/>
    <mergeCell ref="C30:D30"/>
    <mergeCell ref="C23:D23"/>
    <mergeCell ref="C29:D29"/>
    <mergeCell ref="C27:D27"/>
    <mergeCell ref="C28:D28"/>
    <mergeCell ref="C37:D37"/>
    <mergeCell ref="C31:D31"/>
    <mergeCell ref="C39:D39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27</vt:i4>
      </vt:variant>
    </vt:vector>
  </HeadingPairs>
  <TitlesOfParts>
    <vt:vector size="53" baseType="lpstr">
      <vt:lpstr>実施計画</vt:lpstr>
      <vt:lpstr>毎日検査</vt:lpstr>
      <vt:lpstr>浄水</vt:lpstr>
      <vt:lpstr>上野山</vt:lpstr>
      <vt:lpstr>越中山</vt:lpstr>
      <vt:lpstr>鶴岡</vt:lpstr>
      <vt:lpstr>櫛引</vt:lpstr>
      <vt:lpstr>羽黒</vt:lpstr>
      <vt:lpstr>手向</vt:lpstr>
      <vt:lpstr>大口</vt:lpstr>
      <vt:lpstr>余目</vt:lpstr>
      <vt:lpstr>立川</vt:lpstr>
      <vt:lpstr>取水</vt:lpstr>
      <vt:lpstr>管理浄水</vt:lpstr>
      <vt:lpstr>管理鶴岡</vt:lpstr>
      <vt:lpstr>管理立川</vt:lpstr>
      <vt:lpstr>管理取水</vt:lpstr>
      <vt:lpstr>農薬浄水115項目</vt:lpstr>
      <vt:lpstr>農薬取水115項目</vt:lpstr>
      <vt:lpstr>沈殿水</vt:lpstr>
      <vt:lpstr>ろ過水</vt:lpstr>
      <vt:lpstr>梵字川</vt:lpstr>
      <vt:lpstr>田麦川</vt:lpstr>
      <vt:lpstr>月山ダム湖</vt:lpstr>
      <vt:lpstr>月山ダム放流水</vt:lpstr>
      <vt:lpstr>大網川</vt:lpstr>
      <vt:lpstr>ろ過水!Print_Area</vt:lpstr>
      <vt:lpstr>羽黒!Print_Area</vt:lpstr>
      <vt:lpstr>越中山!Print_Area</vt:lpstr>
      <vt:lpstr>管理取水!Print_Area</vt:lpstr>
      <vt:lpstr>管理浄水!Print_Area</vt:lpstr>
      <vt:lpstr>管理鶴岡!Print_Area</vt:lpstr>
      <vt:lpstr>管理立川!Print_Area</vt:lpstr>
      <vt:lpstr>櫛引!Print_Area</vt:lpstr>
      <vt:lpstr>月山ダム湖!Print_Area</vt:lpstr>
      <vt:lpstr>月山ダム放流水!Print_Area</vt:lpstr>
      <vt:lpstr>実施計画!Print_Area</vt:lpstr>
      <vt:lpstr>取水!Print_Area</vt:lpstr>
      <vt:lpstr>手向!Print_Area</vt:lpstr>
      <vt:lpstr>上野山!Print_Area</vt:lpstr>
      <vt:lpstr>浄水!Print_Area</vt:lpstr>
      <vt:lpstr>大口!Print_Area</vt:lpstr>
      <vt:lpstr>大網川!Print_Area</vt:lpstr>
      <vt:lpstr>沈殿水!Print_Area</vt:lpstr>
      <vt:lpstr>鶴岡!Print_Area</vt:lpstr>
      <vt:lpstr>田麦川!Print_Area</vt:lpstr>
      <vt:lpstr>農薬取水115項目!Print_Area</vt:lpstr>
      <vt:lpstr>農薬浄水115項目!Print_Area</vt:lpstr>
      <vt:lpstr>毎日検査!Print_Area</vt:lpstr>
      <vt:lpstr>余目!Print_Area</vt:lpstr>
      <vt:lpstr>立川!Print_Area</vt:lpstr>
      <vt:lpstr>梵字川!Print_Area</vt:lpstr>
      <vt:lpstr>農薬</vt:lpstr>
    </vt:vector>
  </TitlesOfParts>
  <Company>水道管理課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suikan5</dc:creator>
  <cp:lastModifiedBy>user</cp:lastModifiedBy>
  <cp:lastPrinted>2024-06-19T07:06:40Z</cp:lastPrinted>
  <dcterms:created xsi:type="dcterms:W3CDTF">2002-06-05T06:48:03Z</dcterms:created>
  <dcterms:modified xsi:type="dcterms:W3CDTF">2024-06-19T07:55:14Z</dcterms:modified>
</cp:coreProperties>
</file>