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60" tabRatio="843" firstSheet="17" activeTab="36"/>
  </bookViews>
  <sheets>
    <sheet name="計画" sheetId="1" r:id="rId1"/>
    <sheet name="毎日検査" sheetId="2" r:id="rId2"/>
    <sheet name="本川" sheetId="3" r:id="rId3"/>
    <sheet name="大越" sheetId="4" r:id="rId4"/>
    <sheet name="四ッ谷" sheetId="5" r:id="rId5"/>
    <sheet name="ダム１" sheetId="6" r:id="rId6"/>
    <sheet name="ダム２" sheetId="7" r:id="rId7"/>
    <sheet name="風吹" sheetId="8" r:id="rId8"/>
    <sheet name="本道寺" sheetId="9" r:id="rId9"/>
    <sheet name="大入間" sheetId="10" r:id="rId10"/>
    <sheet name="横岫" sheetId="11" r:id="rId11"/>
    <sheet name="水沢" sheetId="12" r:id="rId12"/>
    <sheet name="綱取" sheetId="13" r:id="rId13"/>
    <sheet name="原水（基）" sheetId="14" r:id="rId14"/>
    <sheet name="原水（管）" sheetId="15" r:id="rId15"/>
    <sheet name="原水（農） " sheetId="16" r:id="rId16"/>
    <sheet name="沈殿" sheetId="17" r:id="rId17"/>
    <sheet name="ろ過" sheetId="18" r:id="rId18"/>
    <sheet name="浄水(基) " sheetId="19" r:id="rId19"/>
    <sheet name="浄水（管）" sheetId="20" r:id="rId20"/>
    <sheet name="浄水（農）" sheetId="21" r:id="rId21"/>
    <sheet name="上山（基）" sheetId="22" r:id="rId22"/>
    <sheet name="上山（管）" sheetId="23" r:id="rId23"/>
    <sheet name="村山（基）" sheetId="24" r:id="rId24"/>
    <sheet name="村山（管）" sheetId="25" r:id="rId25"/>
    <sheet name="朝日宮宿（基）" sheetId="26" r:id="rId26"/>
    <sheet name="朝日宮宿（管）" sheetId="27" r:id="rId27"/>
    <sheet name="朝日大谷" sheetId="28" r:id="rId28"/>
    <sheet name="山形" sheetId="29" r:id="rId29"/>
    <sheet name="寒河江" sheetId="30" r:id="rId30"/>
    <sheet name="天童" sheetId="31" r:id="rId31"/>
    <sheet name="東根" sheetId="32" r:id="rId32"/>
    <sheet name="河北" sheetId="33" r:id="rId33"/>
    <sheet name="山辺" sheetId="34" r:id="rId34"/>
    <sheet name="中山" sheetId="35" r:id="rId35"/>
    <sheet name="大江" sheetId="36" r:id="rId36"/>
    <sheet name="西川" sheetId="37" r:id="rId37"/>
  </sheets>
  <definedNames>
    <definedName name="_xlfn.IFERROR" hidden="1">#NAME?</definedName>
    <definedName name="_xlnm.Print_Area" localSheetId="5">'ダム１'!$A$1:$L$81</definedName>
    <definedName name="_xlnm.Print_Area" localSheetId="6">'ダム２'!$A$1:$L$81</definedName>
    <definedName name="_xlnm.Print_Area" localSheetId="17">'ろ過'!$A$1:$M$66</definedName>
    <definedName name="_xlnm.Print_Area" localSheetId="10">'横岫'!$A$1:$K$78</definedName>
    <definedName name="_xlnm.Print_Area" localSheetId="32">'河北'!$A$1:$U$68</definedName>
    <definedName name="_xlnm.Print_Area" localSheetId="29">'寒河江'!$A$1:$U$68</definedName>
    <definedName name="_xlnm.Print_Area" localSheetId="14">'原水（管）'!$B$1:$U$60</definedName>
    <definedName name="_xlnm.Print_Area" localSheetId="13">'原水（基）'!$B$1:$U$65</definedName>
    <definedName name="_xlnm.Print_Area" localSheetId="15">'原水（農） '!$B$2:$X$74</definedName>
    <definedName name="_xlnm.Print_Area" localSheetId="12">'綱取'!$A$1:$K$78</definedName>
    <definedName name="_xlnm.Print_Area" localSheetId="28">'山形'!$A$1:$U$68</definedName>
    <definedName name="_xlnm.Print_Area" localSheetId="33">'山辺'!$A$1:$U$68</definedName>
    <definedName name="_xlnm.Print_Area" localSheetId="4">'四ッ谷'!$A$1:$M$79</definedName>
    <definedName name="_xlnm.Print_Area" localSheetId="22">'上山（管）'!$B$1:$M$42</definedName>
    <definedName name="_xlnm.Print_Area" localSheetId="21">'上山（基）'!$A$1:$U$67</definedName>
    <definedName name="_xlnm.Print_Area" localSheetId="19">'浄水（管）'!$B$1:$Q$45</definedName>
    <definedName name="_xlnm.Print_Area" localSheetId="18">'浄水(基) '!$A$1:$U$67</definedName>
    <definedName name="_xlnm.Print_Area" localSheetId="20">'浄水（農）'!$B$1:$L$74,'浄水（農）'!$N$1:$X$73</definedName>
    <definedName name="_xlnm.Print_Area" localSheetId="11">'水沢'!$A$1:$K$78</definedName>
    <definedName name="_xlnm.Print_Area" localSheetId="36">'西川'!$A$1:$U$68</definedName>
    <definedName name="_xlnm.Print_Area" localSheetId="24">'村山（管）'!$B$1:$M$42</definedName>
    <definedName name="_xlnm.Print_Area" localSheetId="23">'村山（基）'!$A$1:$U$67</definedName>
    <definedName name="_xlnm.Print_Area" localSheetId="3">'大越'!$A$1:$M$79</definedName>
    <definedName name="_xlnm.Print_Area" localSheetId="35">'大江'!$A$1:$U$68</definedName>
    <definedName name="_xlnm.Print_Area" localSheetId="9">'大入間'!$A$1:$K$78</definedName>
    <definedName name="_xlnm.Print_Area" localSheetId="34">'中山'!$A$1:$U$68</definedName>
    <definedName name="_xlnm.Print_Area" localSheetId="26">'朝日宮宿（管）'!$B$1:$M$42</definedName>
    <definedName name="_xlnm.Print_Area" localSheetId="25">'朝日宮宿（基）'!$A$1:$U$68</definedName>
    <definedName name="_xlnm.Print_Area" localSheetId="27">'朝日大谷'!$A$1:$U$68</definedName>
    <definedName name="_xlnm.Print_Area" localSheetId="16">'沈殿'!$A$1:$M$66</definedName>
    <definedName name="_xlnm.Print_Area" localSheetId="30">'天童'!$A$1:$U$68</definedName>
    <definedName name="_xlnm.Print_Area" localSheetId="31">'東根'!$A$1:$U$68</definedName>
    <definedName name="_xlnm.Print_Area" localSheetId="7">'風吹'!$A$1:$K$78</definedName>
    <definedName name="_xlnm.Print_Area" localSheetId="2">'本川'!$A$1:$M$79</definedName>
    <definedName name="_xlnm.Print_Area" localSheetId="8">'本道寺'!$A$1:$K$78</definedName>
    <definedName name="_xlnm.Print_Area" localSheetId="1">'毎日検査'!$B$1:$AC$42</definedName>
  </definedNames>
  <calcPr fullCalcOnLoad="1"/>
</workbook>
</file>

<file path=xl/sharedStrings.xml><?xml version="1.0" encoding="utf-8"?>
<sst xmlns="http://schemas.openxmlformats.org/spreadsheetml/2006/main" count="18291" uniqueCount="846">
  <si>
    <t>最 高</t>
  </si>
  <si>
    <t>最 低</t>
  </si>
  <si>
    <t>平 均</t>
  </si>
  <si>
    <t>検　　査　　結　　果</t>
  </si>
  <si>
    <t>試料採取時の記録事項</t>
  </si>
  <si>
    <t>番号</t>
  </si>
  <si>
    <t>水質検査実施地点名称</t>
  </si>
  <si>
    <t>採  水  月  日</t>
  </si>
  <si>
    <t>天  候（前日）</t>
  </si>
  <si>
    <t>天  候（当日）</t>
  </si>
  <si>
    <t>気   温 （℃）</t>
  </si>
  <si>
    <t>水　 温 （℃）</t>
  </si>
  <si>
    <t>採  水  時　刻</t>
  </si>
  <si>
    <t>原虫類</t>
  </si>
  <si>
    <t>採　水　月　日</t>
  </si>
  <si>
    <t>採　水　時　間</t>
  </si>
  <si>
    <t>天　候（前日）</t>
  </si>
  <si>
    <t>天　候（当日）</t>
  </si>
  <si>
    <t>水　　温　(℃)</t>
  </si>
  <si>
    <t>気　　温　(℃)</t>
  </si>
  <si>
    <t>残留塩素</t>
  </si>
  <si>
    <t>採水区分</t>
  </si>
  <si>
    <t>一般細菌</t>
  </si>
  <si>
    <t>大腸菌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</si>
  <si>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</si>
  <si>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</si>
  <si>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</si>
  <si>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</si>
  <si>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</si>
  <si>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</si>
  <si>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</si>
  <si>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</si>
  <si>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</si>
  <si>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</si>
  <si>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</si>
  <si>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クロロ酢酸</t>
  </si>
  <si>
    <t>ジクロロ酢酸</t>
  </si>
  <si>
    <t>臭素酸</t>
  </si>
  <si>
    <t>総トリハロメタン</t>
  </si>
  <si>
    <t>トリクロロ酢酸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</si>
  <si>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</si>
  <si>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</si>
  <si>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</si>
  <si>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</si>
  <si>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</si>
  <si>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</si>
  <si>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</si>
  <si>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蒸発残留物</t>
  </si>
  <si>
    <t>陰イオン界面活性剤</t>
  </si>
  <si>
    <t>非イオン界面活性剤</t>
  </si>
  <si>
    <t>フェノール類</t>
  </si>
  <si>
    <t>ｐＨ値</t>
  </si>
  <si>
    <t>味</t>
  </si>
  <si>
    <t>臭気</t>
  </si>
  <si>
    <t>色度</t>
  </si>
  <si>
    <t>濁度</t>
  </si>
  <si>
    <t>病原微生物</t>
  </si>
  <si>
    <t>金属類</t>
  </si>
  <si>
    <t>消毒副生成物</t>
  </si>
  <si>
    <t>無機物</t>
  </si>
  <si>
    <t>有機物</t>
  </si>
  <si>
    <t>その他</t>
  </si>
  <si>
    <t>基準値(mg/L)</t>
  </si>
  <si>
    <t>アンチモン及びその化合物</t>
  </si>
  <si>
    <t>ウラン及びその化合物</t>
  </si>
  <si>
    <t>ニッケル及びその化合物</t>
  </si>
  <si>
    <t>フタル酸ジ(2-エチルヘキシル)</t>
  </si>
  <si>
    <t>亜塩素酸</t>
  </si>
  <si>
    <t>二酸化塩素</t>
  </si>
  <si>
    <t>抱水クロラール</t>
  </si>
  <si>
    <t>農薬類</t>
  </si>
  <si>
    <t>カルシウム、マグネシウム等（硬度）</t>
  </si>
  <si>
    <t>遊離炭酸</t>
  </si>
  <si>
    <t>臭気強度(TON)</t>
  </si>
  <si>
    <t>腐食性(ランゲリア指数)</t>
  </si>
  <si>
    <t>水質管理目標設定項目</t>
  </si>
  <si>
    <t>参　考</t>
  </si>
  <si>
    <t>金属類</t>
  </si>
  <si>
    <t>腐食</t>
  </si>
  <si>
    <t>基礎的性状</t>
  </si>
  <si>
    <t>消毒の効果</t>
  </si>
  <si>
    <t>農薬</t>
  </si>
  <si>
    <t>目標値（mg/L）</t>
  </si>
  <si>
    <t>有機物質(過マンガン酸カリウム消費量)</t>
  </si>
  <si>
    <t>消毒副生成物等</t>
  </si>
  <si>
    <t>1,1-ジクロロエチレン</t>
  </si>
  <si>
    <t>ベンゼン</t>
  </si>
  <si>
    <t>ジブロモクロロメタン</t>
  </si>
  <si>
    <t>ブロモジクロロメタン</t>
  </si>
  <si>
    <t>ブロモホルム</t>
  </si>
  <si>
    <t>ホルムアルデヒド</t>
  </si>
  <si>
    <t>ジクロロアセトニトリル</t>
  </si>
  <si>
    <t>1,1,1-トリクロロエタン</t>
  </si>
  <si>
    <t>目標値</t>
  </si>
  <si>
    <t>目標値との比</t>
  </si>
  <si>
    <t>農　　薬　　名</t>
  </si>
  <si>
    <t>用途</t>
  </si>
  <si>
    <t>測定値</t>
  </si>
  <si>
    <t>そ　の　他　項　目</t>
  </si>
  <si>
    <t>試料採取時の   記録事項</t>
  </si>
  <si>
    <t>基 準 の 適 合 状 況</t>
  </si>
  <si>
    <t>クロロホルム</t>
  </si>
  <si>
    <t>原水</t>
  </si>
  <si>
    <t>ジアルジア</t>
  </si>
  <si>
    <t>全窒素</t>
  </si>
  <si>
    <t>全りん</t>
  </si>
  <si>
    <t>1,4-ジオキサン</t>
  </si>
  <si>
    <t>ジクロロメタン</t>
  </si>
  <si>
    <t>テトラクロロエチレン</t>
  </si>
  <si>
    <t>トリクロロエチレン</t>
  </si>
  <si>
    <t>ベンゼン</t>
  </si>
  <si>
    <t>ジブロモクロロメタン</t>
  </si>
  <si>
    <t>ブロモジクロロメタン</t>
  </si>
  <si>
    <t>ブロモホルム</t>
  </si>
  <si>
    <t>ホルムアルデヒド</t>
  </si>
  <si>
    <t>処理水</t>
  </si>
  <si>
    <t>1,4-ジオキサン</t>
  </si>
  <si>
    <t>ジクロロメタン</t>
  </si>
  <si>
    <t>テトラクロロエチレン</t>
  </si>
  <si>
    <t>トリクロロエチレン</t>
  </si>
  <si>
    <t>ベンゼン</t>
  </si>
  <si>
    <t>ジブロモクロロメタン</t>
  </si>
  <si>
    <t>ブロモジクロロメタン</t>
  </si>
  <si>
    <t>ブロモホルム</t>
  </si>
  <si>
    <t>ホルムアルデヒド</t>
  </si>
  <si>
    <t>浄水池</t>
  </si>
  <si>
    <t>1,2-ジクロロエタン</t>
  </si>
  <si>
    <t>西川浄水場</t>
  </si>
  <si>
    <t>沼山取水場</t>
  </si>
  <si>
    <t>沼山取水場</t>
  </si>
  <si>
    <t>西川浄水場（沈殿水）</t>
  </si>
  <si>
    <t>量水所</t>
  </si>
  <si>
    <t>上山量水所</t>
  </si>
  <si>
    <t>量水所</t>
  </si>
  <si>
    <t>上山量水所</t>
  </si>
  <si>
    <t>村山量水所</t>
  </si>
  <si>
    <t>村山量水所</t>
  </si>
  <si>
    <t>朝日大谷量水所</t>
  </si>
  <si>
    <t>寒河江量水所</t>
  </si>
  <si>
    <t>天童量水所</t>
  </si>
  <si>
    <t>東根量水所</t>
  </si>
  <si>
    <t>河北量水所</t>
  </si>
  <si>
    <t>山辺量水所</t>
  </si>
  <si>
    <t>中山量水所</t>
  </si>
  <si>
    <t>大江量水所</t>
  </si>
  <si>
    <t>西川量水所</t>
  </si>
  <si>
    <t>西川浄水場（ろ過水）</t>
  </si>
  <si>
    <t>寒河江ダムＮｏ１</t>
  </si>
  <si>
    <t>ダム検査項目</t>
  </si>
  <si>
    <t>溶存酸素（ＤＯ）</t>
  </si>
  <si>
    <t>浮遊物質量（ＳＳ）</t>
  </si>
  <si>
    <t>生物化学的酸素要求量（ＢＯＤ）</t>
  </si>
  <si>
    <t>化学的酸素要求量（ＣＯＤ）</t>
  </si>
  <si>
    <t>単位</t>
  </si>
  <si>
    <t>mg/L</t>
  </si>
  <si>
    <t>MPN/100mL</t>
  </si>
  <si>
    <t>1,4-ジオキサン</t>
  </si>
  <si>
    <t>ジクロロメタン</t>
  </si>
  <si>
    <t>テトラクロロエチレン</t>
  </si>
  <si>
    <t>トリクロロエチレン</t>
  </si>
  <si>
    <t>ベンゼン</t>
  </si>
  <si>
    <t>ジブロモクロロメタン</t>
  </si>
  <si>
    <t>ブロモジクロロメタン</t>
  </si>
  <si>
    <t>ブロモホルム</t>
  </si>
  <si>
    <t>ホルムアルデヒド</t>
  </si>
  <si>
    <t>mg/L</t>
  </si>
  <si>
    <t>クロロフィルａ</t>
  </si>
  <si>
    <t>寒河江ダムＮｏ２</t>
  </si>
  <si>
    <t>寒河江川本川上流</t>
  </si>
  <si>
    <t>環境指標項目</t>
  </si>
  <si>
    <t>大越川</t>
  </si>
  <si>
    <t>1,4-ジオキサン</t>
  </si>
  <si>
    <t>ジクロロメタン</t>
  </si>
  <si>
    <t>テトラクロロエチレン</t>
  </si>
  <si>
    <t>トリクロロエチレン</t>
  </si>
  <si>
    <t>ベンゼン</t>
  </si>
  <si>
    <t>ジブロモクロロメタン</t>
  </si>
  <si>
    <t>ブロモジクロロメタン</t>
  </si>
  <si>
    <t>ブロモホルム</t>
  </si>
  <si>
    <t>ホルムアルデヒド</t>
  </si>
  <si>
    <t>四ッ谷川</t>
  </si>
  <si>
    <t>風吹川</t>
  </si>
  <si>
    <t>本道寺川</t>
  </si>
  <si>
    <t>1,4-ジオキサン</t>
  </si>
  <si>
    <t>ジクロロメタン</t>
  </si>
  <si>
    <t>テトラクロロエチレン</t>
  </si>
  <si>
    <t>トリクロロエチレン</t>
  </si>
  <si>
    <t>ベンゼン</t>
  </si>
  <si>
    <t>ジブロモクロロメタン</t>
  </si>
  <si>
    <t>ブロモジクロロメタン</t>
  </si>
  <si>
    <t>ブロモホルム</t>
  </si>
  <si>
    <t>ホルムアルデヒド</t>
  </si>
  <si>
    <t>横岫川</t>
  </si>
  <si>
    <t>1,4-ジオキサン</t>
  </si>
  <si>
    <t>ジクロロメタン</t>
  </si>
  <si>
    <t>テトラクロロエチレン</t>
  </si>
  <si>
    <t>トリクロロエチレン</t>
  </si>
  <si>
    <t>ベンゼン</t>
  </si>
  <si>
    <t>ジブロモクロロメタン</t>
  </si>
  <si>
    <t>ブロモジクロロメタン</t>
  </si>
  <si>
    <t>ブロモホルム</t>
  </si>
  <si>
    <t>ホルムアルデヒド</t>
  </si>
  <si>
    <t>大入間川</t>
  </si>
  <si>
    <t>1,4-ジオキサン</t>
  </si>
  <si>
    <t>ジクロロメタン</t>
  </si>
  <si>
    <t>テトラクロロエチレン</t>
  </si>
  <si>
    <t>トリクロロエチレン</t>
  </si>
  <si>
    <t>ベンゼン</t>
  </si>
  <si>
    <t>ジブロモクロロメタン</t>
  </si>
  <si>
    <t>ブロモジクロロメタン</t>
  </si>
  <si>
    <t>ブロモホルム</t>
  </si>
  <si>
    <t>ホルムアルデヒド</t>
  </si>
  <si>
    <t>水沢川</t>
  </si>
  <si>
    <t>綱取川</t>
  </si>
  <si>
    <t>mg/L</t>
  </si>
  <si>
    <t>トリハロメタン生成能</t>
  </si>
  <si>
    <t>mg/L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</si>
  <si>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</si>
  <si>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</si>
  <si>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</si>
  <si>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</si>
  <si>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</si>
  <si>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</si>
  <si>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</si>
  <si>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</si>
  <si>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</si>
  <si>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</si>
  <si>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mg/L</t>
  </si>
  <si>
    <t>mg/L</t>
  </si>
  <si>
    <t>mg/L</t>
  </si>
  <si>
    <t>mg/L</t>
  </si>
  <si>
    <t>クロロフィルａ</t>
  </si>
  <si>
    <t>有機物（ＴＯＣ：全有機炭素）</t>
  </si>
  <si>
    <t>検　　査　　機　　関　※2</t>
  </si>
  <si>
    <t>水質基準項目</t>
  </si>
  <si>
    <t>紫外線(UV)吸光度</t>
  </si>
  <si>
    <t>侵食性遊離炭酸</t>
  </si>
  <si>
    <t>総アルカリ度</t>
  </si>
  <si>
    <t>有機物(過ﾏﾝｶﾞﾝ酸ｶﾘｳﾑ消費量)</t>
  </si>
  <si>
    <t>西川浄水場</t>
  </si>
  <si>
    <t>2-メチルイソボルネオール</t>
  </si>
  <si>
    <t>ジェオスミン</t>
  </si>
  <si>
    <t>検    査    機    関　※1</t>
  </si>
  <si>
    <t>ジェオスミン</t>
  </si>
  <si>
    <t>2-メチルイソボルネオール</t>
  </si>
  <si>
    <t>定量下限値</t>
  </si>
  <si>
    <t>試料採取時の　   記録事項</t>
  </si>
  <si>
    <t>最　高</t>
  </si>
  <si>
    <t>最　低</t>
  </si>
  <si>
    <t>mg/L</t>
  </si>
  <si>
    <t>試料採取時の    記録事項</t>
  </si>
  <si>
    <t>アンモニア態窒素</t>
  </si>
  <si>
    <t>検　　査　　機　　関　※1</t>
  </si>
  <si>
    <t>MPN/100mL</t>
  </si>
  <si>
    <t>mg/L</t>
  </si>
  <si>
    <t>mg/L</t>
  </si>
  <si>
    <t>単　位</t>
  </si>
  <si>
    <t>度</t>
  </si>
  <si>
    <t>糞便性大腸菌群数（最確数）</t>
  </si>
  <si>
    <t>－</t>
  </si>
  <si>
    <t>リン酸イオン</t>
  </si>
  <si>
    <t>MPN/100mL</t>
  </si>
  <si>
    <t>嫌気性芽胞菌</t>
  </si>
  <si>
    <t>大腸菌数（最確数）</t>
  </si>
  <si>
    <t>個/mL</t>
  </si>
  <si>
    <t>原虫類指標菌</t>
  </si>
  <si>
    <t>指針値</t>
  </si>
  <si>
    <t>ジクロロメタン</t>
  </si>
  <si>
    <t>テトラクロロエチレン</t>
  </si>
  <si>
    <t>トリクロロエチレン</t>
  </si>
  <si>
    <t>ベンゼン</t>
  </si>
  <si>
    <t>ジェオスミン</t>
  </si>
  <si>
    <t>2-メチルイソボルネオール</t>
  </si>
  <si>
    <t>mg/L</t>
  </si>
  <si>
    <t>mg/L</t>
  </si>
  <si>
    <t>MPN/100mL</t>
  </si>
  <si>
    <t>－</t>
  </si>
  <si>
    <t>塩素酸</t>
  </si>
  <si>
    <t>従属栄養細菌</t>
  </si>
  <si>
    <t>現存量指標</t>
  </si>
  <si>
    <t>残留塩素(mg/L)</t>
  </si>
  <si>
    <t>朝日宮宿量水所</t>
  </si>
  <si>
    <t>朝日宮宿量水所</t>
  </si>
  <si>
    <t>トルエン</t>
  </si>
  <si>
    <t>メチル-t-ブチルエーテル</t>
  </si>
  <si>
    <t>クリプトスポリジウム</t>
  </si>
  <si>
    <t>&lt;0.0002</t>
  </si>
  <si>
    <t>&lt;0.0004</t>
  </si>
  <si>
    <t>&lt;0.002</t>
  </si>
  <si>
    <t>&lt;0.00005</t>
  </si>
  <si>
    <t>&lt;0.0005</t>
  </si>
  <si>
    <t>&lt;0.001</t>
  </si>
  <si>
    <t>&lt;0.02</t>
  </si>
  <si>
    <t>&lt;0.005</t>
  </si>
  <si>
    <t>(mg/L)</t>
  </si>
  <si>
    <t>1,2-ジクロロエタン</t>
  </si>
  <si>
    <t>トルエン</t>
  </si>
  <si>
    <t>ジクロロアセトニトリル</t>
  </si>
  <si>
    <t>1,1,1-トリクロロエタン</t>
  </si>
  <si>
    <t>メチル-t-ブチルエーテル</t>
  </si>
  <si>
    <t>1,2-ジクロロエタン</t>
  </si>
  <si>
    <t>トルエン</t>
  </si>
  <si>
    <t>ジクロロアセトニトリル</t>
  </si>
  <si>
    <t>1,1,1-トリクロロエタン</t>
  </si>
  <si>
    <t>メチル-t-ブチルエーテル</t>
  </si>
  <si>
    <t>※1 検査機関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</si>
  <si>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</si>
  <si>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</si>
  <si>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</si>
  <si>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</si>
  <si>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</si>
  <si>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</si>
  <si>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</si>
  <si>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</si>
  <si>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</si>
  <si>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</si>
  <si>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</si>
  <si>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</si>
  <si>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</si>
  <si>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</si>
  <si>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</si>
  <si>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</si>
  <si>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</si>
  <si>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</si>
  <si>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</si>
  <si>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</si>
  <si>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</si>
  <si>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</si>
  <si>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</si>
  <si>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</si>
  <si>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</si>
  <si>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</si>
  <si>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</si>
  <si>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</si>
  <si>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</si>
  <si>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</si>
  <si>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</si>
  <si>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</si>
  <si>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</si>
  <si>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</si>
  <si>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</si>
  <si>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</si>
  <si>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</si>
  <si>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</si>
  <si>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</si>
  <si>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</si>
  <si>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</si>
  <si>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</si>
  <si>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</si>
  <si>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</si>
  <si>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</si>
  <si>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</si>
  <si>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</si>
  <si>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</si>
  <si>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</si>
  <si>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</si>
  <si>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</si>
  <si>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</si>
  <si>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</si>
  <si>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</si>
  <si>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</si>
  <si>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</si>
  <si>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</si>
  <si>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</si>
  <si>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</si>
  <si>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</si>
  <si>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</si>
  <si>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</si>
  <si>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</si>
  <si>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</si>
  <si>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</si>
  <si>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</si>
  <si>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</si>
  <si>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</si>
  <si>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</si>
  <si>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</si>
  <si>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</si>
  <si>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</si>
  <si>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</si>
  <si>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</si>
  <si>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</si>
  <si>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</si>
  <si>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</si>
  <si>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</si>
  <si>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</si>
  <si>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</si>
  <si>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</si>
  <si>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</si>
  <si>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</si>
  <si>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</si>
  <si>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</si>
  <si>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</si>
  <si>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</si>
  <si>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</si>
  <si>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</si>
  <si>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</si>
  <si>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</si>
  <si>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</si>
  <si>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</si>
  <si>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</si>
  <si>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</si>
  <si>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</si>
  <si>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</si>
  <si>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</si>
  <si>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</si>
  <si>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</si>
  <si>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</si>
  <si>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</si>
  <si>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</si>
  <si>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</si>
  <si>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</si>
  <si>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</si>
  <si>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</si>
  <si>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</si>
  <si>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</si>
  <si>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</si>
  <si>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</si>
  <si>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</si>
  <si>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</si>
  <si>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</si>
  <si>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</si>
  <si>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</si>
  <si>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</si>
  <si>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</si>
  <si>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</si>
  <si>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</si>
  <si>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電気伝導率</t>
  </si>
  <si>
    <t>μS/cm</t>
  </si>
  <si>
    <t>臭気強度（ＴＯＮ）</t>
  </si>
  <si>
    <t>水源域</t>
  </si>
  <si>
    <t>mg/L</t>
  </si>
  <si>
    <t>μS/cm</t>
  </si>
  <si>
    <t>1,1-ジクロロエチレン</t>
  </si>
  <si>
    <t>シス-1,2-ジクロロエチレン及びトランス-1,2-ジクロロエチレン</t>
  </si>
  <si>
    <t>シス-1,2-ジクロロエチレン及び　トランス-1,2-ジクロロエチレン</t>
  </si>
  <si>
    <t>&lt;0.0003</t>
  </si>
  <si>
    <t>&lt;0.003</t>
  </si>
  <si>
    <t>原　虫　類　関　連　項　目</t>
  </si>
  <si>
    <t>&lt;0.008</t>
  </si>
  <si>
    <t>&lt;0.0002</t>
  </si>
  <si>
    <t>&lt;0.002</t>
  </si>
  <si>
    <t>&lt;0.001</t>
  </si>
  <si>
    <t>山形松原量水所</t>
  </si>
  <si>
    <t>個/10mL</t>
  </si>
  <si>
    <t>※1 検査機関　１：西川浄水場　　２：一般財団法人山形県理化学分析センター</t>
  </si>
  <si>
    <t>※2 検査機関　　　　　1 : 西川浄水場　　　　　2 : 一般財団法人山形県理化学分析センター</t>
  </si>
  <si>
    <t>※1 検査機関　１：西川浄水場　２：一般財団法人山形県理化学分析センター</t>
  </si>
  <si>
    <t>&lt;0.5</t>
  </si>
  <si>
    <t>&lt;0.1</t>
  </si>
  <si>
    <t>&lt;1</t>
  </si>
  <si>
    <t>&lt;10</t>
  </si>
  <si>
    <t>&lt;0.01</t>
  </si>
  <si>
    <t>&lt;0.006</t>
  </si>
  <si>
    <t>&lt;0.06</t>
  </si>
  <si>
    <t>&lt;0.03</t>
  </si>
  <si>
    <t>&lt;0.000001</t>
  </si>
  <si>
    <t>&lt;0.05</t>
  </si>
  <si>
    <t>&lt;0.05</t>
  </si>
  <si>
    <t>&lt;0.01</t>
  </si>
  <si>
    <t>&lt;0.2</t>
  </si>
  <si>
    <t>&lt;0.2</t>
  </si>
  <si>
    <t>&lt;0.5</t>
  </si>
  <si>
    <t>&lt;0.1</t>
  </si>
  <si>
    <t>&lt;0.000001</t>
  </si>
  <si>
    <t>農薬　合計目標値</t>
  </si>
  <si>
    <t>亜硝酸態窒素</t>
  </si>
  <si>
    <t>無機物</t>
  </si>
  <si>
    <t>※1 検査機関　１：西川浄水場　２：一般財団法人山形県理化学分析センター（TOCのみ西川浄水場）</t>
  </si>
  <si>
    <t>&lt;0.003</t>
  </si>
  <si>
    <t>検査結果</t>
  </si>
  <si>
    <t>&lt;0.003</t>
  </si>
  <si>
    <t>※1 検査機関　１：西川浄水場　　２：一般財団法人山形県理化学分析センター（16 残留塩素は西川浄水場）</t>
  </si>
  <si>
    <t>１：西川浄水場（項目９～11および21～31は一般財団法人山形県理化学分析センター）　　　　　　２：一般財団法人山形県理化学分析センター</t>
  </si>
  <si>
    <t>&lt;0.002</t>
  </si>
  <si>
    <t>ペルフルオロオクタンスルホン酸(PFOS)及びペルフルオロオクタン酸(PFOA)</t>
  </si>
  <si>
    <t>水質管理目標設定項目のうち15農薬類</t>
  </si>
  <si>
    <t>&lt;0.004</t>
  </si>
  <si>
    <t/>
  </si>
  <si>
    <t>&lt;0.0006</t>
  </si>
  <si>
    <t>&lt;0.000005</t>
  </si>
  <si>
    <t>7.0×10</t>
  </si>
  <si>
    <t>大腸菌数</t>
  </si>
  <si>
    <t>CFU/100mL</t>
  </si>
  <si>
    <t>1.3×10</t>
  </si>
  <si>
    <t>1.7×10</t>
  </si>
  <si>
    <t xml:space="preserve"> </t>
  </si>
  <si>
    <t>定　期　水　質　検　査　結　果（令和５年度）</t>
  </si>
  <si>
    <t>曇</t>
  </si>
  <si>
    <t>晴</t>
  </si>
  <si>
    <t>検出</t>
  </si>
  <si>
    <t>異常なし</t>
  </si>
  <si>
    <t>&lt;0.006</t>
  </si>
  <si>
    <t>検出せず</t>
  </si>
  <si>
    <t>適合</t>
  </si>
  <si>
    <t>2.0×10</t>
  </si>
  <si>
    <t>微沼沢臭</t>
  </si>
  <si>
    <t>1.0×10²</t>
  </si>
  <si>
    <t>1.1×10²</t>
  </si>
  <si>
    <t>&lt;1</t>
  </si>
  <si>
    <t>検出せず</t>
  </si>
  <si>
    <t>晴</t>
  </si>
  <si>
    <t>&lt;0.0008</t>
  </si>
  <si>
    <t>&lt;0.00004</t>
  </si>
  <si>
    <t>&lt;0.00006</t>
  </si>
  <si>
    <t>&lt;0.0001</t>
  </si>
  <si>
    <t>&lt;0.00003</t>
  </si>
  <si>
    <t>&lt;0.00001</t>
  </si>
  <si>
    <t>&lt;0.00002</t>
  </si>
  <si>
    <t>&lt;0.0009</t>
  </si>
  <si>
    <t>&lt;0.00006</t>
  </si>
  <si>
    <t>&lt;0.00009</t>
  </si>
  <si>
    <t>&lt;0.000006</t>
  </si>
  <si>
    <t>&lt;0.00008</t>
  </si>
  <si>
    <t>&lt;0.000003</t>
  </si>
  <si>
    <t>&lt;0.000009</t>
  </si>
  <si>
    <t>&lt;0.000005</t>
  </si>
  <si>
    <t>&lt;0.00007</t>
  </si>
  <si>
    <t>&lt;0.0007</t>
  </si>
  <si>
    <t>適合</t>
  </si>
  <si>
    <t>曇</t>
  </si>
  <si>
    <t>4.8×10</t>
  </si>
  <si>
    <t>7.9×10</t>
  </si>
  <si>
    <t>7.9×10</t>
  </si>
  <si>
    <t>1.4×10</t>
  </si>
  <si>
    <t>晴</t>
  </si>
  <si>
    <t>3.6×10</t>
  </si>
  <si>
    <t>3.3×10</t>
  </si>
  <si>
    <t>7.0×10</t>
  </si>
  <si>
    <t>4.5×10</t>
  </si>
  <si>
    <t>4.6×10</t>
  </si>
  <si>
    <t>3.7×10</t>
  </si>
  <si>
    <t>1.3×10²</t>
  </si>
  <si>
    <t>1.2×10²</t>
  </si>
  <si>
    <t>1.3×10²</t>
  </si>
  <si>
    <t>6.4×10</t>
  </si>
  <si>
    <t>6.9×10</t>
  </si>
  <si>
    <t>1.1×10²</t>
  </si>
  <si>
    <t>晴</t>
  </si>
  <si>
    <t>4.9×10</t>
  </si>
  <si>
    <t>1.6×10²</t>
  </si>
  <si>
    <t xml:space="preserve">1.6×10² </t>
  </si>
  <si>
    <t xml:space="preserve">1.3×10² </t>
  </si>
  <si>
    <t>曇</t>
  </si>
  <si>
    <t>雨</t>
  </si>
  <si>
    <t>1.5×10²</t>
  </si>
  <si>
    <t>3.9×10</t>
  </si>
  <si>
    <t>2.3×10</t>
  </si>
  <si>
    <t>3.9×10</t>
  </si>
  <si>
    <t>2.6×10</t>
  </si>
  <si>
    <t>3.3×10</t>
  </si>
  <si>
    <t>曇</t>
  </si>
  <si>
    <t>7.7×10</t>
  </si>
  <si>
    <t>6.8×10</t>
  </si>
  <si>
    <t>晴</t>
  </si>
  <si>
    <t>3.5×10</t>
  </si>
  <si>
    <t>4.9×10</t>
  </si>
  <si>
    <t>3.1×10</t>
  </si>
  <si>
    <t>2.6×10</t>
  </si>
  <si>
    <t>1.2×10</t>
  </si>
  <si>
    <t>1.8×10</t>
  </si>
  <si>
    <t>2.2×10</t>
  </si>
  <si>
    <t>2.1×10</t>
  </si>
  <si>
    <t>6.3×10</t>
  </si>
  <si>
    <t>6.0×10</t>
  </si>
  <si>
    <t>※2 0.6</t>
  </si>
  <si>
    <t>※2 12/15 測定結果</t>
  </si>
  <si>
    <t>※2 0.8</t>
  </si>
  <si>
    <t>※2 0.4</t>
  </si>
  <si>
    <t>7.4×10</t>
  </si>
  <si>
    <t>5.9×10</t>
  </si>
  <si>
    <t>検出</t>
  </si>
  <si>
    <t>&lt;0.004</t>
  </si>
  <si>
    <t>&lt;0.001</t>
  </si>
  <si>
    <t>雪</t>
  </si>
  <si>
    <t>3.0×10</t>
  </si>
  <si>
    <t>曇</t>
  </si>
  <si>
    <t>雪</t>
  </si>
  <si>
    <t>2.0×10</t>
  </si>
  <si>
    <t>曇</t>
  </si>
  <si>
    <t>1.1×10</t>
  </si>
  <si>
    <t>令和５年度　村山広域水道　定期水質検査実施計画</t>
  </si>
  <si>
    <t>区分</t>
  </si>
  <si>
    <t>採水場所等</t>
  </si>
  <si>
    <t>項目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</si>
  <si>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</si>
  <si>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</si>
  <si>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</si>
  <si>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</si>
  <si>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</si>
  <si>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</si>
  <si>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</si>
  <si>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</si>
  <si>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</si>
  <si>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</si>
  <si>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</si>
  <si>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</si>
  <si>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水質</t>
  </si>
  <si>
    <t>環境</t>
  </si>
  <si>
    <t>河川水（ダム上流）</t>
  </si>
  <si>
    <t>●</t>
  </si>
  <si>
    <t>河川水（ダム下流）</t>
  </si>
  <si>
    <t>●</t>
  </si>
  <si>
    <t>ダム水</t>
  </si>
  <si>
    <t>原水</t>
  </si>
  <si>
    <t>沼山取水場</t>
  </si>
  <si>
    <t>●※1</t>
  </si>
  <si>
    <t>水質基準項目（臭気物質２項目）</t>
  </si>
  <si>
    <t>クリプト・ジアルジア</t>
  </si>
  <si>
    <t>クリプト等指標菌</t>
  </si>
  <si>
    <t>原水（水源監視項目）</t>
  </si>
  <si>
    <t>処理</t>
  </si>
  <si>
    <t>沈殿水</t>
  </si>
  <si>
    <t>ろ過水</t>
  </si>
  <si>
    <t>浄水池</t>
  </si>
  <si>
    <t>浄水池出口</t>
  </si>
  <si>
    <t>量水所</t>
  </si>
  <si>
    <t>水質管理目標設定項目（快適・優先７項目）</t>
  </si>
  <si>
    <t>末端以外の量水所
（朝日大谷）
（山形）
（寒河江）
（東根）
（天童）
（河北）
（山辺）
（中山）
（大江）
（西川）
10ヶ所</t>
  </si>
  <si>
    <t>水質基準項目（省略不可９項目）</t>
  </si>
  <si>
    <t>(注)</t>
  </si>
  <si>
    <t>※１：味は除く</t>
  </si>
  <si>
    <t>末端量水所
（上山）
（村山）
（朝日宮宿）
３ヶ所</t>
  </si>
  <si>
    <t>水質基準項目(浄水51項目)</t>
  </si>
  <si>
    <t>水質基準項目（省略不可23項目）</t>
  </si>
  <si>
    <t>水質管理目標設定項目（浄水16項目）</t>
  </si>
  <si>
    <t>水質基準項目（省略不可23項目）</t>
  </si>
  <si>
    <t>水質管理目標設定項目（農薬115項目）</t>
  </si>
  <si>
    <t>水質基準項目（工程管理17項目）</t>
  </si>
  <si>
    <t>水質管理目標設定項目（原水14項目）</t>
  </si>
  <si>
    <t>水質基準項目（原水11項目）</t>
  </si>
  <si>
    <t>寒河江ダム
（No．１）
（No．２）
２ヶ所</t>
  </si>
  <si>
    <t>河川水
（本道寺川）
（横岫川）
（大入間川）
（水沢川）
（綱取川）
５ヶ所</t>
  </si>
  <si>
    <t>河川水
（寒河江川本川上流）
（大越川）
（四ツ谷川）
３ヶ所</t>
  </si>
  <si>
    <t>毎日水質検査結果(令和５年度）</t>
  </si>
  <si>
    <t>検 査 地 点</t>
  </si>
  <si>
    <t>上山量水所</t>
  </si>
  <si>
    <t>村山量水所</t>
  </si>
  <si>
    <t>朝日宮宿量水所</t>
  </si>
  <si>
    <t>西川浄水場（浄水池）</t>
  </si>
  <si>
    <t>月</t>
  </si>
  <si>
    <t>項　目</t>
  </si>
  <si>
    <t>単　位</t>
  </si>
  <si>
    <t>平均</t>
  </si>
  <si>
    <t>(</t>
  </si>
  <si>
    <t>最小</t>
  </si>
  <si>
    <t>～</t>
  </si>
  <si>
    <t>最大</t>
  </si>
  <si>
    <t>)</t>
  </si>
  <si>
    <t>４月</t>
  </si>
  <si>
    <t>色度</t>
  </si>
  <si>
    <t>度</t>
  </si>
  <si>
    <t>1度未満</t>
  </si>
  <si>
    <t>異常なし</t>
  </si>
  <si>
    <t>濁度</t>
  </si>
  <si>
    <t>0.1度未満</t>
  </si>
  <si>
    <t>残留塩素</t>
  </si>
  <si>
    <t>mg/L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</si>
  <si>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</si>
  <si>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</si>
  <si>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</si>
  <si>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</si>
  <si>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</si>
  <si>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</si>
  <si>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</si>
  <si>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</si>
  <si>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</si>
  <si>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</si>
  <si>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</si>
  <si>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※　浄水場出口における色度、濁度はそれぞれ色、濁りとしての確認結果</t>
  </si>
  <si>
    <t>1，3-ジクロロプロペン（D-D）</t>
  </si>
  <si>
    <t>2，2-DPA(ダラポン)</t>
  </si>
  <si>
    <t>2，4-D(2，4-PA)</t>
  </si>
  <si>
    <t>EPN</t>
  </si>
  <si>
    <t>MCPA</t>
  </si>
  <si>
    <t>アシュラム</t>
  </si>
  <si>
    <t>アセフェート</t>
  </si>
  <si>
    <t>アトラジン</t>
  </si>
  <si>
    <t>アニロホス</t>
  </si>
  <si>
    <t>アミトラズ</t>
  </si>
  <si>
    <t>アラクロール</t>
  </si>
  <si>
    <t>イソキサチオン</t>
  </si>
  <si>
    <t>イソフェンホス</t>
  </si>
  <si>
    <t>イソプロカルブ（MIPC）</t>
  </si>
  <si>
    <t>イソプロチオラン（IPT）</t>
  </si>
  <si>
    <t>イプフェンカルバゾン</t>
  </si>
  <si>
    <t>イプロベンホス（IBP）</t>
  </si>
  <si>
    <t>イミノクタジン</t>
  </si>
  <si>
    <t>インダノファン</t>
  </si>
  <si>
    <t>エスプロカルブ</t>
  </si>
  <si>
    <t>エトフェンプロックス</t>
  </si>
  <si>
    <t>エンドスルファン（ベンゾエピン）</t>
  </si>
  <si>
    <t>オキサジクロメホン </t>
  </si>
  <si>
    <t>オキシン銅(有機銅)</t>
  </si>
  <si>
    <t>オリサストロビン</t>
  </si>
  <si>
    <t>カズサホス</t>
  </si>
  <si>
    <t>カフェンストロール</t>
  </si>
  <si>
    <t>カルタップ</t>
  </si>
  <si>
    <t>カルバリル（NAC）</t>
  </si>
  <si>
    <t>カルボフラン</t>
  </si>
  <si>
    <t>キノクラミン（ＡＣＮ）</t>
  </si>
  <si>
    <t>キャプタン</t>
  </si>
  <si>
    <t>クミルロン </t>
  </si>
  <si>
    <t>グリホサート</t>
  </si>
  <si>
    <t>グリホシネート</t>
  </si>
  <si>
    <t>クロメプロップ  </t>
  </si>
  <si>
    <t>クロルニトロフェン（CNP）</t>
  </si>
  <si>
    <t>クロルピリホス</t>
  </si>
  <si>
    <t>クロロタロニル（TPN）</t>
  </si>
  <si>
    <t>シアナジン </t>
  </si>
  <si>
    <t>シアノホス（CYAP）</t>
  </si>
  <si>
    <t>ジウロン（DCMU）</t>
  </si>
  <si>
    <t>ジクロベニル（DBN）</t>
  </si>
  <si>
    <t>ジクロルボス（DDVP）</t>
  </si>
  <si>
    <t>ジクワット</t>
  </si>
  <si>
    <t>ジスルホトン（エチルチオメトン）</t>
  </si>
  <si>
    <t>ジチオカルバメート系農薬</t>
  </si>
  <si>
    <t>ジチオピル</t>
  </si>
  <si>
    <t>シハロホップブチル</t>
  </si>
  <si>
    <t>シマジン（CAT）</t>
  </si>
  <si>
    <t>ジメタメトリン</t>
  </si>
  <si>
    <t>ジメトエート</t>
  </si>
  <si>
    <t>シメトリン</t>
  </si>
  <si>
    <t>ダイアジノン</t>
  </si>
  <si>
    <t>ダイムロン</t>
  </si>
  <si>
    <t>ダゾメット 、メタム(カーバム)及びメチルイソチオシアネート</t>
  </si>
  <si>
    <t>チアジニル </t>
  </si>
  <si>
    <t>チウラム</t>
  </si>
  <si>
    <t>殺虫剤</t>
  </si>
  <si>
    <t>除草剤</t>
  </si>
  <si>
    <t>殺虫剤,殺菌剤</t>
  </si>
  <si>
    <t>殺菌剤</t>
  </si>
  <si>
    <t>殺虫剤、殺菌剤
植物成長調整剤</t>
  </si>
  <si>
    <t>殺虫剤,除草剤</t>
  </si>
  <si>
    <t>殺虫剤,殺菌剤
除草剤</t>
  </si>
  <si>
    <t>代謝物</t>
  </si>
  <si>
    <t>除草剤
植物成長調整剤</t>
  </si>
  <si>
    <t>メソミル</t>
  </si>
  <si>
    <t>メタラキシル</t>
  </si>
  <si>
    <t>メチダチオン（DMTP）</t>
  </si>
  <si>
    <t>メトミノストロビン </t>
  </si>
  <si>
    <t>メトリブジン </t>
  </si>
  <si>
    <t>メフェナセット</t>
  </si>
  <si>
    <t>メプロニル</t>
  </si>
  <si>
    <t>モリネート</t>
  </si>
  <si>
    <t>チオジカルブ</t>
  </si>
  <si>
    <t>チオファネートメチル</t>
  </si>
  <si>
    <t>チオベンカルブ</t>
  </si>
  <si>
    <t>テフリルトリオン</t>
  </si>
  <si>
    <t>テルブカルブ（MBPMC）</t>
  </si>
  <si>
    <t>トリクロピル</t>
  </si>
  <si>
    <t>トリクロルホン（DEP）</t>
  </si>
  <si>
    <t>トリシクラゾール</t>
  </si>
  <si>
    <t>トリフルラリン</t>
  </si>
  <si>
    <t>ナプロパミド</t>
  </si>
  <si>
    <t>パラコート</t>
  </si>
  <si>
    <t>ピペロホス</t>
  </si>
  <si>
    <t>ピラクロニル</t>
  </si>
  <si>
    <t>ピラゾキシフェン</t>
  </si>
  <si>
    <t>ピラゾリネート(ピラゾレート)</t>
  </si>
  <si>
    <t>ピリダフェンチオン</t>
  </si>
  <si>
    <t>ピリブチカルブ</t>
  </si>
  <si>
    <t>ピロキロン</t>
  </si>
  <si>
    <t>フィプロニル</t>
  </si>
  <si>
    <t>フェニトロチオン（MEP）</t>
  </si>
  <si>
    <t>フェノブカルブ（BPMC）</t>
  </si>
  <si>
    <t>フェリムゾン </t>
  </si>
  <si>
    <t>フェンチオン（MPP）</t>
  </si>
  <si>
    <t>フェントエート（PAP）</t>
  </si>
  <si>
    <t>フェントラザミド  </t>
  </si>
  <si>
    <t>フサライド</t>
  </si>
  <si>
    <t>ブタクロール</t>
  </si>
  <si>
    <t>ブタミホス</t>
  </si>
  <si>
    <t>ブプロフェジン</t>
  </si>
  <si>
    <t>フルアジナム </t>
  </si>
  <si>
    <t>プレチラクロール</t>
  </si>
  <si>
    <t>プロシミドン</t>
  </si>
  <si>
    <t>プロチオホス </t>
  </si>
  <si>
    <t>プロピコナゾール</t>
  </si>
  <si>
    <t>プロピザミド</t>
  </si>
  <si>
    <t>プロベナゾール</t>
  </si>
  <si>
    <t>ブロモブチド</t>
  </si>
  <si>
    <t>ベノミル</t>
  </si>
  <si>
    <t>ペンシクロン</t>
  </si>
  <si>
    <t>ベンゾビシクロン  </t>
  </si>
  <si>
    <t>ベンゾフェナップ  </t>
  </si>
  <si>
    <t>ベンタゾン</t>
  </si>
  <si>
    <t>ペンディメタリン</t>
  </si>
  <si>
    <t>ベンフラカルブ</t>
  </si>
  <si>
    <t>ベンフルラリン（ベスロジン）</t>
  </si>
  <si>
    <t>ベンフレセート</t>
  </si>
  <si>
    <t>ホスチアゼート</t>
  </si>
  <si>
    <t>マラチオン（マラソン）</t>
  </si>
  <si>
    <t>メコプロップ（MCPP）</t>
  </si>
  <si>
    <t>殺虫剤,除草剤</t>
  </si>
  <si>
    <t xml:space="preserve"> 検出されないこと</t>
  </si>
  <si>
    <t xml:space="preserve"> 0.01 以下</t>
  </si>
  <si>
    <t xml:space="preserve"> 0.02 以下</t>
  </si>
  <si>
    <t xml:space="preserve"> 0.6 以下</t>
  </si>
  <si>
    <t xml:space="preserve"> 0.1 以下</t>
  </si>
  <si>
    <t xml:space="preserve"> 0.08 以下</t>
  </si>
  <si>
    <t xml:space="preserve"> 0.3 以下</t>
  </si>
  <si>
    <t xml:space="preserve"> 3 以下</t>
  </si>
  <si>
    <t xml:space="preserve"> 100個/mL以下</t>
  </si>
  <si>
    <t xml:space="preserve"> 検出されないこと</t>
  </si>
  <si>
    <t xml:space="preserve"> 0.003 以下</t>
  </si>
  <si>
    <t xml:space="preserve"> 0.0005 以下</t>
  </si>
  <si>
    <t xml:space="preserve"> 0.01 以下</t>
  </si>
  <si>
    <t xml:space="preserve"> 0.02 以下</t>
  </si>
  <si>
    <t xml:space="preserve"> 0.04 以下</t>
  </si>
  <si>
    <t xml:space="preserve"> 10 以下</t>
  </si>
  <si>
    <t xml:space="preserve"> 0.8 以下</t>
  </si>
  <si>
    <t xml:space="preserve"> 1.0 以下</t>
  </si>
  <si>
    <t xml:space="preserve"> 0.002 以下</t>
  </si>
  <si>
    <t xml:space="preserve"> 0.05 以下</t>
  </si>
  <si>
    <t xml:space="preserve"> 0.6 以下</t>
  </si>
  <si>
    <t xml:space="preserve"> 0.06 以下</t>
  </si>
  <si>
    <t xml:space="preserve"> 0.03 以下</t>
  </si>
  <si>
    <t xml:space="preserve"> 0.1 以下</t>
  </si>
  <si>
    <t xml:space="preserve"> 0.09 以下</t>
  </si>
  <si>
    <t xml:space="preserve"> 0.08 以下</t>
  </si>
  <si>
    <t xml:space="preserve"> 0.2 以下</t>
  </si>
  <si>
    <t xml:space="preserve"> 0.3 以下</t>
  </si>
  <si>
    <t xml:space="preserve"> 200 以下</t>
  </si>
  <si>
    <t xml:space="preserve"> 300 以下</t>
  </si>
  <si>
    <t xml:space="preserve"> 500 以下</t>
  </si>
  <si>
    <t xml:space="preserve"> 0.00001 以下</t>
  </si>
  <si>
    <t xml:space="preserve"> 0.005 以下</t>
  </si>
  <si>
    <t xml:space="preserve"> 3 以下</t>
  </si>
  <si>
    <t xml:space="preserve"> 5.8以上8.6以下</t>
  </si>
  <si>
    <t xml:space="preserve"> 異常でないこと</t>
  </si>
  <si>
    <t xml:space="preserve"> 5度 以下</t>
  </si>
  <si>
    <t xml:space="preserve"> 2度 以下</t>
  </si>
  <si>
    <t xml:space="preserve"> 0.002 以下（暫定）</t>
  </si>
  <si>
    <t xml:space="preserve"> 0.004 以下</t>
  </si>
  <si>
    <t xml:space="preserve"> 0.4 以下</t>
  </si>
  <si>
    <t xml:space="preserve"> 0.01 以下（暫定）</t>
  </si>
  <si>
    <t xml:space="preserve"> 0.02 以下（暫定）</t>
  </si>
  <si>
    <t xml:space="preserve"> 1 以下</t>
  </si>
  <si>
    <t xml:space="preserve"> 10 以上、100 以下</t>
  </si>
  <si>
    <t xml:space="preserve"> 20 以下</t>
  </si>
  <si>
    <t xml:space="preserve"> 30 以上、200 以下</t>
  </si>
  <si>
    <t xml:space="preserve"> 1 度以下</t>
  </si>
  <si>
    <t xml:space="preserve"> 7.5 程度</t>
  </si>
  <si>
    <t xml:space="preserve"> -1 程度以上とし、極力 0に近づける</t>
  </si>
  <si>
    <t xml:space="preserve"> 2000個/mL以下（暫定）</t>
  </si>
  <si>
    <t xml:space="preserve"> 0.00005mg/L以下（暫定）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</si>
</sst>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0_ "/>
    <numFmt numFmtId="179" formatCode="0.00_ "/>
    <numFmt numFmtId="180" formatCode="0.0"/>
    <numFmt numFmtId="181" formatCode="0.000"/>
    <numFmt numFmtId="182" formatCode="0.00000"/>
    <numFmt numFmtId="183" formatCode="0.0000"/>
    <numFmt numFmtId="184" formatCode="0.000000_ "/>
    <numFmt numFmtId="185" formatCode="0.0000_);[Red]\(0.0000\)"/>
    <numFmt numFmtId="186" formatCode="m&quot;月&quot;d&quot;日&quot;;@"/>
    <numFmt numFmtId="187" formatCode="h:mm;@"/>
    <numFmt numFmtId="188" formatCode="0.00_);[Red]\(0.00\)"/>
    <numFmt numFmtId="189" formatCode="0.0E+00"/>
    <numFmt numFmtId="190" formatCode="0.0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-411]yyyy\.m\.d;@"/>
    <numFmt numFmtId="195" formatCode="[$-411]yyyy\.m\.d"/>
    <numFmt numFmtId="196" formatCode="0_);[Red]\(0\)"/>
    <numFmt numFmtId="197" formatCode="0.0_);[Red]\(0.0\)"/>
    <numFmt numFmtId="198" formatCode="0E+00"/>
    <numFmt numFmtId="199" formatCode="0.000E+00"/>
    <numFmt numFmtId="200" formatCode="0.00000000"/>
    <numFmt numFmtId="201" formatCode="0.0000000"/>
    <numFmt numFmtId="202" formatCode="mmm\-yyyy"/>
  </numFmts>
  <fonts count="68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9"/>
      <name val="ＭＳ 明朝"/>
      <family val="1"/>
    </font>
    <font>
      <sz val="8"/>
      <color indexed="9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vertAlign val="superscript"/>
      <sz val="8"/>
      <color indexed="9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/>
      <name val="ＭＳ 明朝"/>
      <family val="1"/>
    </font>
    <font>
      <sz val="8"/>
      <color theme="0"/>
      <name val="ＭＳ 明朝"/>
      <family val="1"/>
    </font>
    <font>
      <sz val="8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thin"/>
      <right style="double"/>
      <top style="thin"/>
      <bottom style="thin"/>
      <diagonal style="hair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 style="thin"/>
      <right style="double"/>
      <top>
        <color indexed="63"/>
      </top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double"/>
      <right style="thin"/>
      <top style="thin"/>
      <bottom style="medium"/>
      <diagonal style="hair"/>
    </border>
    <border diagonalUp="1">
      <left style="thin"/>
      <right style="thin"/>
      <top style="thin"/>
      <bottom style="medium"/>
      <diagonal style="hair"/>
    </border>
    <border diagonalUp="1">
      <left style="thin"/>
      <right style="double"/>
      <top style="thin"/>
      <bottom style="medium"/>
      <diagonal style="hair"/>
    </border>
    <border>
      <left style="double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 diagonalUp="1">
      <left style="double"/>
      <right style="thin"/>
      <top style="medium"/>
      <bottom style="thin"/>
      <diagonal style="hair"/>
    </border>
    <border diagonalUp="1">
      <left style="thin"/>
      <right>
        <color indexed="63"/>
      </right>
      <top style="medium"/>
      <bottom style="thin"/>
      <diagonal style="hair"/>
    </border>
    <border diagonalUp="1">
      <left style="thin"/>
      <right style="double"/>
      <top style="medium"/>
      <bottom style="thin"/>
      <diagonal style="hair"/>
    </border>
    <border diagonalUp="1">
      <left style="thin"/>
      <right>
        <color indexed="63"/>
      </right>
      <top style="thin"/>
      <bottom style="medium"/>
      <diagonal style="hair"/>
    </border>
    <border>
      <left style="hair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Up="1">
      <left style="double"/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 style="double"/>
      <top style="thin"/>
      <bottom>
        <color indexed="63"/>
      </bottom>
      <diagonal style="hair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 diagonalUp="1">
      <left style="double"/>
      <right>
        <color indexed="63"/>
      </right>
      <top style="medium"/>
      <bottom style="medium"/>
      <diagonal style="thin"/>
    </border>
    <border>
      <left style="hair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hair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/>
    </border>
    <border>
      <left style="thin"/>
      <right style="medium"/>
      <top style="dashed"/>
      <bottom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double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double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 style="dotted"/>
      <bottom style="dotted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24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95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56" fontId="5" fillId="0" borderId="26" xfId="0" applyNumberFormat="1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0" fontId="5" fillId="0" borderId="34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/>
    </xf>
    <xf numFmtId="2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25" xfId="0" applyFont="1" applyBorder="1" applyAlignment="1" quotePrefix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86" fontId="5" fillId="0" borderId="4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" fillId="0" borderId="18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32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0" fontId="5" fillId="0" borderId="55" xfId="0" applyNumberFormat="1" applyFont="1" applyBorder="1" applyAlignment="1">
      <alignment horizontal="center" vertical="center"/>
    </xf>
    <xf numFmtId="180" fontId="5" fillId="0" borderId="56" xfId="0" applyNumberFormat="1" applyFont="1" applyBorder="1" applyAlignment="1">
      <alignment horizontal="center" vertical="center"/>
    </xf>
    <xf numFmtId="180" fontId="5" fillId="0" borderId="57" xfId="0" applyNumberFormat="1" applyFont="1" applyBorder="1" applyAlignment="1">
      <alignment horizontal="center" vertical="center"/>
    </xf>
    <xf numFmtId="180" fontId="5" fillId="0" borderId="5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80" fontId="5" fillId="0" borderId="59" xfId="0" applyNumberFormat="1" applyFont="1" applyBorder="1" applyAlignment="1">
      <alignment horizontal="center" vertical="center"/>
    </xf>
    <xf numFmtId="179" fontId="5" fillId="0" borderId="60" xfId="0" applyNumberFormat="1" applyFont="1" applyBorder="1" applyAlignment="1">
      <alignment horizontal="center" vertical="center"/>
    </xf>
    <xf numFmtId="179" fontId="5" fillId="0" borderId="61" xfId="0" applyNumberFormat="1" applyFont="1" applyBorder="1" applyAlignment="1">
      <alignment horizontal="center" vertical="center"/>
    </xf>
    <xf numFmtId="179" fontId="5" fillId="0" borderId="6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5" fillId="0" borderId="29" xfId="63" applyNumberFormat="1" applyFont="1" applyBorder="1" applyAlignment="1">
      <alignment horizontal="center"/>
      <protection/>
    </xf>
    <xf numFmtId="180" fontId="5" fillId="0" borderId="29" xfId="63" applyNumberFormat="1" applyFont="1" applyBorder="1" applyAlignment="1">
      <alignment horizontal="center"/>
      <protection/>
    </xf>
    <xf numFmtId="0" fontId="5" fillId="0" borderId="43" xfId="0" applyFont="1" applyBorder="1" applyAlignment="1">
      <alignment horizontal="center" vertical="center"/>
    </xf>
    <xf numFmtId="179" fontId="5" fillId="0" borderId="64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179" fontId="5" fillId="0" borderId="65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181" fontId="5" fillId="0" borderId="22" xfId="0" applyNumberFormat="1" applyFont="1" applyBorder="1" applyAlignment="1">
      <alignment horizontal="center" vertical="center"/>
    </xf>
    <xf numFmtId="177" fontId="5" fillId="0" borderId="66" xfId="0" applyNumberFormat="1" applyFont="1" applyBorder="1" applyAlignment="1">
      <alignment horizontal="center" vertical="center"/>
    </xf>
    <xf numFmtId="179" fontId="5" fillId="0" borderId="67" xfId="0" applyNumberFormat="1" applyFont="1" applyBorder="1" applyAlignment="1">
      <alignment horizontal="center" vertical="center"/>
    </xf>
    <xf numFmtId="177" fontId="5" fillId="0" borderId="68" xfId="0" applyNumberFormat="1" applyFont="1" applyBorder="1" applyAlignment="1">
      <alignment horizontal="center" vertical="center"/>
    </xf>
    <xf numFmtId="179" fontId="5" fillId="0" borderId="69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/>
    </xf>
    <xf numFmtId="14" fontId="5" fillId="0" borderId="42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1" fontId="5" fillId="0" borderId="29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6" fontId="5" fillId="0" borderId="72" xfId="0" applyNumberFormat="1" applyFont="1" applyBorder="1" applyAlignment="1">
      <alignment horizontal="center" vertical="center"/>
    </xf>
    <xf numFmtId="56" fontId="5" fillId="0" borderId="72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 quotePrefix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56" fontId="5" fillId="0" borderId="73" xfId="0" applyNumberFormat="1" applyFont="1" applyBorder="1" applyAlignment="1">
      <alignment horizontal="center" vertical="center"/>
    </xf>
    <xf numFmtId="180" fontId="5" fillId="0" borderId="73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 shrinkToFit="1"/>
    </xf>
    <xf numFmtId="18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 quotePrefix="1">
      <alignment horizontal="center" vertical="center"/>
    </xf>
    <xf numFmtId="56" fontId="5" fillId="0" borderId="76" xfId="0" applyNumberFormat="1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180" fontId="5" fillId="0" borderId="29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73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82" fontId="5" fillId="0" borderId="29" xfId="0" applyNumberFormat="1" applyFont="1" applyBorder="1" applyAlignment="1">
      <alignment horizontal="center" vertical="center"/>
    </xf>
    <xf numFmtId="182" fontId="5" fillId="0" borderId="22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1" fontId="5" fillId="0" borderId="29" xfId="0" applyNumberFormat="1" applyFont="1" applyBorder="1" applyAlignment="1">
      <alignment horizontal="center" vertical="center" shrinkToFit="1"/>
    </xf>
    <xf numFmtId="2" fontId="5" fillId="0" borderId="11" xfId="0" applyNumberFormat="1" applyFont="1" applyBorder="1" applyAlignment="1">
      <alignment horizontal="center" vertical="center"/>
    </xf>
    <xf numFmtId="183" fontId="5" fillId="0" borderId="29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56" fontId="5" fillId="0" borderId="18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 shrinkToFit="1"/>
    </xf>
    <xf numFmtId="0" fontId="5" fillId="0" borderId="76" xfId="0" applyNumberFormat="1" applyFont="1" applyBorder="1" applyAlignment="1">
      <alignment horizontal="center" vertical="center"/>
    </xf>
    <xf numFmtId="2" fontId="5" fillId="0" borderId="77" xfId="0" applyNumberFormat="1" applyFont="1" applyBorder="1" applyAlignment="1">
      <alignment horizontal="center" vertical="center"/>
    </xf>
    <xf numFmtId="2" fontId="5" fillId="0" borderId="69" xfId="0" applyNumberFormat="1" applyFont="1" applyBorder="1" applyAlignment="1">
      <alignment horizontal="center" vertical="center"/>
    </xf>
    <xf numFmtId="177" fontId="5" fillId="0" borderId="78" xfId="0" applyNumberFormat="1" applyFont="1" applyBorder="1" applyAlignment="1">
      <alignment horizontal="center" vertical="center"/>
    </xf>
    <xf numFmtId="2" fontId="5" fillId="0" borderId="79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85" fontId="5" fillId="0" borderId="78" xfId="0" applyNumberFormat="1" applyFont="1" applyBorder="1" applyAlignment="1">
      <alignment horizontal="center" vertical="center"/>
    </xf>
    <xf numFmtId="179" fontId="5" fillId="0" borderId="79" xfId="0" applyNumberFormat="1" applyFont="1" applyBorder="1" applyAlignment="1">
      <alignment horizontal="center" vertical="center"/>
    </xf>
    <xf numFmtId="177" fontId="5" fillId="0" borderId="81" xfId="0" applyNumberFormat="1" applyFont="1" applyBorder="1" applyAlignment="1">
      <alignment horizontal="center" vertical="center"/>
    </xf>
    <xf numFmtId="177" fontId="5" fillId="0" borderId="82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right" vertical="center"/>
    </xf>
    <xf numFmtId="189" fontId="5" fillId="0" borderId="10" xfId="0" applyNumberFormat="1" applyFont="1" applyBorder="1" applyAlignment="1">
      <alignment horizontal="center" vertical="center"/>
    </xf>
    <xf numFmtId="189" fontId="5" fillId="0" borderId="22" xfId="0" applyNumberFormat="1" applyFont="1" applyBorder="1" applyAlignment="1">
      <alignment horizontal="center" vertical="center"/>
    </xf>
    <xf numFmtId="189" fontId="5" fillId="0" borderId="11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2" fontId="5" fillId="0" borderId="85" xfId="0" applyNumberFormat="1" applyFont="1" applyBorder="1" applyAlignment="1">
      <alignment horizontal="center" vertical="center"/>
    </xf>
    <xf numFmtId="2" fontId="5" fillId="0" borderId="86" xfId="0" applyNumberFormat="1" applyFont="1" applyBorder="1" applyAlignment="1">
      <alignment horizontal="center" vertical="center"/>
    </xf>
    <xf numFmtId="2" fontId="5" fillId="0" borderId="87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49" fontId="5" fillId="0" borderId="84" xfId="0" applyNumberFormat="1" applyFont="1" applyBorder="1" applyAlignment="1" quotePrefix="1">
      <alignment horizontal="center" vertical="center"/>
    </xf>
    <xf numFmtId="49" fontId="5" fillId="0" borderId="40" xfId="0" applyNumberFormat="1" applyFont="1" applyBorder="1" applyAlignment="1" quotePrefix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5" fillId="0" borderId="51" xfId="65" applyFont="1" applyBorder="1" applyAlignment="1">
      <alignment horizontal="center" vertical="center"/>
      <protection/>
    </xf>
    <xf numFmtId="0" fontId="5" fillId="0" borderId="68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188" fontId="5" fillId="0" borderId="92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188" fontId="5" fillId="0" borderId="77" xfId="0" applyNumberFormat="1" applyFont="1" applyBorder="1" applyAlignment="1">
      <alignment horizontal="center" vertical="center"/>
    </xf>
    <xf numFmtId="188" fontId="5" fillId="0" borderId="69" xfId="0" applyNumberFormat="1" applyFont="1" applyBorder="1" applyAlignment="1">
      <alignment horizontal="center" vertical="center"/>
    </xf>
    <xf numFmtId="188" fontId="5" fillId="0" borderId="79" xfId="0" applyNumberFormat="1" applyFont="1" applyBorder="1" applyAlignment="1">
      <alignment horizontal="center" vertical="center"/>
    </xf>
    <xf numFmtId="188" fontId="5" fillId="0" borderId="49" xfId="0" applyNumberFormat="1" applyFont="1" applyBorder="1" applyAlignment="1">
      <alignment horizontal="center" vertical="center"/>
    </xf>
    <xf numFmtId="2" fontId="5" fillId="0" borderId="93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5" fillId="0" borderId="95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97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98" xfId="0" applyNumberFormat="1" applyFont="1" applyBorder="1" applyAlignment="1">
      <alignment horizontal="center" vertical="center"/>
    </xf>
    <xf numFmtId="0" fontId="5" fillId="0" borderId="99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2" fontId="27" fillId="0" borderId="101" xfId="0" applyNumberFormat="1" applyFont="1" applyBorder="1" applyAlignment="1">
      <alignment horizontal="center" vertical="center"/>
    </xf>
    <xf numFmtId="2" fontId="27" fillId="0" borderId="102" xfId="0" applyNumberFormat="1" applyFont="1" applyBorder="1" applyAlignment="1">
      <alignment horizontal="center" vertical="center"/>
    </xf>
    <xf numFmtId="2" fontId="27" fillId="0" borderId="103" xfId="0" applyNumberFormat="1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2" fontId="5" fillId="0" borderId="80" xfId="63" applyNumberFormat="1" applyFont="1" applyBorder="1" applyAlignment="1">
      <alignment horizontal="center"/>
      <protection/>
    </xf>
    <xf numFmtId="180" fontId="5" fillId="0" borderId="29" xfId="63" applyNumberFormat="1" applyFont="1" applyBorder="1" applyAlignment="1">
      <alignment horizontal="center" vertical="center"/>
      <protection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49" fontId="0" fillId="0" borderId="0" xfId="0" applyNumberFormat="1" applyAlignment="1">
      <alignment horizontal="center"/>
    </xf>
    <xf numFmtId="180" fontId="5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74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90" fontId="5" fillId="0" borderId="0" xfId="0" applyNumberFormat="1" applyFont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8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180" fontId="5" fillId="0" borderId="109" xfId="0" applyNumberFormat="1" applyFont="1" applyBorder="1" applyAlignment="1">
      <alignment horizontal="center" vertical="center"/>
    </xf>
    <xf numFmtId="180" fontId="13" fillId="0" borderId="22" xfId="0" applyNumberFormat="1" applyFont="1" applyBorder="1" applyAlignment="1">
      <alignment horizontal="center" vertical="center"/>
    </xf>
    <xf numFmtId="180" fontId="13" fillId="0" borderId="29" xfId="0" applyNumberFormat="1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180" fontId="13" fillId="0" borderId="97" xfId="0" applyNumberFormat="1" applyFont="1" applyBorder="1" applyAlignment="1">
      <alignment horizontal="center" vertical="center"/>
    </xf>
    <xf numFmtId="180" fontId="13" fillId="0" borderId="98" xfId="0" applyNumberFormat="1" applyFont="1" applyBorder="1" applyAlignment="1">
      <alignment horizontal="center" vertical="center"/>
    </xf>
    <xf numFmtId="180" fontId="13" fillId="0" borderId="47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1" fontId="13" fillId="0" borderId="73" xfId="0" applyNumberFormat="1" applyFont="1" applyBorder="1" applyAlignment="1">
      <alignment horizontal="center" vertical="center"/>
    </xf>
    <xf numFmtId="1" fontId="13" fillId="0" borderId="5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181" fontId="13" fillId="0" borderId="22" xfId="0" applyNumberFormat="1" applyFont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183" fontId="13" fillId="0" borderId="22" xfId="0" applyNumberFormat="1" applyFont="1" applyBorder="1" applyAlignment="1">
      <alignment horizontal="center" vertical="center"/>
    </xf>
    <xf numFmtId="183" fontId="13" fillId="0" borderId="10" xfId="0" applyNumberFormat="1" applyFont="1" applyBorder="1" applyAlignment="1">
      <alignment horizontal="center" vertical="center"/>
    </xf>
    <xf numFmtId="183" fontId="13" fillId="0" borderId="11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80" fontId="13" fillId="0" borderId="63" xfId="0" applyNumberFormat="1" applyFont="1" applyBorder="1" applyAlignment="1">
      <alignment horizontal="center" vertical="center"/>
    </xf>
    <xf numFmtId="180" fontId="13" fillId="0" borderId="71" xfId="0" applyNumberFormat="1" applyFont="1" applyBorder="1" applyAlignment="1">
      <alignment horizontal="center" vertical="center"/>
    </xf>
    <xf numFmtId="180" fontId="13" fillId="0" borderId="19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2" fontId="13" fillId="0" borderId="73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1" fontId="13" fillId="0" borderId="63" xfId="0" applyNumberFormat="1" applyFont="1" applyBorder="1" applyAlignment="1">
      <alignment horizontal="center" vertical="center"/>
    </xf>
    <xf numFmtId="1" fontId="13" fillId="0" borderId="71" xfId="0" applyNumberFormat="1" applyFont="1" applyBorder="1" applyAlignment="1">
      <alignment horizontal="center" vertical="center"/>
    </xf>
    <xf numFmtId="180" fontId="13" fillId="0" borderId="109" xfId="0" applyNumberFormat="1" applyFont="1" applyBorder="1" applyAlignment="1">
      <alignment horizontal="center" vertical="center"/>
    </xf>
    <xf numFmtId="180" fontId="13" fillId="0" borderId="38" xfId="0" applyNumberFormat="1" applyFont="1" applyBorder="1" applyAlignment="1">
      <alignment horizontal="center" vertical="center"/>
    </xf>
    <xf numFmtId="180" fontId="13" fillId="0" borderId="24" xfId="0" applyNumberFormat="1" applyFont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186" fontId="13" fillId="0" borderId="43" xfId="0" applyNumberFormat="1" applyFont="1" applyBorder="1" applyAlignment="1">
      <alignment horizontal="center" vertical="center"/>
    </xf>
    <xf numFmtId="56" fontId="13" fillId="0" borderId="72" xfId="0" applyNumberFormat="1" applyFont="1" applyBorder="1" applyAlignment="1">
      <alignment horizontal="center" vertical="center"/>
    </xf>
    <xf numFmtId="186" fontId="13" fillId="0" borderId="18" xfId="0" applyNumberFormat="1" applyFont="1" applyBorder="1" applyAlignment="1">
      <alignment horizontal="center" vertical="center"/>
    </xf>
    <xf numFmtId="20" fontId="13" fillId="0" borderId="37" xfId="0" applyNumberFormat="1" applyFont="1" applyBorder="1" applyAlignment="1">
      <alignment horizontal="center" vertical="center"/>
    </xf>
    <xf numFmtId="20" fontId="13" fillId="0" borderId="10" xfId="0" applyNumberFormat="1" applyFont="1" applyBorder="1" applyAlignment="1">
      <alignment horizontal="center" vertical="center"/>
    </xf>
    <xf numFmtId="20" fontId="13" fillId="0" borderId="11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80" fontId="13" fillId="0" borderId="37" xfId="0" applyNumberFormat="1" applyFont="1" applyBorder="1" applyAlignment="1">
      <alignment horizontal="center" vertical="center"/>
    </xf>
    <xf numFmtId="180" fontId="13" fillId="0" borderId="28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80" fontId="13" fillId="0" borderId="110" xfId="0" applyNumberFormat="1" applyFont="1" applyBorder="1" applyAlignment="1">
      <alignment horizontal="center" vertical="center"/>
    </xf>
    <xf numFmtId="180" fontId="13" fillId="0" borderId="80" xfId="0" applyNumberFormat="1" applyFont="1" applyBorder="1" applyAlignment="1">
      <alignment horizontal="center" vertical="center"/>
    </xf>
    <xf numFmtId="180" fontId="13" fillId="0" borderId="51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1" fontId="13" fillId="0" borderId="1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181" fontId="13" fillId="0" borderId="37" xfId="0" applyNumberFormat="1" applyFont="1" applyBorder="1" applyAlignment="1">
      <alignment horizontal="center" vertical="center"/>
    </xf>
    <xf numFmtId="181" fontId="13" fillId="0" borderId="28" xfId="0" applyNumberFormat="1" applyFont="1" applyBorder="1" applyAlignment="1">
      <alignment horizontal="center" vertical="center"/>
    </xf>
    <xf numFmtId="182" fontId="13" fillId="0" borderId="37" xfId="0" applyNumberFormat="1" applyFont="1" applyBorder="1" applyAlignment="1">
      <alignment horizontal="center" vertical="center"/>
    </xf>
    <xf numFmtId="182" fontId="13" fillId="0" borderId="28" xfId="0" applyNumberFormat="1" applyFont="1" applyBorder="1" applyAlignment="1">
      <alignment horizontal="center" vertical="center"/>
    </xf>
    <xf numFmtId="181" fontId="13" fillId="0" borderId="37" xfId="0" applyNumberFormat="1" applyFont="1" applyBorder="1" applyAlignment="1">
      <alignment horizontal="center" vertical="center" shrinkToFit="1"/>
    </xf>
    <xf numFmtId="181" fontId="13" fillId="0" borderId="10" xfId="0" applyNumberFormat="1" applyFont="1" applyBorder="1" applyAlignment="1">
      <alignment horizontal="center" vertical="center" shrinkToFit="1"/>
    </xf>
    <xf numFmtId="181" fontId="13" fillId="0" borderId="11" xfId="0" applyNumberFormat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183" fontId="13" fillId="0" borderId="37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190" fontId="13" fillId="0" borderId="37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3" fillId="0" borderId="22" xfId="0" applyNumberFormat="1" applyFont="1" applyBorder="1" applyAlignment="1">
      <alignment horizontal="center" vertical="center"/>
    </xf>
    <xf numFmtId="183" fontId="13" fillId="0" borderId="28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180" fontId="13" fillId="0" borderId="111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181" fontId="13" fillId="0" borderId="111" xfId="0" applyNumberFormat="1" applyFont="1" applyBorder="1" applyAlignment="1">
      <alignment horizontal="center" vertical="center"/>
    </xf>
    <xf numFmtId="181" fontId="13" fillId="0" borderId="29" xfId="0" applyNumberFormat="1" applyFont="1" applyBorder="1" applyAlignment="1">
      <alignment horizontal="center" vertical="center"/>
    </xf>
    <xf numFmtId="189" fontId="13" fillId="0" borderId="11" xfId="0" applyNumberFormat="1" applyFont="1" applyBorder="1" applyAlignment="1">
      <alignment horizontal="center" vertical="center"/>
    </xf>
    <xf numFmtId="180" fontId="13" fillId="0" borderId="112" xfId="0" applyNumberFormat="1" applyFont="1" applyBorder="1" applyAlignment="1">
      <alignment horizontal="center" vertical="center"/>
    </xf>
    <xf numFmtId="180" fontId="13" fillId="0" borderId="113" xfId="0" applyNumberFormat="1" applyFont="1" applyBorder="1" applyAlignment="1">
      <alignment horizontal="center" vertical="center"/>
    </xf>
    <xf numFmtId="1" fontId="13" fillId="0" borderId="112" xfId="0" applyNumberFormat="1" applyFont="1" applyBorder="1" applyAlignment="1">
      <alignment horizontal="center" vertical="center"/>
    </xf>
    <xf numFmtId="1" fontId="13" fillId="0" borderId="113" xfId="0" applyNumberFormat="1" applyFont="1" applyBorder="1" applyAlignment="1">
      <alignment horizontal="center" vertical="center"/>
    </xf>
    <xf numFmtId="0" fontId="13" fillId="0" borderId="53" xfId="0" applyFont="1" applyBorder="1" applyAlignment="1" quotePrefix="1">
      <alignment horizontal="right" vertical="center"/>
    </xf>
    <xf numFmtId="0" fontId="13" fillId="0" borderId="38" xfId="0" applyFont="1" applyBorder="1" applyAlignment="1">
      <alignment horizontal="left" vertical="center"/>
    </xf>
    <xf numFmtId="180" fontId="13" fillId="0" borderId="114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56" fontId="13" fillId="0" borderId="76" xfId="0" applyNumberFormat="1" applyFont="1" applyBorder="1" applyAlignment="1">
      <alignment horizontal="center" vertical="center"/>
    </xf>
    <xf numFmtId="20" fontId="13" fillId="0" borderId="29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29" xfId="63" applyNumberFormat="1" applyFont="1" applyBorder="1" applyAlignment="1">
      <alignment horizontal="center"/>
      <protection/>
    </xf>
    <xf numFmtId="182" fontId="13" fillId="0" borderId="29" xfId="0" applyNumberFormat="1" applyFont="1" applyBorder="1" applyAlignment="1">
      <alignment horizontal="center" vertical="center"/>
    </xf>
    <xf numFmtId="181" fontId="13" fillId="0" borderId="29" xfId="0" applyNumberFormat="1" applyFont="1" applyBorder="1" applyAlignment="1">
      <alignment horizontal="center" vertical="center" shrinkToFit="1"/>
    </xf>
    <xf numFmtId="2" fontId="13" fillId="0" borderId="29" xfId="0" applyNumberFormat="1" applyFont="1" applyBorder="1" applyAlignment="1">
      <alignment horizontal="center" vertical="center"/>
    </xf>
    <xf numFmtId="183" fontId="13" fillId="0" borderId="29" xfId="0" applyNumberFormat="1" applyFont="1" applyBorder="1" applyAlignment="1">
      <alignment horizontal="center" vertical="center"/>
    </xf>
    <xf numFmtId="180" fontId="13" fillId="0" borderId="29" xfId="63" applyNumberFormat="1" applyFont="1" applyBorder="1" applyAlignment="1">
      <alignment horizontal="center"/>
      <protection/>
    </xf>
    <xf numFmtId="0" fontId="13" fillId="0" borderId="25" xfId="0" applyFont="1" applyBorder="1" applyAlignment="1" quotePrefix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70" xfId="0" applyFont="1" applyBorder="1" applyAlignment="1">
      <alignment horizontal="right" vertical="center"/>
    </xf>
    <xf numFmtId="180" fontId="13" fillId="0" borderId="22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5" fillId="0" borderId="115" xfId="65" applyFont="1" applyBorder="1" applyAlignment="1">
      <alignment horizontal="center" vertical="center" shrinkToFit="1"/>
      <protection/>
    </xf>
    <xf numFmtId="0" fontId="5" fillId="0" borderId="10" xfId="65" applyFont="1" applyBorder="1" applyAlignment="1">
      <alignment horizontal="center" vertical="center" shrinkToFit="1"/>
      <protection/>
    </xf>
    <xf numFmtId="0" fontId="5" fillId="0" borderId="38" xfId="65" applyFont="1" applyBorder="1" applyAlignment="1">
      <alignment horizontal="center" vertical="center" shrinkToFit="1"/>
      <protection/>
    </xf>
    <xf numFmtId="0" fontId="5" fillId="0" borderId="72" xfId="0" applyFont="1" applyBorder="1" applyAlignment="1">
      <alignment horizontal="center" vertical="center" shrinkToFit="1"/>
    </xf>
    <xf numFmtId="0" fontId="5" fillId="0" borderId="73" xfId="65" applyFont="1" applyBorder="1" applyAlignment="1">
      <alignment horizontal="center" vertical="center" shrinkToFit="1"/>
      <protection/>
    </xf>
    <xf numFmtId="180" fontId="13" fillId="0" borderId="36" xfId="0" applyNumberFormat="1" applyFont="1" applyBorder="1" applyAlignment="1">
      <alignment horizontal="center" vertical="center"/>
    </xf>
    <xf numFmtId="184" fontId="13" fillId="0" borderId="22" xfId="0" applyNumberFormat="1" applyFont="1" applyBorder="1" applyAlignment="1">
      <alignment horizontal="center" vertical="center"/>
    </xf>
    <xf numFmtId="184" fontId="13" fillId="0" borderId="10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center" vertical="center"/>
    </xf>
    <xf numFmtId="190" fontId="5" fillId="0" borderId="22" xfId="0" applyNumberFormat="1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190" fontId="5" fillId="0" borderId="11" xfId="0" applyNumberFormat="1" applyFont="1" applyBorder="1" applyAlignment="1">
      <alignment horizontal="center" vertical="center"/>
    </xf>
    <xf numFmtId="179" fontId="5" fillId="0" borderId="116" xfId="0" applyNumberFormat="1" applyFont="1" applyBorder="1" applyAlignment="1">
      <alignment horizontal="center" vertical="center"/>
    </xf>
    <xf numFmtId="2" fontId="5" fillId="0" borderId="117" xfId="0" applyNumberFormat="1" applyFont="1" applyBorder="1" applyAlignment="1">
      <alignment horizontal="center" vertical="center"/>
    </xf>
    <xf numFmtId="2" fontId="5" fillId="0" borderId="118" xfId="0" applyNumberFormat="1" applyFont="1" applyBorder="1" applyAlignment="1">
      <alignment horizontal="center" vertical="center"/>
    </xf>
    <xf numFmtId="177" fontId="5" fillId="0" borderId="119" xfId="0" applyNumberFormat="1" applyFont="1" applyBorder="1" applyAlignment="1">
      <alignment horizontal="center" vertical="center"/>
    </xf>
    <xf numFmtId="179" fontId="5" fillId="0" borderId="117" xfId="0" applyNumberFormat="1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179" fontId="5" fillId="0" borderId="121" xfId="0" applyNumberFormat="1" applyFont="1" applyBorder="1" applyAlignment="1">
      <alignment horizontal="center" vertical="center"/>
    </xf>
    <xf numFmtId="0" fontId="5" fillId="0" borderId="122" xfId="0" applyFont="1" applyBorder="1" applyAlignment="1">
      <alignment horizontal="right" vertical="center"/>
    </xf>
    <xf numFmtId="0" fontId="5" fillId="0" borderId="122" xfId="0" applyFont="1" applyBorder="1" applyAlignment="1">
      <alignment horizontal="center" vertical="center"/>
    </xf>
    <xf numFmtId="2" fontId="5" fillId="0" borderId="123" xfId="0" applyNumberFormat="1" applyFont="1" applyBorder="1" applyAlignment="1">
      <alignment horizontal="center" vertical="center"/>
    </xf>
    <xf numFmtId="188" fontId="5" fillId="0" borderId="117" xfId="0" applyNumberFormat="1" applyFont="1" applyBorder="1" applyAlignment="1">
      <alignment horizontal="center" vertical="center"/>
    </xf>
    <xf numFmtId="0" fontId="5" fillId="0" borderId="80" xfId="63" applyFont="1" applyBorder="1" applyAlignment="1">
      <alignment horizontal="center"/>
      <protection/>
    </xf>
    <xf numFmtId="0" fontId="5" fillId="0" borderId="29" xfId="63" applyFont="1" applyBorder="1" applyAlignment="1">
      <alignment horizontal="center"/>
      <protection/>
    </xf>
    <xf numFmtId="0" fontId="5" fillId="0" borderId="29" xfId="63" applyFont="1" applyBorder="1" applyAlignment="1">
      <alignment horizontal="center" vertical="center"/>
      <protection/>
    </xf>
    <xf numFmtId="0" fontId="5" fillId="0" borderId="10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0" xfId="63" applyFont="1" applyBorder="1" applyAlignment="1">
      <alignment horizontal="center"/>
      <protection/>
    </xf>
    <xf numFmtId="0" fontId="13" fillId="0" borderId="29" xfId="63" applyFont="1" applyBorder="1" applyAlignment="1">
      <alignment horizontal="center"/>
      <protection/>
    </xf>
    <xf numFmtId="0" fontId="13" fillId="0" borderId="29" xfId="0" applyFont="1" applyBorder="1" applyAlignment="1">
      <alignment horizontal="center"/>
    </xf>
    <xf numFmtId="0" fontId="13" fillId="0" borderId="29" xfId="63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/>
    </xf>
    <xf numFmtId="180" fontId="13" fillId="0" borderId="44" xfId="0" applyNumberFormat="1" applyFont="1" applyBorder="1" applyAlignment="1">
      <alignment horizontal="center" vertical="center"/>
    </xf>
    <xf numFmtId="181" fontId="13" fillId="0" borderId="29" xfId="63" applyNumberFormat="1" applyFont="1" applyBorder="1" applyAlignment="1">
      <alignment horizontal="center"/>
      <protection/>
    </xf>
    <xf numFmtId="181" fontId="13" fillId="0" borderId="29" xfId="63" applyNumberFormat="1" applyFont="1" applyBorder="1" applyAlignment="1">
      <alignment horizontal="center" vertical="center"/>
      <protection/>
    </xf>
    <xf numFmtId="0" fontId="5" fillId="0" borderId="38" xfId="0" applyNumberFormat="1" applyFont="1" applyBorder="1" applyAlignment="1">
      <alignment horizontal="center" vertical="center"/>
    </xf>
    <xf numFmtId="2" fontId="5" fillId="0" borderId="73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/>
    </xf>
    <xf numFmtId="0" fontId="13" fillId="0" borderId="73" xfId="0" applyNumberFormat="1" applyFont="1" applyBorder="1" applyAlignment="1">
      <alignment horizontal="center" vertical="center"/>
    </xf>
    <xf numFmtId="0" fontId="13" fillId="0" borderId="71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80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/>
    </xf>
    <xf numFmtId="0" fontId="13" fillId="0" borderId="51" xfId="0" applyNumberFormat="1" applyFont="1" applyBorder="1" applyAlignment="1">
      <alignment horizontal="center" vertical="center"/>
    </xf>
    <xf numFmtId="0" fontId="13" fillId="0" borderId="80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180" fontId="5" fillId="0" borderId="114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13" fillId="0" borderId="29" xfId="63" applyFont="1" applyBorder="1" applyAlignment="1">
      <alignment horizontal="center" vertical="center"/>
      <protection/>
    </xf>
    <xf numFmtId="180" fontId="13" fillId="0" borderId="29" xfId="0" applyNumberFormat="1" applyFont="1" applyBorder="1" applyAlignment="1">
      <alignment horizontal="center" vertical="center"/>
    </xf>
    <xf numFmtId="0" fontId="5" fillId="0" borderId="29" xfId="63" applyFont="1" applyBorder="1" applyAlignment="1">
      <alignment horizontal="center" vertical="center"/>
      <protection/>
    </xf>
    <xf numFmtId="180" fontId="5" fillId="0" borderId="29" xfId="0" applyNumberFormat="1" applyFont="1" applyBorder="1" applyAlignment="1">
      <alignment horizontal="center" vertical="center"/>
    </xf>
    <xf numFmtId="180" fontId="5" fillId="0" borderId="8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81" fontId="5" fillId="0" borderId="28" xfId="0" applyNumberFormat="1" applyFont="1" applyBorder="1" applyAlignment="1">
      <alignment horizontal="center" vertical="center"/>
    </xf>
    <xf numFmtId="182" fontId="5" fillId="0" borderId="28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" fontId="5" fillId="0" borderId="109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83" fontId="5" fillId="0" borderId="26" xfId="0" applyNumberFormat="1" applyFont="1" applyBorder="1" applyAlignment="1">
      <alignment horizontal="center" vertical="center"/>
    </xf>
    <xf numFmtId="183" fontId="5" fillId="0" borderId="80" xfId="0" applyNumberFormat="1" applyFont="1" applyBorder="1" applyAlignment="1">
      <alignment horizontal="center" vertical="center"/>
    </xf>
    <xf numFmtId="183" fontId="5" fillId="0" borderId="51" xfId="0" applyNumberFormat="1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1" fontId="5" fillId="0" borderId="10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81" fontId="5" fillId="0" borderId="63" xfId="0" applyNumberFormat="1" applyFont="1" applyBorder="1" applyAlignment="1">
      <alignment horizontal="center" vertical="center"/>
    </xf>
    <xf numFmtId="181" fontId="5" fillId="0" borderId="108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2" fontId="5" fillId="0" borderId="109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1" fontId="5" fillId="0" borderId="124" xfId="0" applyNumberFormat="1" applyFont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183" fontId="5" fillId="0" borderId="76" xfId="0" applyNumberFormat="1" applyFont="1" applyBorder="1" applyAlignment="1">
      <alignment horizontal="center" vertical="center"/>
    </xf>
    <xf numFmtId="183" fontId="5" fillId="0" borderId="18" xfId="0" applyNumberFormat="1" applyFont="1" applyBorder="1" applyAlignment="1">
      <alignment horizontal="center" vertical="center"/>
    </xf>
    <xf numFmtId="180" fontId="65" fillId="0" borderId="29" xfId="0" applyNumberFormat="1" applyFont="1" applyBorder="1" applyAlignment="1">
      <alignment horizontal="center" vertical="center"/>
    </xf>
    <xf numFmtId="180" fontId="65" fillId="0" borderId="11" xfId="0" applyNumberFormat="1" applyFont="1" applyBorder="1" applyAlignment="1">
      <alignment horizontal="center" vertical="center"/>
    </xf>
    <xf numFmtId="1" fontId="65" fillId="0" borderId="29" xfId="0" applyNumberFormat="1" applyFont="1" applyBorder="1" applyAlignment="1">
      <alignment horizontal="center" vertical="center"/>
    </xf>
    <xf numFmtId="1" fontId="65" fillId="0" borderId="11" xfId="0" applyNumberFormat="1" applyFont="1" applyBorder="1" applyAlignment="1">
      <alignment horizontal="center" vertical="center"/>
    </xf>
    <xf numFmtId="2" fontId="65" fillId="0" borderId="29" xfId="0" applyNumberFormat="1" applyFont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65" fillId="0" borderId="22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109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horizontal="center" vertical="center"/>
    </xf>
    <xf numFmtId="181" fontId="66" fillId="0" borderId="10" xfId="0" applyNumberFormat="1" applyFont="1" applyBorder="1" applyAlignment="1">
      <alignment horizontal="center" vertical="center"/>
    </xf>
    <xf numFmtId="181" fontId="66" fillId="0" borderId="29" xfId="0" applyNumberFormat="1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81" fontId="5" fillId="0" borderId="29" xfId="63" applyNumberFormat="1" applyFont="1" applyBorder="1" applyAlignment="1">
      <alignment horizontal="center" vertical="center"/>
      <protection/>
    </xf>
    <xf numFmtId="1" fontId="5" fillId="0" borderId="29" xfId="63" applyNumberFormat="1" applyFont="1" applyBorder="1" applyAlignment="1">
      <alignment horizontal="center"/>
      <protection/>
    </xf>
    <xf numFmtId="0" fontId="13" fillId="0" borderId="37" xfId="0" applyNumberFormat="1" applyFont="1" applyBorder="1" applyAlignment="1">
      <alignment horizontal="center" vertical="center"/>
    </xf>
    <xf numFmtId="180" fontId="13" fillId="0" borderId="29" xfId="63" applyNumberFormat="1" applyFont="1" applyBorder="1" applyAlignment="1">
      <alignment horizontal="center" vertical="center"/>
      <protection/>
    </xf>
    <xf numFmtId="0" fontId="5" fillId="0" borderId="29" xfId="63" applyNumberFormat="1" applyFont="1" applyBorder="1" applyAlignment="1">
      <alignment horizontal="center" vertical="center"/>
      <protection/>
    </xf>
    <xf numFmtId="0" fontId="5" fillId="0" borderId="80" xfId="63" applyNumberFormat="1" applyFont="1" applyBorder="1" applyAlignment="1">
      <alignment horizontal="center"/>
      <protection/>
    </xf>
    <xf numFmtId="0" fontId="5" fillId="0" borderId="51" xfId="0" applyNumberFormat="1" applyFont="1" applyBorder="1" applyAlignment="1">
      <alignment horizontal="center" vertical="center"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 wrapText="1"/>
    </xf>
    <xf numFmtId="0" fontId="10" fillId="0" borderId="135" xfId="0" applyFont="1" applyBorder="1" applyAlignment="1">
      <alignment horizontal="center" vertical="center" wrapText="1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9" fillId="0" borderId="53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2" fontId="4" fillId="0" borderId="142" xfId="0" applyNumberFormat="1" applyFont="1" applyBorder="1" applyAlignment="1">
      <alignment horizontal="center" vertical="center"/>
    </xf>
    <xf numFmtId="2" fontId="4" fillId="0" borderId="142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/>
    </xf>
    <xf numFmtId="2" fontId="4" fillId="0" borderId="114" xfId="0" applyNumberFormat="1" applyFont="1" applyBorder="1" applyAlignment="1">
      <alignment horizontal="center" vertical="center" wrapText="1"/>
    </xf>
    <xf numFmtId="2" fontId="4" fillId="0" borderId="100" xfId="0" applyNumberFormat="1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113" xfId="0" applyNumberFormat="1" applyFont="1" applyBorder="1" applyAlignment="1">
      <alignment horizontal="center" vertical="center"/>
    </xf>
    <xf numFmtId="2" fontId="4" fillId="0" borderId="143" xfId="0" applyNumberFormat="1" applyFont="1" applyBorder="1" applyAlignment="1">
      <alignment horizontal="center" vertical="center"/>
    </xf>
    <xf numFmtId="2" fontId="4" fillId="0" borderId="108" xfId="0" applyNumberFormat="1" applyFont="1" applyBorder="1" applyAlignment="1">
      <alignment horizontal="center" vertical="center"/>
    </xf>
    <xf numFmtId="2" fontId="4" fillId="0" borderId="112" xfId="0" applyNumberFormat="1" applyFont="1" applyBorder="1" applyAlignment="1">
      <alignment horizontal="center" vertical="center"/>
    </xf>
    <xf numFmtId="2" fontId="4" fillId="0" borderId="144" xfId="0" applyNumberFormat="1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2" fontId="4" fillId="0" borderId="147" xfId="0" applyNumberFormat="1" applyFont="1" applyBorder="1" applyAlignment="1">
      <alignment horizontal="center" vertical="center"/>
    </xf>
    <xf numFmtId="2" fontId="4" fillId="0" borderId="148" xfId="0" applyNumberFormat="1" applyFont="1" applyBorder="1" applyAlignment="1">
      <alignment horizontal="center" vertical="center"/>
    </xf>
    <xf numFmtId="2" fontId="4" fillId="0" borderId="149" xfId="0" applyNumberFormat="1" applyFont="1" applyBorder="1" applyAlignment="1">
      <alignment horizontal="center" vertical="center"/>
    </xf>
    <xf numFmtId="2" fontId="4" fillId="0" borderId="150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80" fontId="4" fillId="0" borderId="151" xfId="0" applyNumberFormat="1" applyFont="1" applyBorder="1" applyAlignment="1">
      <alignment horizontal="center" vertical="center"/>
    </xf>
    <xf numFmtId="180" fontId="4" fillId="0" borderId="152" xfId="0" applyNumberFormat="1" applyFont="1" applyBorder="1" applyAlignment="1">
      <alignment horizontal="center" vertical="center"/>
    </xf>
    <xf numFmtId="180" fontId="4" fillId="0" borderId="153" xfId="0" applyNumberFormat="1" applyFont="1" applyBorder="1" applyAlignment="1">
      <alignment horizontal="center" vertical="center"/>
    </xf>
    <xf numFmtId="180" fontId="4" fillId="0" borderId="154" xfId="0" applyNumberFormat="1" applyFont="1" applyBorder="1" applyAlignment="1">
      <alignment horizontal="center" vertical="center"/>
    </xf>
    <xf numFmtId="180" fontId="4" fillId="0" borderId="155" xfId="0" applyNumberFormat="1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5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0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80" fontId="4" fillId="0" borderId="68" xfId="0" applyNumberFormat="1" applyFont="1" applyBorder="1" applyAlignment="1">
      <alignment horizontal="center" vertical="center"/>
    </xf>
    <xf numFmtId="180" fontId="4" fillId="0" borderId="157" xfId="0" applyNumberFormat="1" applyFont="1" applyBorder="1" applyAlignment="1">
      <alignment horizontal="center" vertical="center"/>
    </xf>
    <xf numFmtId="180" fontId="4" fillId="0" borderId="80" xfId="0" applyNumberFormat="1" applyFont="1" applyBorder="1" applyAlignment="1">
      <alignment horizontal="center" vertical="center"/>
    </xf>
    <xf numFmtId="180" fontId="4" fillId="0" borderId="110" xfId="0" applyNumberFormat="1" applyFont="1" applyBorder="1" applyAlignment="1">
      <alignment horizontal="center" vertical="center"/>
    </xf>
    <xf numFmtId="180" fontId="4" fillId="0" borderId="158" xfId="0" applyNumberFormat="1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180" fontId="4" fillId="0" borderId="161" xfId="0" applyNumberFormat="1" applyFont="1" applyBorder="1" applyAlignment="1">
      <alignment horizontal="center" vertical="center"/>
    </xf>
    <xf numFmtId="180" fontId="4" fillId="0" borderId="162" xfId="0" applyNumberFormat="1" applyFont="1" applyBorder="1" applyAlignment="1">
      <alignment horizontal="center" vertical="center"/>
    </xf>
    <xf numFmtId="180" fontId="4" fillId="0" borderId="163" xfId="0" applyNumberFormat="1" applyFont="1" applyBorder="1" applyAlignment="1">
      <alignment horizontal="center" vertical="center"/>
    </xf>
    <xf numFmtId="180" fontId="4" fillId="0" borderId="164" xfId="0" applyNumberFormat="1" applyFont="1" applyBorder="1" applyAlignment="1">
      <alignment horizontal="center" vertical="center"/>
    </xf>
    <xf numFmtId="180" fontId="4" fillId="0" borderId="165" xfId="0" applyNumberFormat="1" applyFont="1" applyBorder="1" applyAlignment="1">
      <alignment horizontal="center" vertical="center"/>
    </xf>
    <xf numFmtId="180" fontId="66" fillId="0" borderId="22" xfId="0" applyNumberFormat="1" applyFont="1" applyBorder="1" applyAlignment="1">
      <alignment horizontal="center" vertical="center"/>
    </xf>
    <xf numFmtId="180" fontId="66" fillId="0" borderId="29" xfId="0" applyNumberFormat="1" applyFont="1" applyBorder="1" applyAlignment="1">
      <alignment horizontal="center" vertical="center"/>
    </xf>
    <xf numFmtId="180" fontId="66" fillId="0" borderId="11" xfId="0" applyNumberFormat="1" applyFont="1" applyBorder="1" applyAlignment="1">
      <alignment horizontal="center" vertical="center"/>
    </xf>
    <xf numFmtId="180" fontId="66" fillId="0" borderId="97" xfId="0" applyNumberFormat="1" applyFont="1" applyBorder="1" applyAlignment="1">
      <alignment horizontal="center" vertical="center"/>
    </xf>
    <xf numFmtId="180" fontId="66" fillId="0" borderId="98" xfId="0" applyNumberFormat="1" applyFont="1" applyBorder="1" applyAlignment="1">
      <alignment horizontal="center" vertical="center"/>
    </xf>
    <xf numFmtId="180" fontId="66" fillId="0" borderId="47" xfId="0" applyNumberFormat="1" applyFont="1" applyBorder="1" applyAlignment="1">
      <alignment horizontal="center" vertical="center"/>
    </xf>
    <xf numFmtId="1" fontId="66" fillId="0" borderId="36" xfId="0" applyNumberFormat="1" applyFont="1" applyBorder="1" applyAlignment="1">
      <alignment horizontal="center" vertical="center"/>
    </xf>
    <xf numFmtId="1" fontId="66" fillId="0" borderId="73" xfId="0" applyNumberFormat="1" applyFont="1" applyBorder="1" applyAlignment="1">
      <alignment horizontal="center" vertical="center"/>
    </xf>
    <xf numFmtId="1" fontId="66" fillId="0" borderId="51" xfId="0" applyNumberFormat="1" applyFont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2" fontId="66" fillId="0" borderId="22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181" fontId="66" fillId="0" borderId="22" xfId="0" applyNumberFormat="1" applyFont="1" applyBorder="1" applyAlignment="1">
      <alignment horizontal="center" vertical="center"/>
    </xf>
    <xf numFmtId="181" fontId="66" fillId="0" borderId="10" xfId="0" applyNumberFormat="1" applyFont="1" applyBorder="1" applyAlignment="1">
      <alignment horizontal="center" vertical="center"/>
    </xf>
    <xf numFmtId="181" fontId="66" fillId="0" borderId="11" xfId="0" applyNumberFormat="1" applyFont="1" applyBorder="1" applyAlignment="1">
      <alignment horizontal="center" vertical="center"/>
    </xf>
    <xf numFmtId="1" fontId="66" fillId="0" borderId="22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1" fontId="66" fillId="0" borderId="11" xfId="0" applyNumberFormat="1" applyFont="1" applyBorder="1" applyAlignment="1">
      <alignment horizontal="center" vertical="center"/>
    </xf>
    <xf numFmtId="183" fontId="66" fillId="0" borderId="22" xfId="0" applyNumberFormat="1" applyFont="1" applyBorder="1" applyAlignment="1">
      <alignment horizontal="center" vertical="center"/>
    </xf>
    <xf numFmtId="183" fontId="66" fillId="0" borderId="11" xfId="0" applyNumberFormat="1" applyFont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66" fillId="0" borderId="22" xfId="0" applyNumberFormat="1" applyFont="1" applyBorder="1" applyAlignment="1">
      <alignment horizontal="center" vertical="center"/>
    </xf>
    <xf numFmtId="0" fontId="66" fillId="0" borderId="11" xfId="0" applyNumberFormat="1" applyFont="1" applyBorder="1" applyAlignment="1">
      <alignment horizontal="center" vertical="center"/>
    </xf>
    <xf numFmtId="180" fontId="66" fillId="0" borderId="63" xfId="0" applyNumberFormat="1" applyFont="1" applyBorder="1" applyAlignment="1">
      <alignment horizontal="center" vertical="center"/>
    </xf>
    <xf numFmtId="180" fontId="66" fillId="0" borderId="71" xfId="0" applyNumberFormat="1" applyFont="1" applyBorder="1" applyAlignment="1">
      <alignment horizontal="center" vertical="center"/>
    </xf>
    <xf numFmtId="180" fontId="66" fillId="0" borderId="19" xfId="0" applyNumberFormat="1" applyFont="1" applyBorder="1" applyAlignment="1">
      <alignment horizontal="center" vertical="center"/>
    </xf>
    <xf numFmtId="2" fontId="66" fillId="0" borderId="36" xfId="0" applyNumberFormat="1" applyFont="1" applyBorder="1" applyAlignment="1">
      <alignment horizontal="center" vertical="center"/>
    </xf>
    <xf numFmtId="2" fontId="66" fillId="0" borderId="73" xfId="0" applyNumberFormat="1" applyFont="1" applyBorder="1" applyAlignment="1">
      <alignment horizontal="center" vertical="center"/>
    </xf>
    <xf numFmtId="2" fontId="66" fillId="0" borderId="51" xfId="0" applyNumberFormat="1" applyFont="1" applyBorder="1" applyAlignment="1">
      <alignment horizontal="center" vertical="center"/>
    </xf>
    <xf numFmtId="189" fontId="66" fillId="0" borderId="22" xfId="0" applyNumberFormat="1" applyFont="1" applyBorder="1" applyAlignment="1">
      <alignment horizontal="center" vertical="center"/>
    </xf>
    <xf numFmtId="180" fontId="66" fillId="0" borderId="111" xfId="63" applyNumberFormat="1" applyFont="1" applyBorder="1" applyAlignment="1">
      <alignment horizontal="center"/>
      <protection/>
    </xf>
    <xf numFmtId="0" fontId="66" fillId="0" borderId="29" xfId="0" applyNumberFormat="1" applyFont="1" applyBorder="1" applyAlignment="1">
      <alignment horizontal="center" vertical="center"/>
    </xf>
    <xf numFmtId="180" fontId="66" fillId="0" borderId="29" xfId="63" applyNumberFormat="1" applyFont="1" applyBorder="1" applyAlignment="1">
      <alignment horizontal="center"/>
      <protection/>
    </xf>
    <xf numFmtId="1" fontId="66" fillId="0" borderId="63" xfId="0" applyNumberFormat="1" applyFont="1" applyBorder="1" applyAlignment="1">
      <alignment horizontal="center" vertical="center"/>
    </xf>
    <xf numFmtId="1" fontId="66" fillId="0" borderId="71" xfId="0" applyNumberFormat="1" applyFont="1" applyBorder="1" applyAlignment="1">
      <alignment horizontal="center" vertical="center"/>
    </xf>
    <xf numFmtId="180" fontId="66" fillId="0" borderId="109" xfId="0" applyNumberFormat="1" applyFont="1" applyBorder="1" applyAlignment="1">
      <alignment horizontal="center" vertical="center"/>
    </xf>
    <xf numFmtId="180" fontId="66" fillId="0" borderId="38" xfId="0" applyNumberFormat="1" applyFont="1" applyBorder="1" applyAlignment="1">
      <alignment horizontal="center" vertical="center"/>
    </xf>
    <xf numFmtId="180" fontId="66" fillId="0" borderId="24" xfId="0" applyNumberFormat="1" applyFont="1" applyBorder="1" applyAlignment="1">
      <alignment horizontal="center" vertical="center"/>
    </xf>
    <xf numFmtId="189" fontId="5" fillId="0" borderId="29" xfId="0" applyNumberFormat="1" applyFont="1" applyBorder="1" applyAlignment="1">
      <alignment horizontal="center" vertical="center"/>
    </xf>
    <xf numFmtId="189" fontId="5" fillId="0" borderId="166" xfId="0" applyNumberFormat="1" applyFont="1" applyBorder="1" applyAlignment="1">
      <alignment horizontal="center" vertical="center"/>
    </xf>
    <xf numFmtId="0" fontId="5" fillId="0" borderId="10" xfId="63" applyNumberFormat="1" applyFont="1" applyBorder="1" applyAlignment="1">
      <alignment horizont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6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/>
    </xf>
    <xf numFmtId="189" fontId="5" fillId="0" borderId="28" xfId="0" applyNumberFormat="1" applyFont="1" applyBorder="1" applyAlignment="1">
      <alignment horizontal="center" vertical="center"/>
    </xf>
    <xf numFmtId="180" fontId="5" fillId="0" borderId="63" xfId="0" applyNumberFormat="1" applyFont="1" applyBorder="1" applyAlignment="1">
      <alignment horizontal="center" vertical="center"/>
    </xf>
    <xf numFmtId="180" fontId="5" fillId="0" borderId="108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 textRotation="255"/>
    </xf>
    <xf numFmtId="0" fontId="10" fillId="0" borderId="129" xfId="0" applyFont="1" applyBorder="1" applyAlignment="1">
      <alignment horizontal="center" vertical="center" textRotation="255"/>
    </xf>
    <xf numFmtId="0" fontId="10" fillId="0" borderId="75" xfId="0" applyFont="1" applyBorder="1" applyAlignment="1">
      <alignment horizontal="center" vertical="center" textRotation="255"/>
    </xf>
    <xf numFmtId="0" fontId="10" fillId="0" borderId="143" xfId="0" applyFont="1" applyBorder="1" applyAlignment="1">
      <alignment horizontal="center" vertical="center" wrapText="1"/>
    </xf>
    <xf numFmtId="0" fontId="10" fillId="0" borderId="144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 wrapText="1"/>
    </xf>
    <xf numFmtId="0" fontId="10" fillId="0" borderId="144" xfId="0" applyFont="1" applyBorder="1" applyAlignment="1">
      <alignment horizontal="center" vertical="center" wrapText="1"/>
    </xf>
    <xf numFmtId="0" fontId="10" fillId="0" borderId="167" xfId="0" applyFont="1" applyBorder="1" applyAlignment="1">
      <alignment horizontal="center" vertical="center" wrapText="1"/>
    </xf>
    <xf numFmtId="9" fontId="36" fillId="0" borderId="0" xfId="43" applyFont="1" applyAlignment="1">
      <alignment horizontal="center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0" fillId="0" borderId="72" xfId="0" applyFont="1" applyBorder="1" applyAlignment="1">
      <alignment horizontal="center" vertical="center" textRotation="255"/>
    </xf>
    <xf numFmtId="0" fontId="10" fillId="0" borderId="73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15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37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8" xfId="0" applyFont="1" applyBorder="1" applyAlignment="1">
      <alignment horizontal="center" vertical="center"/>
    </xf>
    <xf numFmtId="0" fontId="38" fillId="0" borderId="169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70" xfId="0" applyNumberFormat="1" applyFont="1" applyBorder="1" applyAlignment="1">
      <alignment horizontal="center" vertical="center"/>
    </xf>
    <xf numFmtId="2" fontId="4" fillId="0" borderId="72" xfId="0" applyNumberFormat="1" applyFont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2" fontId="4" fillId="0" borderId="125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2" fontId="4" fillId="0" borderId="144" xfId="0" applyNumberFormat="1" applyFont="1" applyBorder="1" applyAlignment="1">
      <alignment horizontal="center" vertical="center"/>
    </xf>
    <xf numFmtId="2" fontId="10" fillId="0" borderId="129" xfId="0" applyNumberFormat="1" applyFont="1" applyBorder="1" applyAlignment="1">
      <alignment horizontal="center" vertical="center"/>
    </xf>
    <xf numFmtId="2" fontId="10" fillId="0" borderId="102" xfId="0" applyNumberFormat="1" applyFont="1" applyBorder="1" applyAlignment="1">
      <alignment horizontal="center" vertical="center"/>
    </xf>
    <xf numFmtId="2" fontId="10" fillId="0" borderId="172" xfId="0" applyNumberFormat="1" applyFont="1" applyBorder="1" applyAlignment="1">
      <alignment horizontal="center" vertical="center"/>
    </xf>
    <xf numFmtId="2" fontId="4" fillId="0" borderId="149" xfId="0" applyNumberFormat="1" applyFont="1" applyBorder="1" applyAlignment="1">
      <alignment horizontal="center" vertical="center"/>
    </xf>
    <xf numFmtId="2" fontId="10" fillId="0" borderId="145" xfId="0" applyNumberFormat="1" applyFont="1" applyBorder="1" applyAlignment="1">
      <alignment horizontal="center" vertical="center"/>
    </xf>
    <xf numFmtId="2" fontId="10" fillId="0" borderId="150" xfId="0" applyNumberFormat="1" applyFont="1" applyBorder="1" applyAlignment="1">
      <alignment horizontal="center" vertical="center"/>
    </xf>
    <xf numFmtId="2" fontId="10" fillId="0" borderId="173" xfId="0" applyNumberFormat="1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2" fontId="4" fillId="0" borderId="113" xfId="0" applyNumberFormat="1" applyFont="1" applyBorder="1" applyAlignment="1">
      <alignment horizontal="center" vertical="center"/>
    </xf>
    <xf numFmtId="2" fontId="10" fillId="0" borderId="113" xfId="0" applyNumberFormat="1" applyFont="1" applyBorder="1" applyAlignment="1">
      <alignment horizontal="center" vertical="center"/>
    </xf>
    <xf numFmtId="2" fontId="10" fillId="0" borderId="175" xfId="0" applyNumberFormat="1" applyFont="1" applyBorder="1" applyAlignment="1">
      <alignment horizontal="center" vertical="center"/>
    </xf>
    <xf numFmtId="2" fontId="4" fillId="0" borderId="148" xfId="0" applyNumberFormat="1" applyFont="1" applyBorder="1" applyAlignment="1">
      <alignment horizontal="center" vertical="center"/>
    </xf>
    <xf numFmtId="2" fontId="10" fillId="0" borderId="148" xfId="0" applyNumberFormat="1" applyFont="1" applyBorder="1" applyAlignment="1">
      <alignment horizontal="center" vertical="center"/>
    </xf>
    <xf numFmtId="2" fontId="10" fillId="0" borderId="176" xfId="0" applyNumberFormat="1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6" fontId="6" fillId="0" borderId="143" xfId="0" applyNumberFormat="1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56" fontId="6" fillId="0" borderId="179" xfId="0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56" fontId="6" fillId="0" borderId="45" xfId="0" applyNumberFormat="1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82" xfId="0" applyFont="1" applyBorder="1" applyAlignment="1">
      <alignment horizontal="distributed" vertical="center" indent="3"/>
    </xf>
    <xf numFmtId="0" fontId="31" fillId="0" borderId="182" xfId="0" applyFont="1" applyBorder="1" applyAlignment="1">
      <alignment horizontal="center" vertical="center"/>
    </xf>
    <xf numFmtId="0" fontId="5" fillId="0" borderId="80" xfId="0" applyFont="1" applyBorder="1" applyAlignment="1">
      <alignment horizontal="left" vertical="center"/>
    </xf>
    <xf numFmtId="0" fontId="5" fillId="0" borderId="110" xfId="0" applyFont="1" applyBorder="1" applyAlignment="1">
      <alignment horizontal="left" vertical="center"/>
    </xf>
    <xf numFmtId="0" fontId="5" fillId="0" borderId="181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83" xfId="0" applyFont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84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5" fillId="0" borderId="1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6" fillId="0" borderId="185" xfId="0" applyFont="1" applyBorder="1" applyAlignment="1">
      <alignment horizontal="center" vertical="center"/>
    </xf>
    <xf numFmtId="0" fontId="6" fillId="0" borderId="186" xfId="0" applyFont="1" applyBorder="1" applyAlignment="1">
      <alignment horizontal="center" vertical="center"/>
    </xf>
    <xf numFmtId="0" fontId="5" fillId="0" borderId="76" xfId="0" applyFont="1" applyBorder="1" applyAlignment="1">
      <alignment horizontal="left" vertical="center"/>
    </xf>
    <xf numFmtId="0" fontId="5" fillId="0" borderId="170" xfId="0" applyFont="1" applyBorder="1" applyAlignment="1">
      <alignment horizontal="left" vertical="center"/>
    </xf>
    <xf numFmtId="0" fontId="5" fillId="0" borderId="18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 shrinkToFit="1"/>
    </xf>
    <xf numFmtId="0" fontId="33" fillId="0" borderId="178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0" fontId="30" fillId="0" borderId="178" xfId="0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31" fillId="0" borderId="182" xfId="0" applyFont="1" applyBorder="1" applyAlignment="1">
      <alignment horizontal="distributed" vertical="center" indent="2"/>
    </xf>
    <xf numFmtId="56" fontId="31" fillId="0" borderId="179" xfId="0" applyNumberFormat="1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56" fontId="31" fillId="0" borderId="143" xfId="0" applyNumberFormat="1" applyFont="1" applyBorder="1" applyAlignment="1">
      <alignment horizontal="center" vertical="center"/>
    </xf>
    <xf numFmtId="0" fontId="31" fillId="0" borderId="144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78" xfId="0" applyFont="1" applyBorder="1" applyAlignment="1">
      <alignment horizontal="center" vertical="center"/>
    </xf>
    <xf numFmtId="0" fontId="31" fillId="0" borderId="185" xfId="0" applyFont="1" applyBorder="1" applyAlignment="1">
      <alignment horizontal="center" vertical="center"/>
    </xf>
    <xf numFmtId="0" fontId="31" fillId="0" borderId="186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/>
    </xf>
    <xf numFmtId="0" fontId="13" fillId="0" borderId="170" xfId="0" applyFont="1" applyBorder="1" applyAlignment="1">
      <alignment horizontal="left" vertical="center"/>
    </xf>
    <xf numFmtId="0" fontId="13" fillId="0" borderId="183" xfId="0" applyFont="1" applyBorder="1" applyAlignment="1">
      <alignment horizontal="center" vertical="center"/>
    </xf>
    <xf numFmtId="0" fontId="13" fillId="0" borderId="181" xfId="0" applyFont="1" applyBorder="1" applyAlignment="1">
      <alignment horizontal="center" vertical="center"/>
    </xf>
    <xf numFmtId="0" fontId="13" fillId="0" borderId="18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81" xfId="0" applyFont="1" applyBorder="1" applyAlignment="1">
      <alignment horizontal="center" vertical="center"/>
    </xf>
    <xf numFmtId="0" fontId="33" fillId="0" borderId="184" xfId="0" applyFont="1" applyBorder="1" applyAlignment="1">
      <alignment horizontal="center" vertical="center"/>
    </xf>
    <xf numFmtId="0" fontId="31" fillId="0" borderId="180" xfId="0" applyFont="1" applyBorder="1" applyAlignment="1">
      <alignment horizontal="center" vertical="center"/>
    </xf>
    <xf numFmtId="0" fontId="31" fillId="0" borderId="181" xfId="0" applyFont="1" applyBorder="1" applyAlignment="1">
      <alignment horizontal="center" vertical="center"/>
    </xf>
    <xf numFmtId="56" fontId="31" fillId="0" borderId="45" xfId="0" applyNumberFormat="1" applyFont="1" applyBorder="1" applyAlignment="1">
      <alignment horizontal="center" vertical="center"/>
    </xf>
    <xf numFmtId="0" fontId="31" fillId="0" borderId="103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left" vertical="center"/>
    </xf>
    <xf numFmtId="0" fontId="13" fillId="0" borderId="11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13" fillId="0" borderId="180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08" xfId="0" applyFont="1" applyBorder="1" applyAlignment="1">
      <alignment horizontal="left" vertical="center"/>
    </xf>
    <xf numFmtId="0" fontId="13" fillId="0" borderId="112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7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7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187" xfId="0" applyFont="1" applyBorder="1" applyAlignment="1">
      <alignment horizontal="center" vertical="center"/>
    </xf>
    <xf numFmtId="0" fontId="67" fillId="0" borderId="182" xfId="0" applyFont="1" applyBorder="1" applyAlignment="1">
      <alignment horizontal="center" vertical="center"/>
    </xf>
    <xf numFmtId="56" fontId="31" fillId="0" borderId="188" xfId="0" applyNumberFormat="1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3" fillId="0" borderId="17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78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56" fontId="6" fillId="0" borderId="188" xfId="0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29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114" xfId="0" applyFont="1" applyBorder="1" applyAlignment="1">
      <alignment horizontal="left" vertical="center"/>
    </xf>
    <xf numFmtId="0" fontId="6" fillId="0" borderId="107" xfId="0" applyFont="1" applyBorder="1" applyAlignment="1">
      <alignment horizontal="center" vertical="center"/>
    </xf>
    <xf numFmtId="0" fontId="28" fillId="0" borderId="18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1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180" fontId="5" fillId="0" borderId="0" xfId="0" applyNumberFormat="1" applyFont="1" applyAlignment="1">
      <alignment horizontal="left" vertical="center"/>
    </xf>
    <xf numFmtId="0" fontId="5" fillId="0" borderId="190" xfId="0" applyFont="1" applyBorder="1" applyAlignment="1">
      <alignment horizontal="center" vertical="center"/>
    </xf>
    <xf numFmtId="2" fontId="6" fillId="0" borderId="18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left" vertical="center" wrapText="1"/>
    </xf>
    <xf numFmtId="0" fontId="67" fillId="0" borderId="178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191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56" fontId="6" fillId="0" borderId="115" xfId="0" applyNumberFormat="1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4" xfId="0" applyFont="1" applyBorder="1" applyAlignment="1">
      <alignment horizontal="center" vertical="center" wrapText="1"/>
    </xf>
    <xf numFmtId="186" fontId="5" fillId="0" borderId="43" xfId="0" applyNumberFormat="1" applyFont="1" applyBorder="1" applyAlignment="1">
      <alignment horizontal="center" vertical="center"/>
    </xf>
    <xf numFmtId="186" fontId="5" fillId="0" borderId="170" xfId="0" applyNumberFormat="1" applyFont="1" applyBorder="1" applyAlignment="1">
      <alignment horizontal="center" vertical="center"/>
    </xf>
    <xf numFmtId="56" fontId="5" fillId="0" borderId="76" xfId="0" applyNumberFormat="1" applyFont="1" applyBorder="1" applyAlignment="1">
      <alignment horizontal="center" vertical="center"/>
    </xf>
    <xf numFmtId="56" fontId="5" fillId="0" borderId="170" xfId="0" applyNumberFormat="1" applyFont="1" applyBorder="1" applyAlignment="1">
      <alignment horizontal="center" vertical="center"/>
    </xf>
    <xf numFmtId="56" fontId="5" fillId="0" borderId="194" xfId="0" applyNumberFormat="1" applyFont="1" applyBorder="1" applyAlignment="1">
      <alignment horizontal="center" vertical="center"/>
    </xf>
    <xf numFmtId="187" fontId="5" fillId="0" borderId="37" xfId="0" applyNumberFormat="1" applyFont="1" applyBorder="1" applyAlignment="1">
      <alignment horizontal="center" vertical="center"/>
    </xf>
    <xf numFmtId="187" fontId="5" fillId="0" borderId="28" xfId="0" applyNumberFormat="1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20" fontId="5" fillId="0" borderId="28" xfId="0" applyNumberFormat="1" applyFont="1" applyBorder="1" applyAlignment="1">
      <alignment horizontal="center" vertical="center"/>
    </xf>
    <xf numFmtId="20" fontId="5" fillId="0" borderId="19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0" fontId="5" fillId="0" borderId="29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180" fontId="5" fillId="0" borderId="114" xfId="0" applyNumberFormat="1" applyFont="1" applyBorder="1" applyAlignment="1">
      <alignment horizontal="center" vertical="center"/>
    </xf>
    <xf numFmtId="180" fontId="5" fillId="0" borderId="100" xfId="0" applyNumberFormat="1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8" xfId="0" applyFont="1" applyBorder="1" applyAlignment="1">
      <alignment horizontal="center" vertical="center" wrapText="1"/>
    </xf>
    <xf numFmtId="0" fontId="5" fillId="0" borderId="170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194" xfId="0" applyFont="1" applyBorder="1" applyAlignment="1">
      <alignment horizontal="center" vertical="center"/>
    </xf>
    <xf numFmtId="0" fontId="20" fillId="0" borderId="76" xfId="64" applyFont="1" applyFill="1" applyBorder="1" applyAlignment="1">
      <alignment vertical="center"/>
      <protection/>
    </xf>
    <xf numFmtId="0" fontId="0" fillId="0" borderId="170" xfId="0" applyFill="1" applyBorder="1" applyAlignment="1">
      <alignment vertical="center"/>
    </xf>
    <xf numFmtId="0" fontId="20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20" fillId="0" borderId="73" xfId="0" applyFont="1" applyFill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180" fontId="5" fillId="0" borderId="190" xfId="0" applyNumberFormat="1" applyFont="1" applyBorder="1" applyAlignment="1">
      <alignment horizontal="center" vertical="center"/>
    </xf>
    <xf numFmtId="0" fontId="20" fillId="0" borderId="10" xfId="64" applyFont="1" applyFill="1" applyBorder="1" applyAlignment="1">
      <alignment vertical="center" shrinkToFit="1"/>
      <protection/>
    </xf>
    <xf numFmtId="0" fontId="0" fillId="0" borderId="10" xfId="0" applyFill="1" applyBorder="1" applyAlignment="1">
      <alignment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186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0" fontId="20" fillId="0" borderId="38" xfId="64" applyFont="1" applyFill="1" applyBorder="1" applyAlignment="1">
      <alignment vertical="center"/>
      <protection/>
    </xf>
    <xf numFmtId="0" fontId="0" fillId="0" borderId="38" xfId="0" applyFill="1" applyBorder="1" applyAlignment="1">
      <alignment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6" fillId="0" borderId="95" xfId="0" applyFont="1" applyBorder="1" applyAlignment="1">
      <alignment horizontal="center" vertical="center"/>
    </xf>
    <xf numFmtId="56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7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86" fontId="5" fillId="0" borderId="115" xfId="0" applyNumberFormat="1" applyFont="1" applyBorder="1" applyAlignment="1">
      <alignment horizontal="center" vertical="center"/>
    </xf>
    <xf numFmtId="186" fontId="5" fillId="0" borderId="129" xfId="0" applyNumberFormat="1" applyFont="1" applyBorder="1" applyAlignment="1">
      <alignment horizontal="center" vertical="center"/>
    </xf>
    <xf numFmtId="186" fontId="5" fillId="0" borderId="73" xfId="0" applyNumberFormat="1" applyFont="1" applyBorder="1" applyAlignment="1">
      <alignment horizontal="center" vertical="center"/>
    </xf>
    <xf numFmtId="186" fontId="5" fillId="0" borderId="188" xfId="0" applyNumberFormat="1" applyFont="1" applyBorder="1" applyAlignment="1">
      <alignment horizontal="center" vertical="center"/>
    </xf>
    <xf numFmtId="186" fontId="5" fillId="0" borderId="101" xfId="0" applyNumberFormat="1" applyFont="1" applyBorder="1" applyAlignment="1">
      <alignment horizontal="center" vertical="center"/>
    </xf>
    <xf numFmtId="186" fontId="5" fillId="0" borderId="36" xfId="0" applyNumberFormat="1" applyFont="1" applyBorder="1" applyAlignment="1">
      <alignment horizontal="center" vertical="center"/>
    </xf>
    <xf numFmtId="186" fontId="5" fillId="0" borderId="72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26" xfId="0" applyNumberFormat="1" applyFont="1" applyBorder="1" applyAlignment="1">
      <alignment horizontal="center" vertical="center"/>
    </xf>
    <xf numFmtId="186" fontId="5" fillId="0" borderId="22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1" fontId="28" fillId="0" borderId="18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42" xfId="0" applyFont="1" applyBorder="1" applyAlignment="1">
      <alignment horizontal="left" vertical="center"/>
    </xf>
    <xf numFmtId="0" fontId="5" fillId="0" borderId="98" xfId="0" applyFont="1" applyBorder="1" applyAlignment="1">
      <alignment horizontal="left" vertical="center" wrapText="1"/>
    </xf>
    <xf numFmtId="0" fontId="5" fillId="0" borderId="167" xfId="0" applyFont="1" applyBorder="1" applyAlignment="1">
      <alignment horizontal="left" vertical="center" wrapText="1"/>
    </xf>
    <xf numFmtId="0" fontId="5" fillId="0" borderId="157" xfId="0" applyFont="1" applyBorder="1" applyAlignment="1">
      <alignment horizontal="left" vertical="center"/>
    </xf>
    <xf numFmtId="0" fontId="5" fillId="0" borderId="180" xfId="0" applyFont="1" applyBorder="1" applyAlignment="1">
      <alignment horizontal="center" vertical="center" wrapText="1"/>
    </xf>
    <xf numFmtId="0" fontId="5" fillId="0" borderId="181" xfId="0" applyFont="1" applyBorder="1" applyAlignment="1">
      <alignment horizontal="center" vertical="center" wrapText="1"/>
    </xf>
    <xf numFmtId="0" fontId="5" fillId="0" borderId="18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56" fontId="6" fillId="0" borderId="101" xfId="0" applyNumberFormat="1" applyFont="1" applyBorder="1" applyAlignment="1">
      <alignment horizontal="center" vertical="center"/>
    </xf>
    <xf numFmtId="56" fontId="6" fillId="0" borderId="36" xfId="0" applyNumberFormat="1" applyFont="1" applyBorder="1" applyAlignment="1">
      <alignment horizontal="center" vertical="center"/>
    </xf>
    <xf numFmtId="56" fontId="6" fillId="0" borderId="129" xfId="0" applyNumberFormat="1" applyFont="1" applyBorder="1" applyAlignment="1">
      <alignment horizontal="center" vertical="center"/>
    </xf>
    <xf numFmtId="56" fontId="6" fillId="0" borderId="73" xfId="0" applyNumberFormat="1" applyFont="1" applyBorder="1" applyAlignment="1">
      <alignment horizontal="center" vertical="center"/>
    </xf>
    <xf numFmtId="56" fontId="6" fillId="0" borderId="103" xfId="0" applyNumberFormat="1" applyFont="1" applyBorder="1" applyAlignment="1">
      <alignment horizontal="center" vertical="center"/>
    </xf>
    <xf numFmtId="56" fontId="6" fillId="0" borderId="51" xfId="0" applyNumberFormat="1" applyFont="1" applyBorder="1" applyAlignment="1">
      <alignment horizontal="center" vertical="center"/>
    </xf>
    <xf numFmtId="180" fontId="5" fillId="0" borderId="6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6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86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33" borderId="29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0" borderId="111" xfId="63" applyNumberFormat="1" applyFont="1" applyBorder="1" applyAlignment="1">
      <alignment horizontal="center"/>
      <protection/>
    </xf>
    <xf numFmtId="180" fontId="5" fillId="0" borderId="111" xfId="63" applyNumberFormat="1" applyFont="1" applyBorder="1" applyAlignment="1">
      <alignment horizontal="center"/>
      <protection/>
    </xf>
    <xf numFmtId="1" fontId="5" fillId="0" borderId="111" xfId="63" applyNumberFormat="1" applyFont="1" applyBorder="1" applyAlignment="1">
      <alignment horizontal="center"/>
      <protection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9" fontId="5" fillId="0" borderId="2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89" fontId="5" fillId="0" borderId="29" xfId="63" applyNumberFormat="1" applyFont="1" applyBorder="1" applyAlignment="1">
      <alignment horizontal="center" vertical="center"/>
      <protection/>
    </xf>
    <xf numFmtId="1" fontId="5" fillId="0" borderId="71" xfId="0" applyNumberFormat="1" applyFont="1" applyBorder="1" applyAlignment="1">
      <alignment horizontal="center" vertical="center"/>
    </xf>
    <xf numFmtId="2" fontId="5" fillId="0" borderId="109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河川" xfId="63"/>
    <cellStyle name="標準_村山22" xfId="64"/>
    <cellStyle name="標準_対象農薬リスト１０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5</xdr:row>
      <xdr:rowOff>66675</xdr:rowOff>
    </xdr:from>
    <xdr:to>
      <xdr:col>9</xdr:col>
      <xdr:colOff>619125</xdr:colOff>
      <xdr:row>75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10025" y="1009650"/>
          <a:ext cx="3352800" cy="953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土砂崩れによる全面通行止めにより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採水不可。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4.3984375" style="0" customWidth="1"/>
    <col min="2" max="2" width="6.3984375" style="0" customWidth="1"/>
    <col min="3" max="3" width="20.69921875" style="0" customWidth="1"/>
    <col min="4" max="4" width="43.5" style="0" customWidth="1"/>
    <col min="5" max="16" width="6.09765625" style="0" customWidth="1"/>
  </cols>
  <sheetData>
    <row r="1" spans="1:16" ht="13.5">
      <c r="A1" s="601"/>
      <c r="B1" s="601"/>
      <c r="C1" s="602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</row>
    <row r="2" spans="1:16" ht="18.75">
      <c r="A2" s="752" t="s">
        <v>580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</row>
    <row r="3" spans="1:16" ht="14.25" thickBot="1">
      <c r="A3" s="603"/>
      <c r="B3" s="603"/>
      <c r="C3" s="604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4" spans="1:16" ht="14.25" thickBot="1">
      <c r="A4" s="753" t="s">
        <v>581</v>
      </c>
      <c r="B4" s="754"/>
      <c r="C4" s="605" t="s">
        <v>582</v>
      </c>
      <c r="D4" s="605" t="s">
        <v>583</v>
      </c>
      <c r="E4" s="605" t="s">
        <v>584</v>
      </c>
      <c r="F4" s="605" t="s">
        <v>585</v>
      </c>
      <c r="G4" s="605" t="s">
        <v>586</v>
      </c>
      <c r="H4" s="605" t="s">
        <v>587</v>
      </c>
      <c r="I4" s="605" t="s">
        <v>588</v>
      </c>
      <c r="J4" s="605" t="s">
        <v>589</v>
      </c>
      <c r="K4" s="605" t="s">
        <v>590</v>
      </c>
      <c r="L4" s="605" t="s">
        <v>591</v>
      </c>
      <c r="M4" s="605" t="s">
        <v>592</v>
      </c>
      <c r="N4" s="605" t="s">
        <v>593</v>
      </c>
      <c r="O4" s="605" t="s">
        <v>594</v>
      </c>
      <c r="P4" s="606" t="s">
        <v>595</v>
      </c>
    </row>
    <row r="5" spans="1:16" ht="77.25" customHeight="1">
      <c r="A5" s="755" t="s">
        <v>596</v>
      </c>
      <c r="B5" s="743" t="s">
        <v>597</v>
      </c>
      <c r="C5" s="607" t="s">
        <v>632</v>
      </c>
      <c r="D5" s="608" t="s">
        <v>598</v>
      </c>
      <c r="E5" s="608"/>
      <c r="F5" s="608" t="s">
        <v>599</v>
      </c>
      <c r="G5" s="608"/>
      <c r="H5" s="608" t="s">
        <v>599</v>
      </c>
      <c r="I5" s="608"/>
      <c r="J5" s="608" t="s">
        <v>599</v>
      </c>
      <c r="K5" s="608"/>
      <c r="L5" s="608" t="s">
        <v>599</v>
      </c>
      <c r="M5" s="608"/>
      <c r="N5" s="608"/>
      <c r="O5" s="608"/>
      <c r="P5" s="609"/>
    </row>
    <row r="6" spans="1:16" ht="117" customHeight="1">
      <c r="A6" s="756"/>
      <c r="B6" s="744"/>
      <c r="C6" s="610" t="s">
        <v>631</v>
      </c>
      <c r="D6" s="611" t="s">
        <v>600</v>
      </c>
      <c r="E6" s="612"/>
      <c r="F6" s="611" t="s">
        <v>601</v>
      </c>
      <c r="G6" s="611"/>
      <c r="H6" s="611" t="s">
        <v>601</v>
      </c>
      <c r="I6" s="611"/>
      <c r="J6" s="611"/>
      <c r="K6" s="611"/>
      <c r="L6" s="611"/>
      <c r="M6" s="612"/>
      <c r="N6" s="612"/>
      <c r="O6" s="612"/>
      <c r="P6" s="613"/>
    </row>
    <row r="7" spans="1:16" ht="64.5" customHeight="1" thickBot="1">
      <c r="A7" s="756"/>
      <c r="B7" s="744"/>
      <c r="C7" s="610" t="s">
        <v>630</v>
      </c>
      <c r="D7" s="612" t="s">
        <v>602</v>
      </c>
      <c r="E7" s="612"/>
      <c r="F7" s="612" t="s">
        <v>601</v>
      </c>
      <c r="G7" s="612"/>
      <c r="H7" s="612" t="s">
        <v>601</v>
      </c>
      <c r="I7" s="612"/>
      <c r="J7" s="612" t="s">
        <v>601</v>
      </c>
      <c r="K7" s="612"/>
      <c r="L7" s="612"/>
      <c r="M7" s="612"/>
      <c r="N7" s="612"/>
      <c r="O7" s="612"/>
      <c r="P7" s="613"/>
    </row>
    <row r="8" spans="1:16" ht="21.75" customHeight="1">
      <c r="A8" s="756"/>
      <c r="B8" s="758" t="s">
        <v>603</v>
      </c>
      <c r="C8" s="761" t="s">
        <v>604</v>
      </c>
      <c r="D8" s="614" t="s">
        <v>622</v>
      </c>
      <c r="E8" s="614" t="s">
        <v>605</v>
      </c>
      <c r="F8" s="614"/>
      <c r="G8" s="614"/>
      <c r="H8" s="614" t="s">
        <v>605</v>
      </c>
      <c r="I8" s="614"/>
      <c r="J8" s="614"/>
      <c r="K8" s="614" t="s">
        <v>605</v>
      </c>
      <c r="L8" s="614"/>
      <c r="M8" s="614"/>
      <c r="N8" s="614" t="s">
        <v>605</v>
      </c>
      <c r="O8" s="614"/>
      <c r="P8" s="615"/>
    </row>
    <row r="9" spans="1:16" ht="21.75" customHeight="1">
      <c r="A9" s="756"/>
      <c r="B9" s="759"/>
      <c r="C9" s="741"/>
      <c r="D9" s="617" t="s">
        <v>629</v>
      </c>
      <c r="E9" s="618"/>
      <c r="F9" s="618" t="s">
        <v>599</v>
      </c>
      <c r="G9" s="618" t="s">
        <v>599</v>
      </c>
      <c r="H9" s="618"/>
      <c r="I9" s="618" t="s">
        <v>599</v>
      </c>
      <c r="J9" s="618" t="s">
        <v>599</v>
      </c>
      <c r="K9" s="618"/>
      <c r="L9" s="618" t="s">
        <v>599</v>
      </c>
      <c r="M9" s="618" t="s">
        <v>599</v>
      </c>
      <c r="N9" s="618"/>
      <c r="O9" s="618" t="s">
        <v>599</v>
      </c>
      <c r="P9" s="619" t="s">
        <v>601</v>
      </c>
    </row>
    <row r="10" spans="1:16" ht="21.75" customHeight="1">
      <c r="A10" s="756"/>
      <c r="B10" s="759"/>
      <c r="C10" s="741"/>
      <c r="D10" s="617" t="s">
        <v>606</v>
      </c>
      <c r="E10" s="618"/>
      <c r="F10" s="618" t="s">
        <v>599</v>
      </c>
      <c r="G10" s="618" t="s">
        <v>599</v>
      </c>
      <c r="H10" s="618"/>
      <c r="I10" s="618" t="s">
        <v>599</v>
      </c>
      <c r="J10" s="618" t="s">
        <v>599</v>
      </c>
      <c r="K10" s="618"/>
      <c r="L10" s="618" t="s">
        <v>599</v>
      </c>
      <c r="M10" s="618" t="s">
        <v>599</v>
      </c>
      <c r="N10" s="618"/>
      <c r="O10" s="618" t="s">
        <v>599</v>
      </c>
      <c r="P10" s="619" t="s">
        <v>601</v>
      </c>
    </row>
    <row r="11" spans="1:16" ht="21.75" customHeight="1">
      <c r="A11" s="756"/>
      <c r="B11" s="759"/>
      <c r="C11" s="741"/>
      <c r="D11" s="618" t="s">
        <v>628</v>
      </c>
      <c r="E11" s="618" t="s">
        <v>601</v>
      </c>
      <c r="F11" s="618"/>
      <c r="G11" s="618"/>
      <c r="H11" s="618" t="s">
        <v>601</v>
      </c>
      <c r="I11" s="618"/>
      <c r="J11" s="618"/>
      <c r="K11" s="618" t="s">
        <v>601</v>
      </c>
      <c r="L11" s="618"/>
      <c r="M11" s="618"/>
      <c r="N11" s="618" t="s">
        <v>601</v>
      </c>
      <c r="O11" s="618"/>
      <c r="P11" s="619"/>
    </row>
    <row r="12" spans="1:16" ht="21.75" customHeight="1">
      <c r="A12" s="756"/>
      <c r="B12" s="759"/>
      <c r="C12" s="741"/>
      <c r="D12" s="618" t="s">
        <v>626</v>
      </c>
      <c r="E12" s="618"/>
      <c r="F12" s="618" t="s">
        <v>599</v>
      </c>
      <c r="G12" s="618"/>
      <c r="H12" s="618" t="s">
        <v>599</v>
      </c>
      <c r="I12" s="618"/>
      <c r="J12" s="618" t="s">
        <v>599</v>
      </c>
      <c r="K12" s="618"/>
      <c r="L12" s="618"/>
      <c r="M12" s="618"/>
      <c r="N12" s="618"/>
      <c r="O12" s="618"/>
      <c r="P12" s="619"/>
    </row>
    <row r="13" spans="1:16" ht="21.75" customHeight="1">
      <c r="A13" s="756"/>
      <c r="B13" s="759"/>
      <c r="C13" s="741"/>
      <c r="D13" s="618" t="s">
        <v>607</v>
      </c>
      <c r="E13" s="618"/>
      <c r="F13" s="618"/>
      <c r="G13" s="618" t="s">
        <v>599</v>
      </c>
      <c r="H13" s="618"/>
      <c r="I13" s="618" t="s">
        <v>599</v>
      </c>
      <c r="J13" s="618"/>
      <c r="K13" s="618"/>
      <c r="L13" s="618"/>
      <c r="M13" s="618"/>
      <c r="N13" s="618"/>
      <c r="O13" s="618"/>
      <c r="P13" s="619"/>
    </row>
    <row r="14" spans="1:16" ht="21.75" customHeight="1">
      <c r="A14" s="756"/>
      <c r="B14" s="759"/>
      <c r="C14" s="741"/>
      <c r="D14" s="618" t="s">
        <v>608</v>
      </c>
      <c r="E14" s="618" t="s">
        <v>599</v>
      </c>
      <c r="F14" s="620" t="s">
        <v>599</v>
      </c>
      <c r="G14" s="620" t="s">
        <v>601</v>
      </c>
      <c r="H14" s="620" t="s">
        <v>601</v>
      </c>
      <c r="I14" s="620" t="s">
        <v>601</v>
      </c>
      <c r="J14" s="620" t="s">
        <v>601</v>
      </c>
      <c r="K14" s="620" t="s">
        <v>601</v>
      </c>
      <c r="L14" s="620" t="s">
        <v>601</v>
      </c>
      <c r="M14" s="618" t="s">
        <v>601</v>
      </c>
      <c r="N14" s="618" t="s">
        <v>601</v>
      </c>
      <c r="O14" s="618" t="s">
        <v>601</v>
      </c>
      <c r="P14" s="619" t="s">
        <v>601</v>
      </c>
    </row>
    <row r="15" spans="1:16" ht="21.75" customHeight="1" thickBot="1">
      <c r="A15" s="756"/>
      <c r="B15" s="760"/>
      <c r="C15" s="741"/>
      <c r="D15" s="618" t="s">
        <v>609</v>
      </c>
      <c r="E15" s="621"/>
      <c r="F15" s="616" t="s">
        <v>601</v>
      </c>
      <c r="G15" s="616"/>
      <c r="H15" s="616" t="s">
        <v>601</v>
      </c>
      <c r="I15" s="616"/>
      <c r="J15" s="616" t="s">
        <v>601</v>
      </c>
      <c r="K15" s="616"/>
      <c r="L15" s="616" t="s">
        <v>601</v>
      </c>
      <c r="M15" s="621"/>
      <c r="N15" s="621"/>
      <c r="O15" s="621"/>
      <c r="P15" s="622"/>
    </row>
    <row r="16" spans="1:16" ht="21.75" customHeight="1">
      <c r="A16" s="756"/>
      <c r="B16" s="743" t="s">
        <v>610</v>
      </c>
      <c r="C16" s="623" t="s">
        <v>611</v>
      </c>
      <c r="D16" s="624" t="s">
        <v>627</v>
      </c>
      <c r="E16" s="614" t="s">
        <v>601</v>
      </c>
      <c r="F16" s="614"/>
      <c r="G16" s="614"/>
      <c r="H16" s="614" t="s">
        <v>601</v>
      </c>
      <c r="I16" s="614"/>
      <c r="J16" s="614"/>
      <c r="K16" s="614" t="s">
        <v>601</v>
      </c>
      <c r="L16" s="614"/>
      <c r="M16" s="614"/>
      <c r="N16" s="614" t="s">
        <v>601</v>
      </c>
      <c r="O16" s="614"/>
      <c r="P16" s="615"/>
    </row>
    <row r="17" spans="1:16" ht="21.75" customHeight="1" thickBot="1">
      <c r="A17" s="756"/>
      <c r="B17" s="744"/>
      <c r="C17" s="611" t="s">
        <v>612</v>
      </c>
      <c r="D17" s="625" t="s">
        <v>627</v>
      </c>
      <c r="E17" s="626" t="s">
        <v>601</v>
      </c>
      <c r="F17" s="626"/>
      <c r="G17" s="626"/>
      <c r="H17" s="626" t="s">
        <v>601</v>
      </c>
      <c r="I17" s="626"/>
      <c r="J17" s="626"/>
      <c r="K17" s="626" t="s">
        <v>601</v>
      </c>
      <c r="L17" s="626"/>
      <c r="M17" s="626"/>
      <c r="N17" s="626" t="s">
        <v>601</v>
      </c>
      <c r="O17" s="626"/>
      <c r="P17" s="627"/>
    </row>
    <row r="18" spans="1:16" ht="21.75" customHeight="1">
      <c r="A18" s="756"/>
      <c r="B18" s="758" t="s">
        <v>613</v>
      </c>
      <c r="C18" s="740" t="s">
        <v>614</v>
      </c>
      <c r="D18" s="614" t="s">
        <v>622</v>
      </c>
      <c r="E18" s="614" t="s">
        <v>601</v>
      </c>
      <c r="F18" s="614"/>
      <c r="G18" s="614"/>
      <c r="H18" s="614" t="s">
        <v>601</v>
      </c>
      <c r="I18" s="614"/>
      <c r="J18" s="614"/>
      <c r="K18" s="614" t="s">
        <v>601</v>
      </c>
      <c r="L18" s="614"/>
      <c r="M18" s="614"/>
      <c r="N18" s="614" t="s">
        <v>601</v>
      </c>
      <c r="O18" s="614"/>
      <c r="P18" s="615"/>
    </row>
    <row r="19" spans="1:16" ht="21.75" customHeight="1">
      <c r="A19" s="756"/>
      <c r="B19" s="759"/>
      <c r="C19" s="741"/>
      <c r="D19" s="617" t="s">
        <v>625</v>
      </c>
      <c r="E19" s="620"/>
      <c r="F19" s="618" t="s">
        <v>599</v>
      </c>
      <c r="G19" s="618" t="s">
        <v>599</v>
      </c>
      <c r="H19" s="618"/>
      <c r="I19" s="618" t="s">
        <v>599</v>
      </c>
      <c r="J19" s="618" t="s">
        <v>599</v>
      </c>
      <c r="K19" s="618"/>
      <c r="L19" s="618" t="s">
        <v>599</v>
      </c>
      <c r="M19" s="618" t="s">
        <v>599</v>
      </c>
      <c r="N19" s="618"/>
      <c r="O19" s="618" t="s">
        <v>599</v>
      </c>
      <c r="P19" s="619" t="s">
        <v>601</v>
      </c>
    </row>
    <row r="20" spans="1:16" ht="21.75" customHeight="1">
      <c r="A20" s="756"/>
      <c r="B20" s="759"/>
      <c r="C20" s="741"/>
      <c r="D20" s="617" t="s">
        <v>606</v>
      </c>
      <c r="E20" s="620"/>
      <c r="F20" s="618" t="s">
        <v>599</v>
      </c>
      <c r="G20" s="618" t="s">
        <v>599</v>
      </c>
      <c r="H20" s="618"/>
      <c r="I20" s="618" t="s">
        <v>599</v>
      </c>
      <c r="J20" s="618" t="s">
        <v>599</v>
      </c>
      <c r="K20" s="618"/>
      <c r="L20" s="618" t="s">
        <v>599</v>
      </c>
      <c r="M20" s="618" t="s">
        <v>599</v>
      </c>
      <c r="N20" s="618"/>
      <c r="O20" s="618" t="s">
        <v>599</v>
      </c>
      <c r="P20" s="619" t="s">
        <v>601</v>
      </c>
    </row>
    <row r="21" spans="1:16" ht="21.75" customHeight="1">
      <c r="A21" s="756"/>
      <c r="B21" s="760"/>
      <c r="C21" s="741"/>
      <c r="D21" s="618" t="s">
        <v>624</v>
      </c>
      <c r="E21" s="618" t="s">
        <v>601</v>
      </c>
      <c r="F21" s="618"/>
      <c r="G21" s="618"/>
      <c r="H21" s="618" t="s">
        <v>601</v>
      </c>
      <c r="I21" s="618"/>
      <c r="J21" s="618"/>
      <c r="K21" s="618" t="s">
        <v>601</v>
      </c>
      <c r="L21" s="618"/>
      <c r="M21" s="618"/>
      <c r="N21" s="618" t="s">
        <v>601</v>
      </c>
      <c r="O21" s="618"/>
      <c r="P21" s="619"/>
    </row>
    <row r="22" spans="1:16" ht="21.75" customHeight="1">
      <c r="A22" s="756"/>
      <c r="B22" s="762"/>
      <c r="C22" s="741"/>
      <c r="D22" s="618" t="s">
        <v>626</v>
      </c>
      <c r="E22" s="618"/>
      <c r="F22" s="618" t="s">
        <v>601</v>
      </c>
      <c r="G22" s="618"/>
      <c r="H22" s="618" t="s">
        <v>601</v>
      </c>
      <c r="I22" s="618"/>
      <c r="J22" s="618" t="s">
        <v>601</v>
      </c>
      <c r="K22" s="618"/>
      <c r="L22" s="618"/>
      <c r="M22" s="618"/>
      <c r="N22" s="618"/>
      <c r="O22" s="618"/>
      <c r="P22" s="619"/>
    </row>
    <row r="23" spans="1:16" ht="21.75" customHeight="1" thickBot="1">
      <c r="A23" s="756"/>
      <c r="B23" s="763"/>
      <c r="C23" s="742"/>
      <c r="D23" s="629" t="s">
        <v>607</v>
      </c>
      <c r="E23" s="629"/>
      <c r="F23" s="629"/>
      <c r="G23" s="629" t="s">
        <v>601</v>
      </c>
      <c r="H23" s="629"/>
      <c r="I23" s="629" t="s">
        <v>601</v>
      </c>
      <c r="J23" s="629"/>
      <c r="K23" s="629"/>
      <c r="L23" s="629"/>
      <c r="M23" s="629"/>
      <c r="N23" s="629"/>
      <c r="O23" s="629"/>
      <c r="P23" s="630"/>
    </row>
    <row r="24" spans="1:16" ht="21.75" customHeight="1">
      <c r="A24" s="756"/>
      <c r="B24" s="743" t="s">
        <v>615</v>
      </c>
      <c r="C24" s="746" t="s">
        <v>621</v>
      </c>
      <c r="D24" s="614" t="s">
        <v>622</v>
      </c>
      <c r="E24" s="614" t="s">
        <v>601</v>
      </c>
      <c r="F24" s="614"/>
      <c r="G24" s="614"/>
      <c r="H24" s="614" t="s">
        <v>601</v>
      </c>
      <c r="I24" s="614"/>
      <c r="J24" s="614"/>
      <c r="K24" s="614" t="s">
        <v>601</v>
      </c>
      <c r="L24" s="614"/>
      <c r="M24" s="614"/>
      <c r="N24" s="614" t="s">
        <v>601</v>
      </c>
      <c r="O24" s="614"/>
      <c r="P24" s="615"/>
    </row>
    <row r="25" spans="1:16" ht="21.75" customHeight="1">
      <c r="A25" s="756"/>
      <c r="B25" s="744"/>
      <c r="C25" s="747"/>
      <c r="D25" s="617" t="s">
        <v>625</v>
      </c>
      <c r="E25" s="618"/>
      <c r="F25" s="618" t="s">
        <v>599</v>
      </c>
      <c r="G25" s="618" t="s">
        <v>599</v>
      </c>
      <c r="H25" s="618"/>
      <c r="I25" s="618" t="s">
        <v>599</v>
      </c>
      <c r="J25" s="618" t="s">
        <v>599</v>
      </c>
      <c r="K25" s="618"/>
      <c r="L25" s="618" t="s">
        <v>599</v>
      </c>
      <c r="M25" s="618" t="s">
        <v>599</v>
      </c>
      <c r="N25" s="618"/>
      <c r="O25" s="618" t="s">
        <v>599</v>
      </c>
      <c r="P25" s="619" t="s">
        <v>601</v>
      </c>
    </row>
    <row r="26" spans="1:16" ht="21.75" customHeight="1">
      <c r="A26" s="756"/>
      <c r="B26" s="744"/>
      <c r="C26" s="747"/>
      <c r="D26" s="617" t="s">
        <v>606</v>
      </c>
      <c r="E26" s="620"/>
      <c r="F26" s="618" t="s">
        <v>599</v>
      </c>
      <c r="G26" s="618" t="s">
        <v>599</v>
      </c>
      <c r="H26" s="618"/>
      <c r="I26" s="618" t="s">
        <v>599</v>
      </c>
      <c r="J26" s="618" t="s">
        <v>599</v>
      </c>
      <c r="K26" s="618"/>
      <c r="L26" s="618" t="s">
        <v>599</v>
      </c>
      <c r="M26" s="618" t="s">
        <v>599</v>
      </c>
      <c r="N26" s="618"/>
      <c r="O26" s="618" t="s">
        <v>599</v>
      </c>
      <c r="P26" s="619" t="s">
        <v>601</v>
      </c>
    </row>
    <row r="27" spans="1:16" ht="21.75" customHeight="1">
      <c r="A27" s="756"/>
      <c r="B27" s="744"/>
      <c r="C27" s="747"/>
      <c r="D27" s="618" t="s">
        <v>624</v>
      </c>
      <c r="E27" s="620"/>
      <c r="F27" s="620"/>
      <c r="G27" s="620"/>
      <c r="H27" s="618" t="s">
        <v>599</v>
      </c>
      <c r="I27" s="620"/>
      <c r="J27" s="620"/>
      <c r="K27" s="620"/>
      <c r="L27" s="620"/>
      <c r="M27" s="620"/>
      <c r="N27" s="620"/>
      <c r="O27" s="620"/>
      <c r="P27" s="631"/>
    </row>
    <row r="28" spans="1:16" ht="21.75" customHeight="1">
      <c r="A28" s="756"/>
      <c r="B28" s="744"/>
      <c r="C28" s="748"/>
      <c r="D28" s="632" t="s">
        <v>616</v>
      </c>
      <c r="E28" s="633" t="s">
        <v>601</v>
      </c>
      <c r="F28" s="633"/>
      <c r="G28" s="633"/>
      <c r="H28" s="633"/>
      <c r="I28" s="633"/>
      <c r="J28" s="633"/>
      <c r="K28" s="633" t="s">
        <v>601</v>
      </c>
      <c r="L28" s="633"/>
      <c r="M28" s="633"/>
      <c r="N28" s="633" t="s">
        <v>601</v>
      </c>
      <c r="O28" s="633"/>
      <c r="P28" s="634"/>
    </row>
    <row r="29" spans="1:16" ht="57.75" customHeight="1">
      <c r="A29" s="756"/>
      <c r="B29" s="744"/>
      <c r="C29" s="749" t="s">
        <v>617</v>
      </c>
      <c r="D29" s="626" t="s">
        <v>622</v>
      </c>
      <c r="E29" s="626"/>
      <c r="F29" s="626"/>
      <c r="G29" s="626"/>
      <c r="H29" s="626" t="s">
        <v>599</v>
      </c>
      <c r="I29" s="626"/>
      <c r="J29" s="626"/>
      <c r="K29" s="626"/>
      <c r="L29" s="626"/>
      <c r="M29" s="626"/>
      <c r="N29" s="626"/>
      <c r="O29" s="626"/>
      <c r="P29" s="627"/>
    </row>
    <row r="30" spans="1:16" ht="57.75" customHeight="1">
      <c r="A30" s="756"/>
      <c r="B30" s="744"/>
      <c r="C30" s="750"/>
      <c r="D30" s="620" t="s">
        <v>623</v>
      </c>
      <c r="E30" s="618" t="s">
        <v>599</v>
      </c>
      <c r="F30" s="618"/>
      <c r="G30" s="618"/>
      <c r="H30" s="618"/>
      <c r="I30" s="618"/>
      <c r="J30" s="618"/>
      <c r="K30" s="618" t="s">
        <v>599</v>
      </c>
      <c r="L30" s="618"/>
      <c r="M30" s="618"/>
      <c r="N30" s="618" t="s">
        <v>599</v>
      </c>
      <c r="O30" s="618"/>
      <c r="P30" s="619"/>
    </row>
    <row r="31" spans="1:16" ht="57.75" customHeight="1" thickBot="1">
      <c r="A31" s="757"/>
      <c r="B31" s="745"/>
      <c r="C31" s="751"/>
      <c r="D31" s="628" t="s">
        <v>618</v>
      </c>
      <c r="E31" s="635"/>
      <c r="F31" s="629" t="s">
        <v>599</v>
      </c>
      <c r="G31" s="629" t="s">
        <v>599</v>
      </c>
      <c r="H31" s="635"/>
      <c r="I31" s="629" t="s">
        <v>599</v>
      </c>
      <c r="J31" s="629" t="s">
        <v>599</v>
      </c>
      <c r="K31" s="635"/>
      <c r="L31" s="629" t="s">
        <v>599</v>
      </c>
      <c r="M31" s="629" t="s">
        <v>599</v>
      </c>
      <c r="N31" s="635"/>
      <c r="O31" s="629" t="s">
        <v>599</v>
      </c>
      <c r="P31" s="630" t="s">
        <v>599</v>
      </c>
    </row>
    <row r="32" spans="1:16" ht="13.5">
      <c r="A32" s="636"/>
      <c r="B32" s="637" t="s">
        <v>619</v>
      </c>
      <c r="C32" s="638" t="s">
        <v>620</v>
      </c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</row>
  </sheetData>
  <sheetProtection/>
  <mergeCells count="12">
    <mergeCell ref="B16:B17"/>
    <mergeCell ref="B18:B23"/>
    <mergeCell ref="C18:C23"/>
    <mergeCell ref="B24:B31"/>
    <mergeCell ref="C24:C28"/>
    <mergeCell ref="C29:C31"/>
    <mergeCell ref="A2:P2"/>
    <mergeCell ref="A4:B4"/>
    <mergeCell ref="A5:A31"/>
    <mergeCell ref="B5:B7"/>
    <mergeCell ref="B8:B15"/>
    <mergeCell ref="C8:C15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78"/>
  <sheetViews>
    <sheetView zoomScalePageLayoutView="0" workbookViewId="0" topLeftCell="A25">
      <selection activeCell="F70" sqref="F70"/>
    </sheetView>
  </sheetViews>
  <sheetFormatPr defaultColWidth="8.8984375" defaultRowHeight="9.75" customHeight="1"/>
  <cols>
    <col min="1" max="1" width="1.69921875" style="368" customWidth="1"/>
    <col min="2" max="2" width="3.09765625" style="368" customWidth="1"/>
    <col min="3" max="3" width="8.8984375" style="368" customWidth="1"/>
    <col min="4" max="4" width="14.19921875" style="368" customWidth="1"/>
    <col min="5" max="5" width="12.5" style="368" customWidth="1"/>
    <col min="6" max="6" width="7.59765625" style="369" customWidth="1"/>
    <col min="7" max="7" width="7.59765625" style="368" customWidth="1"/>
    <col min="8" max="10" width="7.59765625" style="369" customWidth="1"/>
    <col min="11" max="11" width="13.5" style="369" customWidth="1"/>
    <col min="12" max="12" width="3.5" style="368" customWidth="1"/>
    <col min="13" max="14" width="0" style="368" hidden="1" customWidth="1"/>
    <col min="15" max="16384" width="8.8984375" style="368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367"/>
      <c r="M1" s="367"/>
      <c r="U1" s="369"/>
    </row>
    <row r="2" spans="2:21" ht="12" customHeight="1" thickBot="1">
      <c r="B2" s="370"/>
      <c r="F2" s="368"/>
      <c r="H2" s="368"/>
      <c r="I2" s="368"/>
      <c r="J2" s="368"/>
      <c r="K2" s="368"/>
      <c r="U2" s="369"/>
    </row>
    <row r="3" spans="2:12" ht="16.5" customHeight="1" thickBot="1">
      <c r="B3" s="369"/>
      <c r="C3" s="371"/>
      <c r="D3" s="372"/>
      <c r="E3" s="369"/>
      <c r="F3" s="849" t="s">
        <v>6</v>
      </c>
      <c r="G3" s="914"/>
      <c r="H3" s="914"/>
      <c r="I3" s="850"/>
      <c r="L3" s="369"/>
    </row>
    <row r="4" spans="2:12" ht="16.5" customHeight="1" thickBot="1">
      <c r="B4" s="849" t="s">
        <v>21</v>
      </c>
      <c r="C4" s="850"/>
      <c r="D4" s="373" t="s">
        <v>429</v>
      </c>
      <c r="E4" s="369"/>
      <c r="F4" s="915" t="s">
        <v>202</v>
      </c>
      <c r="G4" s="916"/>
      <c r="H4" s="916"/>
      <c r="I4" s="917"/>
      <c r="L4" s="369"/>
    </row>
    <row r="5" spans="2:12" ht="9.75" customHeight="1" thickBot="1">
      <c r="B5" s="369"/>
      <c r="C5" s="369"/>
      <c r="D5" s="369"/>
      <c r="E5" s="369"/>
      <c r="G5" s="369"/>
      <c r="L5" s="369"/>
    </row>
    <row r="6" spans="2:12" ht="10.5" customHeight="1">
      <c r="B6" s="887" t="s">
        <v>99</v>
      </c>
      <c r="C6" s="888"/>
      <c r="D6" s="885" t="s">
        <v>7</v>
      </c>
      <c r="E6" s="886"/>
      <c r="F6" s="374">
        <v>45064</v>
      </c>
      <c r="G6" s="438">
        <v>45113</v>
      </c>
      <c r="H6" s="911" t="s">
        <v>0</v>
      </c>
      <c r="I6" s="860" t="s">
        <v>1</v>
      </c>
      <c r="J6" s="882" t="s">
        <v>2</v>
      </c>
      <c r="K6" s="880" t="s">
        <v>76</v>
      </c>
      <c r="L6" s="369"/>
    </row>
    <row r="7" spans="2:12" ht="10.5" customHeight="1">
      <c r="B7" s="889"/>
      <c r="C7" s="890"/>
      <c r="D7" s="876" t="s">
        <v>12</v>
      </c>
      <c r="E7" s="877"/>
      <c r="F7" s="377">
        <v>0.40277777777777773</v>
      </c>
      <c r="G7" s="439">
        <v>0.40069444444444446</v>
      </c>
      <c r="H7" s="912"/>
      <c r="I7" s="861"/>
      <c r="J7" s="883"/>
      <c r="K7" s="881"/>
      <c r="L7" s="369"/>
    </row>
    <row r="8" spans="2:12" ht="10.5" customHeight="1">
      <c r="B8" s="889"/>
      <c r="C8" s="890"/>
      <c r="D8" s="876" t="s">
        <v>8</v>
      </c>
      <c r="E8" s="877"/>
      <c r="F8" s="377" t="s">
        <v>488</v>
      </c>
      <c r="G8" s="439" t="s">
        <v>519</v>
      </c>
      <c r="H8" s="912"/>
      <c r="I8" s="861"/>
      <c r="J8" s="883"/>
      <c r="K8" s="881"/>
      <c r="L8" s="369"/>
    </row>
    <row r="9" spans="2:12" ht="10.5" customHeight="1">
      <c r="B9" s="889"/>
      <c r="C9" s="890"/>
      <c r="D9" s="876" t="s">
        <v>9</v>
      </c>
      <c r="E9" s="877"/>
      <c r="F9" s="380" t="s">
        <v>488</v>
      </c>
      <c r="G9" s="422" t="s">
        <v>488</v>
      </c>
      <c r="H9" s="913"/>
      <c r="I9" s="862"/>
      <c r="J9" s="884"/>
      <c r="K9" s="881"/>
      <c r="L9" s="369"/>
    </row>
    <row r="10" spans="2:12" ht="10.5" customHeight="1">
      <c r="B10" s="889"/>
      <c r="C10" s="890"/>
      <c r="D10" s="876" t="s">
        <v>10</v>
      </c>
      <c r="E10" s="877"/>
      <c r="F10" s="382">
        <v>28</v>
      </c>
      <c r="G10" s="329">
        <v>25</v>
      </c>
      <c r="H10" s="328">
        <f>MAX(F10:G10)</f>
        <v>28</v>
      </c>
      <c r="I10" s="329">
        <f>MIN(F10:G10)</f>
        <v>25</v>
      </c>
      <c r="J10" s="330">
        <f>AVERAGE(F10:G10)</f>
        <v>26.5</v>
      </c>
      <c r="K10" s="881"/>
      <c r="L10" s="369"/>
    </row>
    <row r="11" spans="2:12" ht="10.5" customHeight="1" thickBot="1">
      <c r="B11" s="889"/>
      <c r="C11" s="890"/>
      <c r="D11" s="876" t="s">
        <v>11</v>
      </c>
      <c r="E11" s="877"/>
      <c r="F11" s="596">
        <v>15.6</v>
      </c>
      <c r="G11" s="517">
        <v>19.4</v>
      </c>
      <c r="H11" s="331">
        <f>MAX(F11:G11)</f>
        <v>19.4</v>
      </c>
      <c r="I11" s="332">
        <f>MIN(F11:G11)</f>
        <v>15.6</v>
      </c>
      <c r="J11" s="333">
        <f>AVERAGE(F11:G11)</f>
        <v>17.5</v>
      </c>
      <c r="K11" s="881"/>
      <c r="L11" s="369"/>
    </row>
    <row r="12" spans="2:13" s="391" customFormat="1" ht="12.75" customHeight="1" thickBot="1">
      <c r="B12" s="866" t="s">
        <v>234</v>
      </c>
      <c r="C12" s="867"/>
      <c r="D12" s="867"/>
      <c r="E12" s="388" t="s">
        <v>256</v>
      </c>
      <c r="F12" s="821" t="s">
        <v>469</v>
      </c>
      <c r="G12" s="821"/>
      <c r="H12" s="821"/>
      <c r="I12" s="821"/>
      <c r="J12" s="821"/>
      <c r="K12" s="389"/>
      <c r="L12" s="390"/>
      <c r="M12" s="391" t="s">
        <v>245</v>
      </c>
    </row>
    <row r="13" spans="2:14" ht="10.5" customHeight="1">
      <c r="B13" s="392">
        <v>1</v>
      </c>
      <c r="C13" s="891" t="s">
        <v>22</v>
      </c>
      <c r="D13" s="892"/>
      <c r="E13" s="393" t="s">
        <v>264</v>
      </c>
      <c r="F13" s="502">
        <v>99</v>
      </c>
      <c r="G13" s="518">
        <v>200</v>
      </c>
      <c r="H13" s="334">
        <f>MAX(F13:G13)</f>
        <v>200</v>
      </c>
      <c r="I13" s="335">
        <f>MIN(F13:G13)</f>
        <v>99</v>
      </c>
      <c r="J13" s="354">
        <f>IF(AVERAGEA(F13:G13)&lt;M13,TEXT(M13,"&lt;0.#######"),AVERAGEA(F13:G13))</f>
        <v>149.5</v>
      </c>
      <c r="K13" s="873" t="s">
        <v>56</v>
      </c>
      <c r="L13" s="395"/>
      <c r="N13" s="368">
        <v>0</v>
      </c>
    </row>
    <row r="14" spans="2:12" ht="10.5" customHeight="1">
      <c r="B14" s="396">
        <v>2</v>
      </c>
      <c r="C14" s="851" t="s">
        <v>23</v>
      </c>
      <c r="D14" s="852"/>
      <c r="E14" s="397" t="s">
        <v>276</v>
      </c>
      <c r="F14" s="503" t="s">
        <v>489</v>
      </c>
      <c r="G14" s="504" t="s">
        <v>489</v>
      </c>
      <c r="H14" s="122"/>
      <c r="I14" s="337"/>
      <c r="J14" s="338"/>
      <c r="K14" s="873"/>
      <c r="L14" s="395"/>
    </row>
    <row r="15" spans="2:14" ht="10.5" customHeight="1">
      <c r="B15" s="396">
        <v>3</v>
      </c>
      <c r="C15" s="851" t="s">
        <v>24</v>
      </c>
      <c r="D15" s="852"/>
      <c r="E15" s="381" t="s">
        <v>254</v>
      </c>
      <c r="F15" s="505" t="s">
        <v>477</v>
      </c>
      <c r="G15" s="427" t="s">
        <v>477</v>
      </c>
      <c r="H15" s="339"/>
      <c r="I15" s="340"/>
      <c r="J15" s="341"/>
      <c r="K15" s="872" t="s">
        <v>57</v>
      </c>
      <c r="L15" s="395"/>
      <c r="M15" s="368">
        <v>0.0003</v>
      </c>
      <c r="N15" s="368" t="s">
        <v>435</v>
      </c>
    </row>
    <row r="16" spans="2:14" ht="10.5" customHeight="1">
      <c r="B16" s="396">
        <v>4</v>
      </c>
      <c r="C16" s="851" t="s">
        <v>25</v>
      </c>
      <c r="D16" s="852"/>
      <c r="E16" s="381" t="s">
        <v>254</v>
      </c>
      <c r="F16" s="505" t="s">
        <v>477</v>
      </c>
      <c r="G16" s="442" t="s">
        <v>477</v>
      </c>
      <c r="H16" s="342"/>
      <c r="I16" s="343"/>
      <c r="J16" s="344"/>
      <c r="K16" s="878"/>
      <c r="L16" s="395"/>
      <c r="M16" s="368">
        <v>5E-05</v>
      </c>
      <c r="N16" s="368" t="s">
        <v>289</v>
      </c>
    </row>
    <row r="17" spans="2:14" ht="10.5" customHeight="1">
      <c r="B17" s="396">
        <v>5</v>
      </c>
      <c r="C17" s="851" t="s">
        <v>26</v>
      </c>
      <c r="D17" s="852"/>
      <c r="E17" s="381" t="s">
        <v>254</v>
      </c>
      <c r="F17" s="505" t="s">
        <v>477</v>
      </c>
      <c r="G17" s="427" t="s">
        <v>477</v>
      </c>
      <c r="H17" s="339"/>
      <c r="I17" s="340"/>
      <c r="J17" s="341"/>
      <c r="K17" s="878"/>
      <c r="L17" s="395"/>
      <c r="M17" s="368">
        <v>0.001</v>
      </c>
      <c r="N17" s="368" t="s">
        <v>291</v>
      </c>
    </row>
    <row r="18" spans="2:14" ht="10.5" customHeight="1">
      <c r="B18" s="396">
        <v>6</v>
      </c>
      <c r="C18" s="851" t="s">
        <v>27</v>
      </c>
      <c r="D18" s="852"/>
      <c r="E18" s="381" t="s">
        <v>254</v>
      </c>
      <c r="F18" s="505" t="s">
        <v>477</v>
      </c>
      <c r="G18" s="443" t="s">
        <v>477</v>
      </c>
      <c r="H18" s="339"/>
      <c r="I18" s="340"/>
      <c r="J18" s="341"/>
      <c r="K18" s="878"/>
      <c r="L18" s="395"/>
      <c r="M18" s="368">
        <v>0.001</v>
      </c>
      <c r="N18" s="368" t="s">
        <v>291</v>
      </c>
    </row>
    <row r="19" spans="2:14" ht="10.5" customHeight="1">
      <c r="B19" s="396">
        <v>7</v>
      </c>
      <c r="C19" s="851" t="s">
        <v>28</v>
      </c>
      <c r="D19" s="852"/>
      <c r="E19" s="381" t="s">
        <v>254</v>
      </c>
      <c r="F19" s="505" t="s">
        <v>477</v>
      </c>
      <c r="G19" s="427" t="s">
        <v>477</v>
      </c>
      <c r="H19" s="339"/>
      <c r="I19" s="340"/>
      <c r="J19" s="341"/>
      <c r="K19" s="878"/>
      <c r="L19" s="395"/>
      <c r="M19" s="368">
        <v>0.001</v>
      </c>
      <c r="N19" s="368" t="s">
        <v>291</v>
      </c>
    </row>
    <row r="20" spans="2:14" ht="10.5" customHeight="1">
      <c r="B20" s="396">
        <v>8</v>
      </c>
      <c r="C20" s="851" t="s">
        <v>29</v>
      </c>
      <c r="D20" s="852"/>
      <c r="E20" s="381" t="s">
        <v>254</v>
      </c>
      <c r="F20" s="505" t="s">
        <v>477</v>
      </c>
      <c r="G20" s="427" t="s">
        <v>477</v>
      </c>
      <c r="H20" s="339"/>
      <c r="I20" s="340"/>
      <c r="J20" s="341"/>
      <c r="K20" s="879"/>
      <c r="L20" s="395"/>
      <c r="M20" s="368">
        <v>0.005</v>
      </c>
      <c r="N20" s="368" t="s">
        <v>293</v>
      </c>
    </row>
    <row r="21" spans="2:14" ht="10.5" customHeight="1">
      <c r="B21" s="396">
        <v>9</v>
      </c>
      <c r="C21" s="851" t="s">
        <v>465</v>
      </c>
      <c r="D21" s="852"/>
      <c r="E21" s="381" t="s">
        <v>254</v>
      </c>
      <c r="F21" s="505"/>
      <c r="G21" s="427"/>
      <c r="H21" s="339"/>
      <c r="I21" s="340"/>
      <c r="J21" s="341"/>
      <c r="K21" s="406" t="s">
        <v>466</v>
      </c>
      <c r="L21" s="395"/>
      <c r="M21" s="368">
        <v>0.004</v>
      </c>
      <c r="N21" s="368" t="s">
        <v>293</v>
      </c>
    </row>
    <row r="22" spans="2:14" ht="10.5" customHeight="1">
      <c r="B22" s="396">
        <v>10</v>
      </c>
      <c r="C22" s="851" t="s">
        <v>30</v>
      </c>
      <c r="D22" s="852"/>
      <c r="E22" s="381" t="s">
        <v>254</v>
      </c>
      <c r="F22" s="505" t="s">
        <v>477</v>
      </c>
      <c r="G22" s="427" t="s">
        <v>477</v>
      </c>
      <c r="H22" s="339"/>
      <c r="I22" s="340"/>
      <c r="J22" s="341"/>
      <c r="K22" s="406" t="s">
        <v>58</v>
      </c>
      <c r="L22" s="395"/>
      <c r="M22" s="368">
        <v>0.001</v>
      </c>
      <c r="N22" s="368" t="s">
        <v>291</v>
      </c>
    </row>
    <row r="23" spans="2:14" ht="10.5" customHeight="1">
      <c r="B23" s="396">
        <v>11</v>
      </c>
      <c r="C23" s="851" t="s">
        <v>31</v>
      </c>
      <c r="D23" s="852"/>
      <c r="E23" s="381" t="s">
        <v>254</v>
      </c>
      <c r="F23" s="505">
        <v>0.1</v>
      </c>
      <c r="G23" s="422" t="s">
        <v>448</v>
      </c>
      <c r="H23" s="328">
        <f>IF(MAXA(F23:G23)&lt;M23,TEXT(M23,"&lt;0.#######"),MAXA(F23:G23))</f>
        <v>0.1</v>
      </c>
      <c r="I23" s="345" t="str">
        <f>IF(MINA(F23:G23)&lt;M23,TEXT(M23,"&lt;0.#######"),MINA(F23:G23))</f>
        <v>&lt;0.1</v>
      </c>
      <c r="J23" s="330" t="str">
        <f>IF(AVERAGEA(F23:G23)&lt;M23,TEXT(M23,"&lt;0.#######"),AVERAGEA(F23:G23))</f>
        <v>&lt;0.1</v>
      </c>
      <c r="K23" s="875" t="s">
        <v>59</v>
      </c>
      <c r="L23" s="395"/>
      <c r="M23" s="368">
        <v>0.1</v>
      </c>
      <c r="N23" s="368" t="s">
        <v>448</v>
      </c>
    </row>
    <row r="24" spans="2:14" ht="10.5" customHeight="1">
      <c r="B24" s="396">
        <v>12</v>
      </c>
      <c r="C24" s="851" t="s">
        <v>32</v>
      </c>
      <c r="D24" s="852"/>
      <c r="E24" s="381" t="s">
        <v>254</v>
      </c>
      <c r="F24" s="505" t="s">
        <v>477</v>
      </c>
      <c r="G24" s="444" t="s">
        <v>477</v>
      </c>
      <c r="H24" s="346"/>
      <c r="I24" s="347"/>
      <c r="J24" s="348"/>
      <c r="K24" s="875"/>
      <c r="L24" s="395"/>
      <c r="M24" s="368">
        <v>0.05</v>
      </c>
      <c r="N24" s="368" t="s">
        <v>456</v>
      </c>
    </row>
    <row r="25" spans="2:14" ht="10.5" customHeight="1">
      <c r="B25" s="396">
        <v>13</v>
      </c>
      <c r="C25" s="851" t="s">
        <v>33</v>
      </c>
      <c r="D25" s="852"/>
      <c r="E25" s="381" t="s">
        <v>254</v>
      </c>
      <c r="F25" s="505" t="s">
        <v>477</v>
      </c>
      <c r="G25" s="329" t="s">
        <v>477</v>
      </c>
      <c r="H25" s="328"/>
      <c r="I25" s="345"/>
      <c r="J25" s="330"/>
      <c r="K25" s="875"/>
      <c r="L25" s="395"/>
      <c r="M25" s="368">
        <v>0.1</v>
      </c>
      <c r="N25" s="368" t="s">
        <v>448</v>
      </c>
    </row>
    <row r="26" spans="2:14" ht="10.5" customHeight="1">
      <c r="B26" s="396">
        <v>14</v>
      </c>
      <c r="C26" s="851" t="s">
        <v>34</v>
      </c>
      <c r="D26" s="852"/>
      <c r="E26" s="381" t="s">
        <v>254</v>
      </c>
      <c r="F26" s="505" t="s">
        <v>477</v>
      </c>
      <c r="G26" s="445" t="s">
        <v>477</v>
      </c>
      <c r="H26" s="349"/>
      <c r="I26" s="350"/>
      <c r="J26" s="351"/>
      <c r="K26" s="875" t="s">
        <v>60</v>
      </c>
      <c r="L26" s="395"/>
      <c r="M26" s="368">
        <v>0.0002</v>
      </c>
      <c r="N26" s="368" t="s">
        <v>286</v>
      </c>
    </row>
    <row r="27" spans="2:14" ht="10.5" customHeight="1">
      <c r="B27" s="396">
        <v>15</v>
      </c>
      <c r="C27" s="851" t="s">
        <v>193</v>
      </c>
      <c r="D27" s="852"/>
      <c r="E27" s="381" t="s">
        <v>254</v>
      </c>
      <c r="F27" s="505" t="s">
        <v>477</v>
      </c>
      <c r="G27" s="427" t="s">
        <v>477</v>
      </c>
      <c r="H27" s="339"/>
      <c r="I27" s="340"/>
      <c r="J27" s="341"/>
      <c r="K27" s="875"/>
      <c r="L27" s="395"/>
      <c r="M27" s="368">
        <v>0.005</v>
      </c>
      <c r="N27" s="368" t="s">
        <v>293</v>
      </c>
    </row>
    <row r="28" spans="2:14" ht="21.75" customHeight="1">
      <c r="B28" s="396">
        <v>16</v>
      </c>
      <c r="C28" s="893" t="s">
        <v>434</v>
      </c>
      <c r="D28" s="894"/>
      <c r="E28" s="381" t="s">
        <v>254</v>
      </c>
      <c r="F28" s="505" t="s">
        <v>477</v>
      </c>
      <c r="G28" s="427" t="s">
        <v>477</v>
      </c>
      <c r="H28" s="339"/>
      <c r="I28" s="340"/>
      <c r="J28" s="341"/>
      <c r="K28" s="875"/>
      <c r="L28" s="395"/>
      <c r="M28" s="368">
        <v>0.001</v>
      </c>
      <c r="N28" s="368" t="s">
        <v>291</v>
      </c>
    </row>
    <row r="29" spans="2:14" ht="10.5" customHeight="1">
      <c r="B29" s="396">
        <v>17</v>
      </c>
      <c r="C29" s="851" t="s">
        <v>194</v>
      </c>
      <c r="D29" s="852"/>
      <c r="E29" s="381" t="s">
        <v>254</v>
      </c>
      <c r="F29" s="505" t="s">
        <v>477</v>
      </c>
      <c r="G29" s="427" t="s">
        <v>477</v>
      </c>
      <c r="H29" s="339"/>
      <c r="I29" s="340"/>
      <c r="J29" s="341"/>
      <c r="K29" s="875"/>
      <c r="L29" s="395"/>
      <c r="M29" s="368">
        <v>0.001</v>
      </c>
      <c r="N29" s="368" t="s">
        <v>291</v>
      </c>
    </row>
    <row r="30" spans="2:14" ht="10.5" customHeight="1">
      <c r="B30" s="396">
        <v>18</v>
      </c>
      <c r="C30" s="851" t="s">
        <v>195</v>
      </c>
      <c r="D30" s="852"/>
      <c r="E30" s="381" t="s">
        <v>254</v>
      </c>
      <c r="F30" s="505" t="s">
        <v>477</v>
      </c>
      <c r="G30" s="427" t="s">
        <v>477</v>
      </c>
      <c r="H30" s="339"/>
      <c r="I30" s="340"/>
      <c r="J30" s="341"/>
      <c r="K30" s="875"/>
      <c r="L30" s="395"/>
      <c r="M30" s="368">
        <v>0.001</v>
      </c>
      <c r="N30" s="368" t="s">
        <v>291</v>
      </c>
    </row>
    <row r="31" spans="2:14" ht="10.5" customHeight="1">
      <c r="B31" s="396">
        <v>19</v>
      </c>
      <c r="C31" s="851" t="s">
        <v>196</v>
      </c>
      <c r="D31" s="852"/>
      <c r="E31" s="381" t="s">
        <v>254</v>
      </c>
      <c r="F31" s="505" t="s">
        <v>477</v>
      </c>
      <c r="G31" s="427" t="s">
        <v>477</v>
      </c>
      <c r="H31" s="339"/>
      <c r="I31" s="340"/>
      <c r="J31" s="341"/>
      <c r="K31" s="875"/>
      <c r="L31" s="395"/>
      <c r="M31" s="368">
        <v>0.001</v>
      </c>
      <c r="N31" s="368" t="s">
        <v>291</v>
      </c>
    </row>
    <row r="32" spans="2:14" ht="10.5" customHeight="1">
      <c r="B32" s="396">
        <v>20</v>
      </c>
      <c r="C32" s="851" t="s">
        <v>197</v>
      </c>
      <c r="D32" s="852"/>
      <c r="E32" s="381" t="s">
        <v>254</v>
      </c>
      <c r="F32" s="505" t="s">
        <v>477</v>
      </c>
      <c r="G32" s="427" t="s">
        <v>477</v>
      </c>
      <c r="H32" s="339"/>
      <c r="I32" s="340"/>
      <c r="J32" s="341"/>
      <c r="K32" s="875"/>
      <c r="L32" s="395"/>
      <c r="M32" s="368">
        <v>0.001</v>
      </c>
      <c r="N32" s="368" t="s">
        <v>291</v>
      </c>
    </row>
    <row r="33" spans="2:14" ht="10.5" customHeight="1">
      <c r="B33" s="396">
        <v>21</v>
      </c>
      <c r="C33" s="851" t="s">
        <v>277</v>
      </c>
      <c r="D33" s="852"/>
      <c r="E33" s="381" t="s">
        <v>254</v>
      </c>
      <c r="F33" s="505" t="s">
        <v>477</v>
      </c>
      <c r="G33" s="444" t="s">
        <v>477</v>
      </c>
      <c r="H33" s="339"/>
      <c r="I33" s="340"/>
      <c r="J33" s="341"/>
      <c r="K33" s="872" t="s">
        <v>58</v>
      </c>
      <c r="L33" s="395"/>
      <c r="M33" s="368">
        <v>0.06</v>
      </c>
      <c r="N33" s="368" t="s">
        <v>453</v>
      </c>
    </row>
    <row r="34" spans="2:14" ht="10.5" customHeight="1">
      <c r="B34" s="396">
        <v>22</v>
      </c>
      <c r="C34" s="851" t="s">
        <v>35</v>
      </c>
      <c r="D34" s="852"/>
      <c r="E34" s="381" t="s">
        <v>254</v>
      </c>
      <c r="F34" s="505" t="s">
        <v>477</v>
      </c>
      <c r="G34" s="427" t="s">
        <v>477</v>
      </c>
      <c r="H34" s="339"/>
      <c r="I34" s="340"/>
      <c r="J34" s="341"/>
      <c r="K34" s="873"/>
      <c r="L34" s="395"/>
      <c r="M34" s="368">
        <v>0.002</v>
      </c>
      <c r="N34" s="368" t="s">
        <v>288</v>
      </c>
    </row>
    <row r="35" spans="2:14" ht="10.5" customHeight="1">
      <c r="B35" s="396">
        <v>23</v>
      </c>
      <c r="C35" s="851" t="s">
        <v>101</v>
      </c>
      <c r="D35" s="852"/>
      <c r="E35" s="381" t="s">
        <v>254</v>
      </c>
      <c r="F35" s="505" t="s">
        <v>477</v>
      </c>
      <c r="G35" s="427" t="s">
        <v>477</v>
      </c>
      <c r="H35" s="339"/>
      <c r="I35" s="340"/>
      <c r="J35" s="341"/>
      <c r="K35" s="873"/>
      <c r="L35" s="395"/>
      <c r="M35" s="368">
        <v>0.001</v>
      </c>
      <c r="N35" s="368" t="s">
        <v>291</v>
      </c>
    </row>
    <row r="36" spans="2:14" ht="10.5" customHeight="1">
      <c r="B36" s="396">
        <v>24</v>
      </c>
      <c r="C36" s="851" t="s">
        <v>36</v>
      </c>
      <c r="D36" s="852"/>
      <c r="E36" s="381" t="s">
        <v>254</v>
      </c>
      <c r="F36" s="505" t="s">
        <v>477</v>
      </c>
      <c r="G36" s="427" t="s">
        <v>477</v>
      </c>
      <c r="H36" s="339"/>
      <c r="I36" s="340"/>
      <c r="J36" s="341"/>
      <c r="K36" s="873"/>
      <c r="L36" s="395"/>
      <c r="M36" s="368">
        <v>0.003</v>
      </c>
      <c r="N36" s="368" t="s">
        <v>436</v>
      </c>
    </row>
    <row r="37" spans="2:14" ht="10.5" customHeight="1">
      <c r="B37" s="396">
        <v>25</v>
      </c>
      <c r="C37" s="851" t="s">
        <v>198</v>
      </c>
      <c r="D37" s="852"/>
      <c r="E37" s="381" t="s">
        <v>254</v>
      </c>
      <c r="F37" s="505" t="s">
        <v>477</v>
      </c>
      <c r="G37" s="427" t="s">
        <v>477</v>
      </c>
      <c r="H37" s="339"/>
      <c r="I37" s="340"/>
      <c r="J37" s="341"/>
      <c r="K37" s="873"/>
      <c r="L37" s="395"/>
      <c r="M37" s="368">
        <v>0.001</v>
      </c>
      <c r="N37" s="368" t="s">
        <v>291</v>
      </c>
    </row>
    <row r="38" spans="2:14" ht="10.5" customHeight="1">
      <c r="B38" s="396">
        <v>26</v>
      </c>
      <c r="C38" s="851" t="s">
        <v>37</v>
      </c>
      <c r="D38" s="852"/>
      <c r="E38" s="381" t="s">
        <v>254</v>
      </c>
      <c r="F38" s="505" t="s">
        <v>477</v>
      </c>
      <c r="G38" s="427" t="s">
        <v>477</v>
      </c>
      <c r="H38" s="339"/>
      <c r="I38" s="340"/>
      <c r="J38" s="341"/>
      <c r="K38" s="873"/>
      <c r="L38" s="395"/>
      <c r="M38" s="368">
        <v>0.001</v>
      </c>
      <c r="N38" s="368" t="s">
        <v>291</v>
      </c>
    </row>
    <row r="39" spans="2:14" ht="10.5" customHeight="1">
      <c r="B39" s="396">
        <v>27</v>
      </c>
      <c r="C39" s="851" t="s">
        <v>38</v>
      </c>
      <c r="D39" s="852"/>
      <c r="E39" s="381" t="s">
        <v>254</v>
      </c>
      <c r="F39" s="505" t="s">
        <v>477</v>
      </c>
      <c r="G39" s="427" t="s">
        <v>477</v>
      </c>
      <c r="H39" s="339"/>
      <c r="I39" s="340"/>
      <c r="J39" s="341"/>
      <c r="K39" s="873"/>
      <c r="L39" s="395"/>
      <c r="M39" s="368">
        <v>0.001</v>
      </c>
      <c r="N39" s="368" t="s">
        <v>291</v>
      </c>
    </row>
    <row r="40" spans="2:14" ht="10.5" customHeight="1">
      <c r="B40" s="396">
        <v>28</v>
      </c>
      <c r="C40" s="851" t="s">
        <v>39</v>
      </c>
      <c r="D40" s="852"/>
      <c r="E40" s="381" t="s">
        <v>254</v>
      </c>
      <c r="F40" s="505" t="s">
        <v>477</v>
      </c>
      <c r="G40" s="427" t="s">
        <v>477</v>
      </c>
      <c r="H40" s="339"/>
      <c r="I40" s="340"/>
      <c r="J40" s="341"/>
      <c r="K40" s="873"/>
      <c r="L40" s="395"/>
      <c r="M40" s="368">
        <v>0.003</v>
      </c>
      <c r="N40" s="368" t="s">
        <v>436</v>
      </c>
    </row>
    <row r="41" spans="2:14" ht="10.5" customHeight="1">
      <c r="B41" s="396">
        <v>29</v>
      </c>
      <c r="C41" s="851" t="s">
        <v>199</v>
      </c>
      <c r="D41" s="852"/>
      <c r="E41" s="381" t="s">
        <v>254</v>
      </c>
      <c r="F41" s="505" t="s">
        <v>477</v>
      </c>
      <c r="G41" s="427" t="s">
        <v>477</v>
      </c>
      <c r="H41" s="339"/>
      <c r="I41" s="340"/>
      <c r="J41" s="341"/>
      <c r="K41" s="873"/>
      <c r="L41" s="395"/>
      <c r="M41" s="368">
        <v>0.001</v>
      </c>
      <c r="N41" s="368" t="s">
        <v>291</v>
      </c>
    </row>
    <row r="42" spans="2:14" ht="10.5" customHeight="1">
      <c r="B42" s="396">
        <v>30</v>
      </c>
      <c r="C42" s="851" t="s">
        <v>200</v>
      </c>
      <c r="D42" s="852"/>
      <c r="E42" s="381" t="s">
        <v>254</v>
      </c>
      <c r="F42" s="505" t="s">
        <v>477</v>
      </c>
      <c r="G42" s="427" t="s">
        <v>477</v>
      </c>
      <c r="H42" s="339"/>
      <c r="I42" s="340"/>
      <c r="J42" s="341"/>
      <c r="K42" s="873"/>
      <c r="L42" s="395"/>
      <c r="M42" s="368">
        <v>0.001</v>
      </c>
      <c r="N42" s="368" t="s">
        <v>291</v>
      </c>
    </row>
    <row r="43" spans="2:14" ht="10.5" customHeight="1">
      <c r="B43" s="396">
        <v>31</v>
      </c>
      <c r="C43" s="851" t="s">
        <v>201</v>
      </c>
      <c r="D43" s="852"/>
      <c r="E43" s="381" t="s">
        <v>254</v>
      </c>
      <c r="F43" s="505" t="s">
        <v>477</v>
      </c>
      <c r="G43" s="427" t="s">
        <v>477</v>
      </c>
      <c r="H43" s="339"/>
      <c r="I43" s="340"/>
      <c r="J43" s="341"/>
      <c r="K43" s="874"/>
      <c r="L43" s="395"/>
      <c r="M43" s="368">
        <v>0.008</v>
      </c>
      <c r="N43" s="368" t="s">
        <v>438</v>
      </c>
    </row>
    <row r="44" spans="2:14" ht="10.5" customHeight="1">
      <c r="B44" s="396">
        <v>32</v>
      </c>
      <c r="C44" s="851" t="s">
        <v>40</v>
      </c>
      <c r="D44" s="852"/>
      <c r="E44" s="381" t="s">
        <v>254</v>
      </c>
      <c r="F44" s="505" t="s">
        <v>477</v>
      </c>
      <c r="G44" s="444" t="s">
        <v>477</v>
      </c>
      <c r="H44" s="346"/>
      <c r="I44" s="347"/>
      <c r="J44" s="348"/>
      <c r="K44" s="875" t="s">
        <v>57</v>
      </c>
      <c r="L44" s="395"/>
      <c r="M44" s="368">
        <v>0.01</v>
      </c>
      <c r="N44" s="368" t="s">
        <v>451</v>
      </c>
    </row>
    <row r="45" spans="2:14" ht="10.5" customHeight="1">
      <c r="B45" s="396">
        <v>33</v>
      </c>
      <c r="C45" s="851" t="s">
        <v>41</v>
      </c>
      <c r="D45" s="852"/>
      <c r="E45" s="381" t="s">
        <v>254</v>
      </c>
      <c r="F45" s="505" t="s">
        <v>477</v>
      </c>
      <c r="G45" s="444" t="s">
        <v>477</v>
      </c>
      <c r="H45" s="346"/>
      <c r="I45" s="347"/>
      <c r="J45" s="348"/>
      <c r="K45" s="875"/>
      <c r="L45" s="395"/>
      <c r="M45" s="368">
        <v>0.01</v>
      </c>
      <c r="N45" s="368" t="s">
        <v>451</v>
      </c>
    </row>
    <row r="46" spans="2:14" ht="10.5" customHeight="1">
      <c r="B46" s="396">
        <v>34</v>
      </c>
      <c r="C46" s="851" t="s">
        <v>42</v>
      </c>
      <c r="D46" s="852"/>
      <c r="E46" s="381" t="s">
        <v>254</v>
      </c>
      <c r="F46" s="505">
        <v>0.26</v>
      </c>
      <c r="G46" s="440">
        <v>0.26</v>
      </c>
      <c r="H46" s="346">
        <f>IF(MAXA(F46:G46)&lt;M46,TEXT(M46,"&lt;0.#######"),MAXA(F46:G46))</f>
        <v>0.26</v>
      </c>
      <c r="I46" s="347">
        <f>IF(MINA(F46:G46)&lt;M46,TEXT(M46,"&lt;0.#######"),MINA(F46:G46))</f>
        <v>0.26</v>
      </c>
      <c r="J46" s="348">
        <f>IF(AVERAGEA(F46:G46)&lt;M46,TEXT(M46,"&lt;0.#######"),AVERAGEA(F46:G46))</f>
        <v>0.26</v>
      </c>
      <c r="K46" s="875"/>
      <c r="L46" s="395"/>
      <c r="M46" s="368">
        <v>0.03</v>
      </c>
      <c r="N46" s="368" t="s">
        <v>454</v>
      </c>
    </row>
    <row r="47" spans="2:14" ht="10.5" customHeight="1">
      <c r="B47" s="396">
        <v>35</v>
      </c>
      <c r="C47" s="851" t="s">
        <v>43</v>
      </c>
      <c r="D47" s="852"/>
      <c r="E47" s="381" t="s">
        <v>254</v>
      </c>
      <c r="F47" s="505" t="s">
        <v>477</v>
      </c>
      <c r="G47" s="444" t="s">
        <v>477</v>
      </c>
      <c r="H47" s="346"/>
      <c r="I47" s="347"/>
      <c r="J47" s="348"/>
      <c r="K47" s="875"/>
      <c r="L47" s="395"/>
      <c r="M47" s="368">
        <v>0.01</v>
      </c>
      <c r="N47" s="368" t="s">
        <v>451</v>
      </c>
    </row>
    <row r="48" spans="2:14" ht="10.5" customHeight="1">
      <c r="B48" s="396">
        <v>36</v>
      </c>
      <c r="C48" s="851" t="s">
        <v>44</v>
      </c>
      <c r="D48" s="852"/>
      <c r="E48" s="381" t="s">
        <v>254</v>
      </c>
      <c r="F48" s="505" t="s">
        <v>477</v>
      </c>
      <c r="G48" s="329" t="s">
        <v>477</v>
      </c>
      <c r="H48" s="328"/>
      <c r="I48" s="345"/>
      <c r="J48" s="330"/>
      <c r="K48" s="406" t="s">
        <v>59</v>
      </c>
      <c r="L48" s="395"/>
      <c r="M48" s="368">
        <v>0.1</v>
      </c>
      <c r="N48" s="368" t="s">
        <v>448</v>
      </c>
    </row>
    <row r="49" spans="2:14" ht="10.5" customHeight="1">
      <c r="B49" s="396">
        <v>37</v>
      </c>
      <c r="C49" s="851" t="s">
        <v>45</v>
      </c>
      <c r="D49" s="852"/>
      <c r="E49" s="381" t="s">
        <v>254</v>
      </c>
      <c r="F49" s="510">
        <v>0.039</v>
      </c>
      <c r="G49" s="427">
        <v>0.038</v>
      </c>
      <c r="H49" s="339">
        <f>IF(MAXA(F49:G49)&lt;M49,TEXT(M49,"&lt;0.#######"),MAXA(F49:G49))</f>
        <v>0.039</v>
      </c>
      <c r="I49" s="340">
        <f>IF(MINA(F49:G49)&lt;M49,TEXT(M49,"&lt;0.#######"),MINA(F49:G49))</f>
        <v>0.038</v>
      </c>
      <c r="J49" s="341">
        <f>IF(AVERAGEA(F49:G49)&lt;M49,TEXT(M49,"&lt;0.#######"),AVERAGEA(F49:G49))</f>
        <v>0.0385</v>
      </c>
      <c r="K49" s="406" t="s">
        <v>57</v>
      </c>
      <c r="L49" s="395"/>
      <c r="M49" s="368">
        <v>0.001</v>
      </c>
      <c r="N49" s="368" t="s">
        <v>291</v>
      </c>
    </row>
    <row r="50" spans="2:14" ht="10.5" customHeight="1">
      <c r="B50" s="396">
        <v>38</v>
      </c>
      <c r="C50" s="851" t="s">
        <v>46</v>
      </c>
      <c r="D50" s="852"/>
      <c r="E50" s="381" t="s">
        <v>254</v>
      </c>
      <c r="F50" s="505">
        <v>4.6</v>
      </c>
      <c r="G50" s="329">
        <v>5</v>
      </c>
      <c r="H50" s="328">
        <f>IF(MAXA(F50:G50)&lt;M50,TEXT(M50,"&lt;0.#######"),MAXA(F50:G50))</f>
        <v>5</v>
      </c>
      <c r="I50" s="345">
        <f>IF(MINA(F50:G50)&lt;M50,TEXT(M50,"&lt;0.#######"),MINA(F50:G50))</f>
        <v>4.6</v>
      </c>
      <c r="J50" s="330">
        <f>IF(AVERAGEA(F50:G50)&lt;M50,TEXT(M50,"&lt;0.#######"),AVERAGEA(F50:G50))</f>
        <v>4.8</v>
      </c>
      <c r="K50" s="406" t="s">
        <v>61</v>
      </c>
      <c r="L50" s="395"/>
      <c r="M50" s="368">
        <v>0.1</v>
      </c>
      <c r="N50" s="368" t="s">
        <v>447</v>
      </c>
    </row>
    <row r="51" spans="2:14" ht="10.5" customHeight="1">
      <c r="B51" s="396">
        <v>39</v>
      </c>
      <c r="C51" s="895" t="s">
        <v>71</v>
      </c>
      <c r="D51" s="896"/>
      <c r="E51" s="381" t="s">
        <v>254</v>
      </c>
      <c r="F51" s="505">
        <v>24</v>
      </c>
      <c r="G51" s="440">
        <v>28</v>
      </c>
      <c r="H51" s="352">
        <f>IF(MAXA(F51:G51)&lt;M51,TEXT(M51,"&lt;0"),MAXA(F51:G51))</f>
        <v>28</v>
      </c>
      <c r="I51" s="353">
        <f>IF(MINA(F51:G51)&lt;M51,TEXT(M51,"&lt;0"),MINA(F51:G51))</f>
        <v>24</v>
      </c>
      <c r="J51" s="354">
        <f>IF(AVERAGEA(F51:G51)&lt;M51,TEXT(M51,"&lt;0"),AVERAGEA(F51:G51))</f>
        <v>26</v>
      </c>
      <c r="K51" s="875" t="s">
        <v>59</v>
      </c>
      <c r="L51" s="395"/>
      <c r="M51" s="368">
        <v>2</v>
      </c>
      <c r="N51" s="368" t="s">
        <v>448</v>
      </c>
    </row>
    <row r="52" spans="2:14" ht="10.5" customHeight="1">
      <c r="B52" s="396">
        <v>40</v>
      </c>
      <c r="C52" s="851" t="s">
        <v>47</v>
      </c>
      <c r="D52" s="852"/>
      <c r="E52" s="381" t="s">
        <v>254</v>
      </c>
      <c r="F52" s="505">
        <v>75</v>
      </c>
      <c r="G52" s="440">
        <v>106</v>
      </c>
      <c r="H52" s="352">
        <f>IF(MAXA(F52:G52)&lt;M52,TEXT(M52,"&lt;#0"),MAXA(F52:G52))</f>
        <v>106</v>
      </c>
      <c r="I52" s="353">
        <f>IF(MINA(F52:G52)&lt;M52,TEXT(M52,"&lt;#0"),MINA(F52:G52))</f>
        <v>75</v>
      </c>
      <c r="J52" s="354">
        <v>90</v>
      </c>
      <c r="K52" s="875"/>
      <c r="L52" s="395"/>
      <c r="M52" s="368">
        <v>10</v>
      </c>
      <c r="N52" s="368" t="s">
        <v>450</v>
      </c>
    </row>
    <row r="53" spans="2:14" ht="10.5" customHeight="1">
      <c r="B53" s="396">
        <v>41</v>
      </c>
      <c r="C53" s="851" t="s">
        <v>48</v>
      </c>
      <c r="D53" s="852"/>
      <c r="E53" s="381" t="s">
        <v>254</v>
      </c>
      <c r="F53" s="506" t="s">
        <v>292</v>
      </c>
      <c r="G53" s="444" t="s">
        <v>292</v>
      </c>
      <c r="H53" s="346" t="str">
        <f aca="true" t="shared" si="0" ref="H53:H58">IF(MAXA(F53:G53)&lt;M53,TEXT(M53,"&lt;0.#######"),MAXA(F53:G53))</f>
        <v>&lt;0.02</v>
      </c>
      <c r="I53" s="347" t="str">
        <f>IF(MINA(F53:G53)&lt;M53,TEXT(M53,"&lt;0.#######"),MINA(F53:G53))</f>
        <v>&lt;0.02</v>
      </c>
      <c r="J53" s="348" t="str">
        <f>IF(AVERAGEA(F53:G53)&lt;M53,TEXT(M53,"&lt;0.#######"),AVERAGEA(F53:G53))</f>
        <v>&lt;0.02</v>
      </c>
      <c r="K53" s="875" t="s">
        <v>60</v>
      </c>
      <c r="L53" s="395"/>
      <c r="M53" s="368">
        <v>0.02</v>
      </c>
      <c r="N53" s="368" t="s">
        <v>292</v>
      </c>
    </row>
    <row r="54" spans="2:14" ht="10.5" customHeight="1">
      <c r="B54" s="396">
        <v>42</v>
      </c>
      <c r="C54" s="851" t="s">
        <v>243</v>
      </c>
      <c r="D54" s="852"/>
      <c r="E54" s="381" t="s">
        <v>254</v>
      </c>
      <c r="F54" s="505" t="s">
        <v>477</v>
      </c>
      <c r="G54" s="442" t="s">
        <v>477</v>
      </c>
      <c r="H54" s="342"/>
      <c r="I54" s="343"/>
      <c r="J54" s="344"/>
      <c r="K54" s="875"/>
      <c r="L54" s="395"/>
      <c r="M54" s="368">
        <v>1E-06</v>
      </c>
      <c r="N54" s="368" t="s">
        <v>455</v>
      </c>
    </row>
    <row r="55" spans="2:14" ht="10.5" customHeight="1">
      <c r="B55" s="396">
        <v>43</v>
      </c>
      <c r="C55" s="851" t="s">
        <v>244</v>
      </c>
      <c r="D55" s="852"/>
      <c r="E55" s="381" t="s">
        <v>254</v>
      </c>
      <c r="F55" s="505" t="s">
        <v>477</v>
      </c>
      <c r="G55" s="442" t="s">
        <v>477</v>
      </c>
      <c r="H55" s="342"/>
      <c r="I55" s="343"/>
      <c r="J55" s="344"/>
      <c r="K55" s="875"/>
      <c r="L55" s="395"/>
      <c r="M55" s="368">
        <v>1E-06</v>
      </c>
      <c r="N55" s="368" t="s">
        <v>455</v>
      </c>
    </row>
    <row r="56" spans="2:14" ht="10.5" customHeight="1">
      <c r="B56" s="396">
        <v>44</v>
      </c>
      <c r="C56" s="851" t="s">
        <v>49</v>
      </c>
      <c r="D56" s="852"/>
      <c r="E56" s="381" t="s">
        <v>254</v>
      </c>
      <c r="F56" s="505" t="s">
        <v>288</v>
      </c>
      <c r="G56" s="427" t="s">
        <v>288</v>
      </c>
      <c r="H56" s="339" t="str">
        <f t="shared" si="0"/>
        <v>&lt;0.002</v>
      </c>
      <c r="I56" s="340" t="str">
        <f>IF(MINA(F56:G56)&lt;M56,TEXT(M56,"&lt;0.#######"),MINA(F56:G56))</f>
        <v>&lt;0.002</v>
      </c>
      <c r="J56" s="341" t="str">
        <f>IF(AVERAGEA(F56:G56)&lt;M56,TEXT(M56,"&lt;0.#######"),AVERAGEA(F56:G56))</f>
        <v>&lt;0.002</v>
      </c>
      <c r="K56" s="875"/>
      <c r="L56" s="395"/>
      <c r="M56" s="368">
        <v>0.002</v>
      </c>
      <c r="N56" s="368" t="s">
        <v>473</v>
      </c>
    </row>
    <row r="57" spans="2:14" ht="10.5" customHeight="1">
      <c r="B57" s="396">
        <v>45</v>
      </c>
      <c r="C57" s="851" t="s">
        <v>50</v>
      </c>
      <c r="D57" s="852"/>
      <c r="E57" s="381" t="s">
        <v>254</v>
      </c>
      <c r="F57" s="505" t="s">
        <v>477</v>
      </c>
      <c r="G57" s="445" t="s">
        <v>477</v>
      </c>
      <c r="H57" s="349"/>
      <c r="I57" s="340"/>
      <c r="J57" s="351"/>
      <c r="K57" s="875"/>
      <c r="L57" s="395"/>
      <c r="M57" s="368">
        <v>0.0005</v>
      </c>
      <c r="N57" s="368" t="s">
        <v>290</v>
      </c>
    </row>
    <row r="58" spans="2:14" ht="10.5" customHeight="1">
      <c r="B58" s="396">
        <v>46</v>
      </c>
      <c r="C58" s="851" t="s">
        <v>232</v>
      </c>
      <c r="D58" s="852"/>
      <c r="E58" s="381" t="s">
        <v>255</v>
      </c>
      <c r="F58" s="531">
        <v>1.1</v>
      </c>
      <c r="G58" s="532">
        <v>1.5</v>
      </c>
      <c r="H58" s="328">
        <f t="shared" si="0"/>
        <v>1.5</v>
      </c>
      <c r="I58" s="337">
        <f>IF(MINA(F58:G58)&lt;M58,TEXT(M58,"&lt;0.#######"),MINA(F58:G58))</f>
        <v>1.1</v>
      </c>
      <c r="J58" s="330">
        <f>IF(AVERAGEA(F58:G58)&lt;M58,TEXT(M58,"&lt;0.#######"),AVERAGEA(F58:G58))</f>
        <v>1.3</v>
      </c>
      <c r="K58" s="875" t="s">
        <v>79</v>
      </c>
      <c r="L58" s="395"/>
      <c r="M58" s="368">
        <v>0.2</v>
      </c>
      <c r="N58" s="416" t="s">
        <v>459</v>
      </c>
    </row>
    <row r="59" spans="2:14" ht="10.5" customHeight="1">
      <c r="B59" s="396">
        <v>47</v>
      </c>
      <c r="C59" s="851" t="s">
        <v>51</v>
      </c>
      <c r="D59" s="852"/>
      <c r="E59" s="381" t="s">
        <v>276</v>
      </c>
      <c r="F59" s="503">
        <v>7.4</v>
      </c>
      <c r="G59" s="440">
        <v>7.7</v>
      </c>
      <c r="H59" s="328">
        <f>IF(MAXA(D59:G59)&lt;M59,TEXT(M59,"&lt;0.#######"),MAXA(D59:G59))</f>
        <v>7.7</v>
      </c>
      <c r="I59" s="345">
        <f>IF(MINA(F59:G59)&lt;M59,TEXT(M59,"&lt;0.#######"),MINA(F59:G59))</f>
        <v>7.4</v>
      </c>
      <c r="J59" s="330">
        <f>IF(AVERAGEA(F59:G59)&lt;M59,TEXT(M59,"&lt;0.#######"),AVERAGEA(F59:G59))</f>
        <v>7.550000000000001</v>
      </c>
      <c r="K59" s="875"/>
      <c r="L59" s="395"/>
      <c r="N59" s="416"/>
    </row>
    <row r="60" spans="2:12" ht="10.5" customHeight="1">
      <c r="B60" s="396">
        <v>48</v>
      </c>
      <c r="C60" s="851" t="s">
        <v>52</v>
      </c>
      <c r="D60" s="852"/>
      <c r="E60" s="381" t="s">
        <v>276</v>
      </c>
      <c r="F60" s="505" t="s">
        <v>477</v>
      </c>
      <c r="G60" s="422" t="s">
        <v>477</v>
      </c>
      <c r="H60" s="122"/>
      <c r="I60" s="337"/>
      <c r="J60" s="338"/>
      <c r="K60" s="875"/>
      <c r="L60" s="395"/>
    </row>
    <row r="61" spans="2:12" ht="10.5" customHeight="1">
      <c r="B61" s="396">
        <v>49</v>
      </c>
      <c r="C61" s="851" t="s">
        <v>53</v>
      </c>
      <c r="D61" s="852"/>
      <c r="E61" s="381" t="s">
        <v>276</v>
      </c>
      <c r="F61" s="503" t="s">
        <v>490</v>
      </c>
      <c r="G61" s="422" t="s">
        <v>490</v>
      </c>
      <c r="H61" s="122"/>
      <c r="I61" s="337"/>
      <c r="J61" s="338"/>
      <c r="K61" s="875"/>
      <c r="L61" s="395"/>
    </row>
    <row r="62" spans="2:14" ht="10.5" customHeight="1">
      <c r="B62" s="396">
        <v>50</v>
      </c>
      <c r="C62" s="851" t="s">
        <v>54</v>
      </c>
      <c r="D62" s="852"/>
      <c r="E62" s="381" t="s">
        <v>257</v>
      </c>
      <c r="F62" s="503">
        <v>5.6</v>
      </c>
      <c r="G62" s="440">
        <v>8.6</v>
      </c>
      <c r="H62" s="328">
        <f>IF(MAXA(F62:G62)&lt;M62,TEXT(M62,"&lt;0.#######"),MAXA(F62:G62))</f>
        <v>8.6</v>
      </c>
      <c r="I62" s="345">
        <f>IF(MINA(F62:G62)&lt;M62,TEXT(M62,"&lt;0.#######"),MINA(F62:G62))</f>
        <v>5.6</v>
      </c>
      <c r="J62" s="330">
        <f>IF(AVERAGEA(F62:G62)&lt;M62,TEXT(M62,"&lt;0.#######"),AVERAGEA(F62:G62))</f>
        <v>7.1</v>
      </c>
      <c r="K62" s="875"/>
      <c r="L62" s="395"/>
      <c r="M62" s="368">
        <v>0.5</v>
      </c>
      <c r="N62" s="368" t="s">
        <v>447</v>
      </c>
    </row>
    <row r="63" spans="2:14" ht="10.5" customHeight="1" thickBot="1">
      <c r="B63" s="396">
        <v>51</v>
      </c>
      <c r="C63" s="899" t="s">
        <v>55</v>
      </c>
      <c r="D63" s="900"/>
      <c r="E63" s="417" t="s">
        <v>257</v>
      </c>
      <c r="F63" s="446">
        <v>7</v>
      </c>
      <c r="G63" s="513">
        <v>4.5</v>
      </c>
      <c r="H63" s="355">
        <f>IF(MAXA(F63:G63)&lt;M63,TEXT(M63,"&lt;0.#######"),MAXA(F63:G63))</f>
        <v>7</v>
      </c>
      <c r="I63" s="356">
        <f>IF(MINA(F63:G63)&lt;M63,TEXT(M63,"&lt;0.#######"),MINA(F63:G63))</f>
        <v>4.5</v>
      </c>
      <c r="J63" s="330">
        <f>IF(AVERAGEA(F63:G63)&lt;M63,TEXT(M63,"&lt;0.#######"),AVERAGEA(F63:G63))</f>
        <v>5.75</v>
      </c>
      <c r="K63" s="872"/>
      <c r="L63" s="395"/>
      <c r="M63" s="368">
        <v>0.1</v>
      </c>
      <c r="N63" s="368" t="s">
        <v>448</v>
      </c>
    </row>
    <row r="64" spans="2:12" ht="12.75" customHeight="1" thickBot="1">
      <c r="B64" s="866" t="s">
        <v>169</v>
      </c>
      <c r="C64" s="867"/>
      <c r="D64" s="869"/>
      <c r="E64" s="388" t="s">
        <v>153</v>
      </c>
      <c r="F64" s="821" t="s">
        <v>469</v>
      </c>
      <c r="G64" s="821"/>
      <c r="H64" s="821"/>
      <c r="I64" s="821"/>
      <c r="J64" s="821"/>
      <c r="K64" s="418"/>
      <c r="L64" s="395"/>
    </row>
    <row r="65" spans="2:13" ht="10.5" customHeight="1">
      <c r="B65" s="451">
        <v>1</v>
      </c>
      <c r="C65" s="891" t="s">
        <v>104</v>
      </c>
      <c r="D65" s="892"/>
      <c r="E65" s="393" t="s">
        <v>214</v>
      </c>
      <c r="F65" s="502">
        <v>0.33</v>
      </c>
      <c r="G65" s="359">
        <v>0.2</v>
      </c>
      <c r="H65" s="358">
        <f>IF(MAXA(F65:G65)&lt;M65,TEXT(M65,"&lt;0.#######"),MAXA(F65:G65))</f>
        <v>0.33</v>
      </c>
      <c r="I65" s="359">
        <f>IF(MINA(F65:G65)&lt;M65,TEXT(M65,"&lt;0.#######"),MINA(F65:G65))</f>
        <v>0.2</v>
      </c>
      <c r="J65" s="360">
        <f>IF(AVERAGEA(F65:G65)&lt;M65,TEXT(M65,"&lt;0.#######"),AVERAGEA(F65:G65))</f>
        <v>0.265</v>
      </c>
      <c r="K65" s="873" t="s">
        <v>61</v>
      </c>
      <c r="L65" s="395"/>
      <c r="M65" s="368">
        <v>0.05</v>
      </c>
    </row>
    <row r="66" spans="2:13" ht="10.5" customHeight="1">
      <c r="B66" s="421">
        <v>2</v>
      </c>
      <c r="C66" s="851" t="s">
        <v>105</v>
      </c>
      <c r="D66" s="852"/>
      <c r="E66" s="381" t="s">
        <v>214</v>
      </c>
      <c r="F66" s="503">
        <v>0.019</v>
      </c>
      <c r="G66" s="337">
        <v>0.018</v>
      </c>
      <c r="H66" s="339">
        <f>IF(MAXA(F66:G66)&lt;M66,TEXT(M66,"&lt;0.#######"),MAXA(F66:G66))</f>
        <v>0.019</v>
      </c>
      <c r="I66" s="340">
        <f>IF(MINA(F66:G66)&lt;M66,TEXT(M66,"&lt;0.#######"),MINA(F66:G66))</f>
        <v>0.018</v>
      </c>
      <c r="J66" s="341">
        <f>IF(AVERAGEA(F66:G66)&lt;M66,TEXT(M66,"&lt;0.#######"),AVERAGEA(F66:G66))</f>
        <v>0.0185</v>
      </c>
      <c r="K66" s="873"/>
      <c r="L66" s="395"/>
      <c r="M66" s="368">
        <v>0.003</v>
      </c>
    </row>
    <row r="67" spans="2:13" ht="10.5" customHeight="1">
      <c r="B67" s="421">
        <v>3</v>
      </c>
      <c r="C67" s="851" t="s">
        <v>151</v>
      </c>
      <c r="D67" s="852"/>
      <c r="E67" s="381" t="s">
        <v>214</v>
      </c>
      <c r="F67" s="505" t="s">
        <v>447</v>
      </c>
      <c r="G67" s="489">
        <v>0.7</v>
      </c>
      <c r="H67" s="328">
        <f>IF(MAXA(F67:G67)&lt;M67,TEXT(M67,"&lt;0.#######"),MAXA(F67:G67))</f>
        <v>0.7</v>
      </c>
      <c r="I67" s="345" t="str">
        <f>IF(MINA(F67:G67)&lt;M67,TEXT(M67,"&lt;0.#######"),MINA(F67:G67))</f>
        <v>&lt;0.5</v>
      </c>
      <c r="J67" s="330" t="str">
        <f>IF(AVERAGEA(F67:G67)&lt;M67,TEXT(M67,"&lt;0.#######"),AVERAGEA(F67:G67))</f>
        <v>&lt;0.5</v>
      </c>
      <c r="K67" s="873"/>
      <c r="L67" s="395"/>
      <c r="M67" s="368">
        <v>0.5</v>
      </c>
    </row>
    <row r="68" spans="2:13" ht="10.5" customHeight="1">
      <c r="B68" s="421">
        <v>4</v>
      </c>
      <c r="C68" s="851" t="s">
        <v>152</v>
      </c>
      <c r="D68" s="852"/>
      <c r="E68" s="381" t="s">
        <v>214</v>
      </c>
      <c r="F68" s="503">
        <v>1.6</v>
      </c>
      <c r="G68" s="337">
        <v>2.3</v>
      </c>
      <c r="H68" s="328">
        <f>IF(MAXA(F68:G68)&lt;M68,TEXT(M68,"&lt;0.#######"),MAXA(F68:G68))</f>
        <v>2.3</v>
      </c>
      <c r="I68" s="345">
        <f>IF(MINA(F68:G68)&lt;M68,TEXT(M68,"&lt;0.#######"),MINA(F68:G68))</f>
        <v>1.6</v>
      </c>
      <c r="J68" s="330">
        <f>IF(AVERAGEA(F68:G68)&lt;M68,TEXT(M68,"&lt;0.#######"),AVERAGEA(F68:G68))</f>
        <v>1.95</v>
      </c>
      <c r="K68" s="873"/>
      <c r="L68" s="395"/>
      <c r="M68" s="368">
        <v>0.5</v>
      </c>
    </row>
    <row r="69" spans="2:13" ht="10.5" customHeight="1">
      <c r="B69" s="421">
        <v>5</v>
      </c>
      <c r="C69" s="424" t="s">
        <v>150</v>
      </c>
      <c r="D69" s="425"/>
      <c r="E69" s="381" t="s">
        <v>214</v>
      </c>
      <c r="F69" s="503">
        <v>3</v>
      </c>
      <c r="G69" s="353">
        <v>4</v>
      </c>
      <c r="H69" s="352">
        <f>IF(MAXA(F69:G69)&lt;M69,TEXT(M69,"&lt;0"),MAXA(F69:G69))</f>
        <v>4</v>
      </c>
      <c r="I69" s="353">
        <f>IF(MINA(F69:G69)&lt;M69,TEXT(M69,"&lt;0"),MINA(F69:G69))</f>
        <v>3</v>
      </c>
      <c r="J69" s="354">
        <f>IF(AVERAGEA(F69:G69)&lt;M69,TEXT(M69,"&lt;0"),AVERAGEA(F69:G69))</f>
        <v>3.5</v>
      </c>
      <c r="K69" s="873"/>
      <c r="L69" s="395"/>
      <c r="M69" s="368">
        <v>1</v>
      </c>
    </row>
    <row r="70" spans="2:13" ht="10.5" customHeight="1">
      <c r="B70" s="421">
        <v>6</v>
      </c>
      <c r="C70" s="424" t="s">
        <v>149</v>
      </c>
      <c r="D70" s="425"/>
      <c r="E70" s="381" t="s">
        <v>214</v>
      </c>
      <c r="F70" s="503">
        <v>10</v>
      </c>
      <c r="G70" s="337">
        <v>9.1</v>
      </c>
      <c r="H70" s="122">
        <f>IF(MAXA(F70:G70)&lt;M70,TEXT(M70,"&lt;0.#######"),MAXA(F70:G70))</f>
        <v>10</v>
      </c>
      <c r="I70" s="337">
        <f>IF(MINA(F70:G70)&lt;M70,TEXT(M70,"&lt;0.#######"),MINA(F70:G70))</f>
        <v>9.1</v>
      </c>
      <c r="J70" s="330">
        <f>IF(AVERAGEA(F70:G70)&lt;M70,TEXT(M70,"&lt;0.#######"),AVERAGEA(F70:G70))</f>
        <v>9.55</v>
      </c>
      <c r="K70" s="873"/>
      <c r="L70" s="395"/>
      <c r="M70" s="368">
        <v>0.5</v>
      </c>
    </row>
    <row r="71" spans="2:13" ht="10.5" customHeight="1">
      <c r="B71" s="421">
        <v>7</v>
      </c>
      <c r="C71" s="838" t="s">
        <v>251</v>
      </c>
      <c r="D71" s="838"/>
      <c r="E71" s="381" t="s">
        <v>214</v>
      </c>
      <c r="F71" s="505" t="s">
        <v>448</v>
      </c>
      <c r="G71" s="345" t="s">
        <v>448</v>
      </c>
      <c r="H71" s="328" t="str">
        <f>IF(MAXA(F71:G71)&lt;M71,TEXT(M71,"&lt;0.#######"),MAXA(F71:G71))</f>
        <v>&lt;0.1</v>
      </c>
      <c r="I71" s="345" t="str">
        <f>IF(MINA(F71:G71)&lt;M71,TEXT(M71,"&lt;0.#######"),MINA(F71:G71))</f>
        <v>&lt;0.1</v>
      </c>
      <c r="J71" s="330" t="str">
        <f>IF(AVERAGEA(F71:G71)&lt;M71,TEXT(M71,"&lt;0.#######"),AVERAGEA(F71:G71))</f>
        <v>&lt;0.1</v>
      </c>
      <c r="K71" s="873"/>
      <c r="L71" s="395"/>
      <c r="M71" s="368">
        <v>0.1</v>
      </c>
    </row>
    <row r="72" spans="2:14" ht="10.5" customHeight="1">
      <c r="B72" s="421">
        <v>8</v>
      </c>
      <c r="C72" s="838" t="s">
        <v>481</v>
      </c>
      <c r="D72" s="838"/>
      <c r="E72" s="381" t="s">
        <v>482</v>
      </c>
      <c r="F72" s="441" t="s">
        <v>494</v>
      </c>
      <c r="G72" s="428" t="s">
        <v>527</v>
      </c>
      <c r="H72" s="1087" t="s">
        <v>527</v>
      </c>
      <c r="I72" s="1082" t="s">
        <v>494</v>
      </c>
      <c r="J72" s="209" t="s">
        <v>528</v>
      </c>
      <c r="K72" s="824"/>
      <c r="L72" s="2"/>
      <c r="M72" s="368">
        <v>2</v>
      </c>
      <c r="N72" s="575">
        <f>AVERAGE(20,70)</f>
        <v>45</v>
      </c>
    </row>
    <row r="73" spans="2:14" ht="10.5" customHeight="1">
      <c r="B73" s="421">
        <v>9</v>
      </c>
      <c r="C73" s="851" t="s">
        <v>258</v>
      </c>
      <c r="D73" s="852"/>
      <c r="E73" s="381" t="s">
        <v>261</v>
      </c>
      <c r="F73" s="441" t="s">
        <v>483</v>
      </c>
      <c r="G73" s="381" t="s">
        <v>521</v>
      </c>
      <c r="H73" s="112" t="s">
        <v>522</v>
      </c>
      <c r="I73" s="1081" t="s">
        <v>483</v>
      </c>
      <c r="J73" s="209" t="s">
        <v>529</v>
      </c>
      <c r="K73" s="824"/>
      <c r="L73" s="2"/>
      <c r="M73" s="368">
        <v>1.8</v>
      </c>
      <c r="N73" s="575">
        <f>AVERAGE(13,79)</f>
        <v>46</v>
      </c>
    </row>
    <row r="74" spans="2:13" ht="10.5" customHeight="1">
      <c r="B74" s="421">
        <v>10</v>
      </c>
      <c r="C74" s="851" t="s">
        <v>237</v>
      </c>
      <c r="D74" s="852"/>
      <c r="E74" s="381" t="s">
        <v>255</v>
      </c>
      <c r="F74" s="503">
        <v>18</v>
      </c>
      <c r="G74" s="338">
        <v>22</v>
      </c>
      <c r="H74" s="361">
        <f>MAXA(F74:G74)</f>
        <v>22</v>
      </c>
      <c r="I74" s="362">
        <f>MINA(F74:G74)</f>
        <v>18</v>
      </c>
      <c r="J74" s="549">
        <f>AVERAGEA(F74:G74)</f>
        <v>20</v>
      </c>
      <c r="K74" s="824"/>
      <c r="L74" s="2"/>
      <c r="M74" s="368">
        <v>0.5</v>
      </c>
    </row>
    <row r="75" spans="2:13" ht="10.5" customHeight="1" thickBot="1">
      <c r="B75" s="447">
        <v>11</v>
      </c>
      <c r="C75" s="851" t="s">
        <v>238</v>
      </c>
      <c r="D75" s="852"/>
      <c r="E75" s="381" t="s">
        <v>249</v>
      </c>
      <c r="F75" s="503">
        <v>2.1</v>
      </c>
      <c r="G75" s="365">
        <v>4.4</v>
      </c>
      <c r="H75" s="363">
        <f>IF(MAXA(F75:G75)&lt;M75,TEXT(M75,"&lt;0.#######"),MAXA(F75:G75))</f>
        <v>4.4</v>
      </c>
      <c r="I75" s="364">
        <f>IF(MINA(F75:G75)&lt;M75,TEXT(M75,"&lt;0.#######"),MINA(F75:G75))</f>
        <v>2.1</v>
      </c>
      <c r="J75" s="365">
        <f>IF(AVERAGEA(F75:G75)&lt;M75,TEXT(M75,"&lt;0.#######"),AVERAGEA(F75:G75))</f>
        <v>3.25</v>
      </c>
      <c r="K75" s="898"/>
      <c r="L75" s="395"/>
      <c r="M75" s="368">
        <v>0.2</v>
      </c>
    </row>
    <row r="76" spans="2:14" s="391" customFormat="1" ht="12.75" customHeight="1" thickBot="1">
      <c r="B76" s="866" t="s">
        <v>242</v>
      </c>
      <c r="C76" s="867"/>
      <c r="D76" s="867"/>
      <c r="E76" s="868"/>
      <c r="F76" s="499">
        <v>2</v>
      </c>
      <c r="G76" s="501">
        <v>2</v>
      </c>
      <c r="H76" s="369"/>
      <c r="I76" s="436"/>
      <c r="J76" s="436"/>
      <c r="K76" s="369"/>
      <c r="L76" s="395"/>
      <c r="M76" s="368"/>
      <c r="N76" s="368"/>
    </row>
    <row r="77" spans="3:12" ht="10.5" customHeight="1">
      <c r="C77" s="448" t="s">
        <v>467</v>
      </c>
      <c r="D77" s="448"/>
      <c r="E77" s="448"/>
      <c r="F77" s="448"/>
      <c r="G77" s="448"/>
      <c r="H77" s="448"/>
      <c r="I77" s="448"/>
      <c r="J77" s="448"/>
      <c r="K77" s="368"/>
      <c r="L77" s="437"/>
    </row>
    <row r="78" spans="4:10" ht="10.5" customHeight="1">
      <c r="D78" s="448"/>
      <c r="E78" s="448"/>
      <c r="F78" s="448"/>
      <c r="G78" s="448"/>
      <c r="H78" s="448"/>
      <c r="I78" s="448"/>
      <c r="J78" s="448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5" customHeight="1"/>
    <row r="90" ht="5.25" customHeight="1"/>
  </sheetData>
  <sheetProtection/>
  <mergeCells count="92">
    <mergeCell ref="K15:K20"/>
    <mergeCell ref="J6:J9"/>
    <mergeCell ref="C36:D36"/>
    <mergeCell ref="D7:E7"/>
    <mergeCell ref="H12:J12"/>
    <mergeCell ref="C34:D34"/>
    <mergeCell ref="C30:D30"/>
    <mergeCell ref="F12:G12"/>
    <mergeCell ref="C16:D16"/>
    <mergeCell ref="C17:D17"/>
    <mergeCell ref="B1:K1"/>
    <mergeCell ref="K51:K52"/>
    <mergeCell ref="K26:K32"/>
    <mergeCell ref="I6:I9"/>
    <mergeCell ref="C46:D46"/>
    <mergeCell ref="K23:K25"/>
    <mergeCell ref="K13:K14"/>
    <mergeCell ref="K44:K47"/>
    <mergeCell ref="C14:D14"/>
    <mergeCell ref="K6:K11"/>
    <mergeCell ref="H64:J64"/>
    <mergeCell ref="C56:D56"/>
    <mergeCell ref="C66:D66"/>
    <mergeCell ref="C74:D74"/>
    <mergeCell ref="K33:K43"/>
    <mergeCell ref="C47:D47"/>
    <mergeCell ref="C71:D71"/>
    <mergeCell ref="C61:D61"/>
    <mergeCell ref="K65:K75"/>
    <mergeCell ref="K58:K63"/>
    <mergeCell ref="K53:K57"/>
    <mergeCell ref="C53:D53"/>
    <mergeCell ref="C63:D63"/>
    <mergeCell ref="C55:D55"/>
    <mergeCell ref="B76:E76"/>
    <mergeCell ref="C68:D68"/>
    <mergeCell ref="B64:D64"/>
    <mergeCell ref="C75:D75"/>
    <mergeCell ref="C72:D72"/>
    <mergeCell ref="C73:D73"/>
    <mergeCell ref="C67:D67"/>
    <mergeCell ref="C59:D59"/>
    <mergeCell ref="C65:D65"/>
    <mergeCell ref="C54:D54"/>
    <mergeCell ref="C62:D62"/>
    <mergeCell ref="C60:D60"/>
    <mergeCell ref="C58:D58"/>
    <mergeCell ref="C57:D57"/>
    <mergeCell ref="F64:G64"/>
    <mergeCell ref="C18:D18"/>
    <mergeCell ref="C43:D43"/>
    <mergeCell ref="C21:D21"/>
    <mergeCell ref="C32:D32"/>
    <mergeCell ref="C25:D25"/>
    <mergeCell ref="C39:D39"/>
    <mergeCell ref="C26:D26"/>
    <mergeCell ref="C38:D38"/>
    <mergeCell ref="C45:D45"/>
    <mergeCell ref="C48:D48"/>
    <mergeCell ref="C44:D44"/>
    <mergeCell ref="C52:D52"/>
    <mergeCell ref="C42:D42"/>
    <mergeCell ref="C51:D51"/>
    <mergeCell ref="C50:D50"/>
    <mergeCell ref="C49:D49"/>
    <mergeCell ref="F3:I3"/>
    <mergeCell ref="F4:I4"/>
    <mergeCell ref="C31:D31"/>
    <mergeCell ref="C27:D27"/>
    <mergeCell ref="C13:D13"/>
    <mergeCell ref="B4:C4"/>
    <mergeCell ref="C28:D28"/>
    <mergeCell ref="B12:D12"/>
    <mergeCell ref="C24:D24"/>
    <mergeCell ref="D11:E11"/>
    <mergeCell ref="C41:D41"/>
    <mergeCell ref="C40:D40"/>
    <mergeCell ref="C29:D29"/>
    <mergeCell ref="C23:D23"/>
    <mergeCell ref="H6:H9"/>
    <mergeCell ref="B6:C11"/>
    <mergeCell ref="C35:D35"/>
    <mergeCell ref="C37:D37"/>
    <mergeCell ref="C33:D33"/>
    <mergeCell ref="C15:D15"/>
    <mergeCell ref="D6:E6"/>
    <mergeCell ref="D10:E10"/>
    <mergeCell ref="C22:D22"/>
    <mergeCell ref="D8:E8"/>
    <mergeCell ref="D9:E9"/>
    <mergeCell ref="C19:D19"/>
    <mergeCell ref="C20:D20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78"/>
  <sheetViews>
    <sheetView zoomScalePageLayoutView="0" workbookViewId="0" topLeftCell="B25">
      <selection activeCell="J70" sqref="J70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6" width="7.59765625" style="4" customWidth="1"/>
    <col min="7" max="7" width="7.59765625" style="3" customWidth="1"/>
    <col min="8" max="10" width="7.59765625" style="4" customWidth="1"/>
    <col min="11" max="11" width="13.5" style="4" customWidth="1"/>
    <col min="12" max="12" width="3.5" style="3" customWidth="1"/>
    <col min="13" max="14" width="0" style="3" hidden="1" customWidth="1"/>
    <col min="1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41"/>
      <c r="M1" s="41"/>
      <c r="U1" s="4"/>
    </row>
    <row r="2" spans="2:21" ht="12" customHeight="1" thickBot="1">
      <c r="B2" s="20"/>
      <c r="F2" s="3"/>
      <c r="H2" s="3"/>
      <c r="I2" s="3"/>
      <c r="J2" s="3"/>
      <c r="K2" s="3"/>
      <c r="U2" s="4"/>
    </row>
    <row r="3" spans="2:12" ht="16.5" customHeight="1" thickBot="1">
      <c r="B3" s="4"/>
      <c r="C3" s="12"/>
      <c r="D3" s="14"/>
      <c r="E3" s="4"/>
      <c r="F3" s="793" t="s">
        <v>6</v>
      </c>
      <c r="G3" s="794"/>
      <c r="H3" s="794"/>
      <c r="I3" s="795"/>
      <c r="L3" s="4"/>
    </row>
    <row r="4" spans="2:12" ht="16.5" customHeight="1" thickBot="1">
      <c r="B4" s="793" t="s">
        <v>21</v>
      </c>
      <c r="C4" s="795"/>
      <c r="D4" s="47" t="s">
        <v>429</v>
      </c>
      <c r="E4" s="4"/>
      <c r="F4" s="796" t="s">
        <v>192</v>
      </c>
      <c r="G4" s="797"/>
      <c r="H4" s="797"/>
      <c r="I4" s="798"/>
      <c r="L4" s="4"/>
    </row>
    <row r="5" spans="2:12" ht="9.75" customHeight="1" thickBot="1">
      <c r="B5" s="4"/>
      <c r="C5" s="4"/>
      <c r="D5" s="4"/>
      <c r="E5" s="4"/>
      <c r="G5" s="4"/>
      <c r="L5" s="4"/>
    </row>
    <row r="6" spans="2:12" ht="10.5" customHeight="1">
      <c r="B6" s="799" t="s">
        <v>99</v>
      </c>
      <c r="C6" s="800"/>
      <c r="D6" s="803" t="s">
        <v>7</v>
      </c>
      <c r="E6" s="804"/>
      <c r="F6" s="78">
        <v>45064</v>
      </c>
      <c r="G6" s="170">
        <v>45113</v>
      </c>
      <c r="H6" s="919" t="s">
        <v>0</v>
      </c>
      <c r="I6" s="808" t="s">
        <v>1</v>
      </c>
      <c r="J6" s="811" t="s">
        <v>2</v>
      </c>
      <c r="K6" s="814" t="s">
        <v>76</v>
      </c>
      <c r="L6" s="4"/>
    </row>
    <row r="7" spans="2:12" ht="10.5" customHeight="1">
      <c r="B7" s="801"/>
      <c r="C7" s="802"/>
      <c r="D7" s="816" t="s">
        <v>12</v>
      </c>
      <c r="E7" s="817"/>
      <c r="F7" s="58">
        <v>0.4166666666666667</v>
      </c>
      <c r="G7" s="171">
        <v>0.4145833333333333</v>
      </c>
      <c r="H7" s="920"/>
      <c r="I7" s="809"/>
      <c r="J7" s="812"/>
      <c r="K7" s="815"/>
      <c r="L7" s="4"/>
    </row>
    <row r="8" spans="2:12" ht="10.5" customHeight="1">
      <c r="B8" s="801"/>
      <c r="C8" s="802"/>
      <c r="D8" s="816" t="s">
        <v>8</v>
      </c>
      <c r="E8" s="817"/>
      <c r="F8" s="58" t="s">
        <v>488</v>
      </c>
      <c r="G8" s="171" t="s">
        <v>519</v>
      </c>
      <c r="H8" s="920"/>
      <c r="I8" s="809"/>
      <c r="J8" s="812"/>
      <c r="K8" s="815"/>
      <c r="L8" s="4"/>
    </row>
    <row r="9" spans="2:12" ht="10.5" customHeight="1">
      <c r="B9" s="801"/>
      <c r="C9" s="802"/>
      <c r="D9" s="816" t="s">
        <v>9</v>
      </c>
      <c r="E9" s="817"/>
      <c r="F9" s="59" t="s">
        <v>488</v>
      </c>
      <c r="G9" s="162" t="s">
        <v>488</v>
      </c>
      <c r="H9" s="921"/>
      <c r="I9" s="810"/>
      <c r="J9" s="813"/>
      <c r="K9" s="815"/>
      <c r="L9" s="4"/>
    </row>
    <row r="10" spans="2:12" ht="10.5" customHeight="1">
      <c r="B10" s="801"/>
      <c r="C10" s="802"/>
      <c r="D10" s="816" t="s">
        <v>10</v>
      </c>
      <c r="E10" s="817"/>
      <c r="F10" s="115">
        <v>29.1</v>
      </c>
      <c r="G10" s="172">
        <v>26</v>
      </c>
      <c r="H10" s="328">
        <f>MAX(F10:G10)</f>
        <v>29.1</v>
      </c>
      <c r="I10" s="329">
        <f>MIN(F10:G10)</f>
        <v>26</v>
      </c>
      <c r="J10" s="330">
        <f>AVERAGE(F10:G10)</f>
        <v>27.55</v>
      </c>
      <c r="K10" s="815"/>
      <c r="L10" s="4"/>
    </row>
    <row r="11" spans="2:12" ht="10.5" customHeight="1" thickBot="1">
      <c r="B11" s="801"/>
      <c r="C11" s="802"/>
      <c r="D11" s="816" t="s">
        <v>11</v>
      </c>
      <c r="E11" s="817"/>
      <c r="F11" s="115">
        <v>11.4</v>
      </c>
      <c r="G11" s="199">
        <v>16.2</v>
      </c>
      <c r="H11" s="331">
        <f>MAX(F11:G11)</f>
        <v>16.2</v>
      </c>
      <c r="I11" s="332">
        <f>MIN(F11:G11)</f>
        <v>11.4</v>
      </c>
      <c r="J11" s="333">
        <f>AVERAGE(F11:G11)</f>
        <v>13.8</v>
      </c>
      <c r="K11" s="815"/>
      <c r="L11" s="4"/>
    </row>
    <row r="12" spans="2:13" s="6" customFormat="1" ht="12.75" customHeight="1" thickBot="1">
      <c r="B12" s="818" t="s">
        <v>234</v>
      </c>
      <c r="C12" s="819"/>
      <c r="D12" s="819"/>
      <c r="E12" s="19" t="s">
        <v>256</v>
      </c>
      <c r="F12" s="918" t="s">
        <v>469</v>
      </c>
      <c r="G12" s="918"/>
      <c r="H12" s="821"/>
      <c r="I12" s="821"/>
      <c r="J12" s="821"/>
      <c r="K12" s="137"/>
      <c r="L12" s="7"/>
      <c r="M12" s="6" t="s">
        <v>245</v>
      </c>
    </row>
    <row r="13" spans="2:14" ht="10.5" customHeight="1">
      <c r="B13" s="136">
        <v>1</v>
      </c>
      <c r="C13" s="822" t="s">
        <v>22</v>
      </c>
      <c r="D13" s="823"/>
      <c r="E13" s="97" t="s">
        <v>264</v>
      </c>
      <c r="F13" s="485">
        <v>17</v>
      </c>
      <c r="G13" s="520">
        <v>180</v>
      </c>
      <c r="H13" s="334">
        <f>MAX(F13:G13)</f>
        <v>180</v>
      </c>
      <c r="I13" s="335">
        <f>MIN(F13:G13)</f>
        <v>17</v>
      </c>
      <c r="J13" s="336">
        <v>99</v>
      </c>
      <c r="K13" s="824" t="s">
        <v>56</v>
      </c>
      <c r="L13" s="2"/>
      <c r="N13" s="3">
        <v>0</v>
      </c>
    </row>
    <row r="14" spans="2:12" ht="10.5" customHeight="1">
      <c r="B14" s="35">
        <v>2</v>
      </c>
      <c r="C14" s="825" t="s">
        <v>23</v>
      </c>
      <c r="D14" s="826"/>
      <c r="E14" s="77" t="s">
        <v>276</v>
      </c>
      <c r="F14" s="486" t="s">
        <v>489</v>
      </c>
      <c r="G14" s="507" t="s">
        <v>489</v>
      </c>
      <c r="H14" s="122"/>
      <c r="I14" s="337"/>
      <c r="J14" s="338"/>
      <c r="K14" s="824"/>
      <c r="L14" s="2"/>
    </row>
    <row r="15" spans="2:14" ht="10.5" customHeight="1">
      <c r="B15" s="35">
        <v>3</v>
      </c>
      <c r="C15" s="825" t="s">
        <v>24</v>
      </c>
      <c r="D15" s="826"/>
      <c r="E15" s="10" t="s">
        <v>254</v>
      </c>
      <c r="F15" s="487" t="s">
        <v>477</v>
      </c>
      <c r="G15" s="144" t="s">
        <v>477</v>
      </c>
      <c r="H15" s="339"/>
      <c r="I15" s="340"/>
      <c r="J15" s="341"/>
      <c r="K15" s="827" t="s">
        <v>57</v>
      </c>
      <c r="L15" s="2"/>
      <c r="M15" s="3">
        <v>0.0003</v>
      </c>
      <c r="N15" s="3" t="s">
        <v>435</v>
      </c>
    </row>
    <row r="16" spans="2:14" ht="10.5" customHeight="1">
      <c r="B16" s="35">
        <v>4</v>
      </c>
      <c r="C16" s="825" t="s">
        <v>25</v>
      </c>
      <c r="D16" s="826"/>
      <c r="E16" s="10" t="s">
        <v>254</v>
      </c>
      <c r="F16" s="487" t="s">
        <v>477</v>
      </c>
      <c r="G16" s="180" t="s">
        <v>477</v>
      </c>
      <c r="H16" s="342"/>
      <c r="I16" s="343"/>
      <c r="J16" s="344"/>
      <c r="K16" s="828"/>
      <c r="L16" s="2"/>
      <c r="M16" s="3">
        <v>5E-05</v>
      </c>
      <c r="N16" s="3" t="s">
        <v>289</v>
      </c>
    </row>
    <row r="17" spans="2:14" ht="10.5" customHeight="1">
      <c r="B17" s="35">
        <v>5</v>
      </c>
      <c r="C17" s="825" t="s">
        <v>26</v>
      </c>
      <c r="D17" s="826"/>
      <c r="E17" s="10" t="s">
        <v>254</v>
      </c>
      <c r="F17" s="487" t="s">
        <v>477</v>
      </c>
      <c r="G17" s="144" t="s">
        <v>477</v>
      </c>
      <c r="H17" s="339"/>
      <c r="I17" s="340"/>
      <c r="J17" s="341"/>
      <c r="K17" s="828"/>
      <c r="L17" s="2"/>
      <c r="M17" s="3">
        <v>0.001</v>
      </c>
      <c r="N17" s="3" t="s">
        <v>291</v>
      </c>
    </row>
    <row r="18" spans="2:14" ht="10.5" customHeight="1">
      <c r="B18" s="35">
        <v>6</v>
      </c>
      <c r="C18" s="825" t="s">
        <v>27</v>
      </c>
      <c r="D18" s="826"/>
      <c r="E18" s="10" t="s">
        <v>254</v>
      </c>
      <c r="F18" s="487" t="s">
        <v>477</v>
      </c>
      <c r="G18" s="183" t="s">
        <v>477</v>
      </c>
      <c r="H18" s="339"/>
      <c r="I18" s="340"/>
      <c r="J18" s="341"/>
      <c r="K18" s="828"/>
      <c r="L18" s="2"/>
      <c r="M18" s="3">
        <v>0.001</v>
      </c>
      <c r="N18" s="3" t="s">
        <v>291</v>
      </c>
    </row>
    <row r="19" spans="2:14" ht="10.5" customHeight="1">
      <c r="B19" s="35">
        <v>7</v>
      </c>
      <c r="C19" s="825" t="s">
        <v>28</v>
      </c>
      <c r="D19" s="826"/>
      <c r="E19" s="10" t="s">
        <v>254</v>
      </c>
      <c r="F19" s="487" t="s">
        <v>477</v>
      </c>
      <c r="G19" s="144" t="s">
        <v>477</v>
      </c>
      <c r="H19" s="339"/>
      <c r="I19" s="340"/>
      <c r="J19" s="341"/>
      <c r="K19" s="828"/>
      <c r="L19" s="2"/>
      <c r="M19" s="3">
        <v>0.001</v>
      </c>
      <c r="N19" s="3" t="s">
        <v>291</v>
      </c>
    </row>
    <row r="20" spans="2:14" ht="10.5" customHeight="1">
      <c r="B20" s="35">
        <v>8</v>
      </c>
      <c r="C20" s="825" t="s">
        <v>29</v>
      </c>
      <c r="D20" s="826"/>
      <c r="E20" s="10" t="s">
        <v>254</v>
      </c>
      <c r="F20" s="487" t="s">
        <v>477</v>
      </c>
      <c r="G20" s="144" t="s">
        <v>477</v>
      </c>
      <c r="H20" s="339"/>
      <c r="I20" s="340"/>
      <c r="J20" s="341"/>
      <c r="K20" s="829"/>
      <c r="L20" s="2"/>
      <c r="M20" s="3">
        <v>0.005</v>
      </c>
      <c r="N20" s="3" t="s">
        <v>293</v>
      </c>
    </row>
    <row r="21" spans="2:14" ht="10.5" customHeight="1">
      <c r="B21" s="35">
        <v>9</v>
      </c>
      <c r="C21" s="825" t="s">
        <v>465</v>
      </c>
      <c r="D21" s="826"/>
      <c r="E21" s="10" t="s">
        <v>254</v>
      </c>
      <c r="F21" s="487"/>
      <c r="G21" s="144"/>
      <c r="H21" s="339"/>
      <c r="I21" s="340"/>
      <c r="J21" s="341"/>
      <c r="K21" s="11" t="s">
        <v>466</v>
      </c>
      <c r="L21" s="2"/>
      <c r="M21" s="3">
        <v>0.004</v>
      </c>
      <c r="N21" s="3" t="s">
        <v>293</v>
      </c>
    </row>
    <row r="22" spans="2:14" ht="10.5" customHeight="1">
      <c r="B22" s="35">
        <v>10</v>
      </c>
      <c r="C22" s="825" t="s">
        <v>30</v>
      </c>
      <c r="D22" s="826"/>
      <c r="E22" s="10" t="s">
        <v>254</v>
      </c>
      <c r="F22" s="487" t="s">
        <v>477</v>
      </c>
      <c r="G22" s="144" t="s">
        <v>477</v>
      </c>
      <c r="H22" s="339"/>
      <c r="I22" s="340"/>
      <c r="J22" s="341"/>
      <c r="K22" s="11" t="s">
        <v>58</v>
      </c>
      <c r="L22" s="2"/>
      <c r="M22" s="3">
        <v>0.001</v>
      </c>
      <c r="N22" s="3" t="s">
        <v>291</v>
      </c>
    </row>
    <row r="23" spans="2:14" ht="10.5" customHeight="1">
      <c r="B23" s="35">
        <v>11</v>
      </c>
      <c r="C23" s="825" t="s">
        <v>31</v>
      </c>
      <c r="D23" s="826"/>
      <c r="E23" s="10" t="s">
        <v>254</v>
      </c>
      <c r="F23" s="487" t="s">
        <v>448</v>
      </c>
      <c r="G23" s="113">
        <v>0.1</v>
      </c>
      <c r="H23" s="328">
        <f>IF(MAXA(F23:G23)&lt;M23,TEXT(M23,"&lt;0.#######"),MAXA(F23:G23))</f>
        <v>0.1</v>
      </c>
      <c r="I23" s="345" t="str">
        <f>IF(MINA(F23:G23)&lt;M23,TEXT(M23,"&lt;0.#######"),MINA(F23:G23))</f>
        <v>&lt;0.1</v>
      </c>
      <c r="J23" s="330" t="str">
        <f>IF(AVERAGEA(F23:G23)&lt;M23,TEXT(M23,"&lt;0.#######"),AVERAGEA(F23:G23))</f>
        <v>&lt;0.1</v>
      </c>
      <c r="K23" s="830" t="s">
        <v>59</v>
      </c>
      <c r="L23" s="2"/>
      <c r="M23" s="3">
        <v>0.1</v>
      </c>
      <c r="N23" s="3" t="s">
        <v>448</v>
      </c>
    </row>
    <row r="24" spans="2:14" ht="10.5" customHeight="1">
      <c r="B24" s="35">
        <v>12</v>
      </c>
      <c r="C24" s="825" t="s">
        <v>32</v>
      </c>
      <c r="D24" s="826"/>
      <c r="E24" s="10" t="s">
        <v>254</v>
      </c>
      <c r="F24" s="487" t="s">
        <v>477</v>
      </c>
      <c r="G24" s="160" t="s">
        <v>477</v>
      </c>
      <c r="H24" s="346"/>
      <c r="I24" s="347"/>
      <c r="J24" s="348"/>
      <c r="K24" s="830"/>
      <c r="L24" s="2"/>
      <c r="M24" s="3">
        <v>0.05</v>
      </c>
      <c r="N24" s="3" t="s">
        <v>456</v>
      </c>
    </row>
    <row r="25" spans="2:14" ht="10.5" customHeight="1">
      <c r="B25" s="35">
        <v>13</v>
      </c>
      <c r="C25" s="825" t="s">
        <v>33</v>
      </c>
      <c r="D25" s="826"/>
      <c r="E25" s="10" t="s">
        <v>254</v>
      </c>
      <c r="F25" s="487" t="s">
        <v>477</v>
      </c>
      <c r="G25" s="172" t="s">
        <v>477</v>
      </c>
      <c r="H25" s="328"/>
      <c r="I25" s="345"/>
      <c r="J25" s="330"/>
      <c r="K25" s="830"/>
      <c r="L25" s="2"/>
      <c r="M25" s="3">
        <v>0.1</v>
      </c>
      <c r="N25" s="3" t="s">
        <v>448</v>
      </c>
    </row>
    <row r="26" spans="2:14" ht="10.5" customHeight="1">
      <c r="B26" s="35">
        <v>14</v>
      </c>
      <c r="C26" s="825" t="s">
        <v>34</v>
      </c>
      <c r="D26" s="826"/>
      <c r="E26" s="10" t="s">
        <v>254</v>
      </c>
      <c r="F26" s="487" t="s">
        <v>477</v>
      </c>
      <c r="G26" s="185" t="s">
        <v>477</v>
      </c>
      <c r="H26" s="349"/>
      <c r="I26" s="350"/>
      <c r="J26" s="351"/>
      <c r="K26" s="830" t="s">
        <v>60</v>
      </c>
      <c r="L26" s="2"/>
      <c r="M26" s="3">
        <v>0.0002</v>
      </c>
      <c r="N26" s="3" t="s">
        <v>286</v>
      </c>
    </row>
    <row r="27" spans="2:14" ht="10.5" customHeight="1">
      <c r="B27" s="35">
        <v>15</v>
      </c>
      <c r="C27" s="825" t="s">
        <v>183</v>
      </c>
      <c r="D27" s="826"/>
      <c r="E27" s="10" t="s">
        <v>254</v>
      </c>
      <c r="F27" s="487" t="s">
        <v>477</v>
      </c>
      <c r="G27" s="144" t="s">
        <v>477</v>
      </c>
      <c r="H27" s="339"/>
      <c r="I27" s="340"/>
      <c r="J27" s="341"/>
      <c r="K27" s="830"/>
      <c r="L27" s="2"/>
      <c r="M27" s="3">
        <v>0.005</v>
      </c>
      <c r="N27" s="3" t="s">
        <v>293</v>
      </c>
    </row>
    <row r="28" spans="2:14" ht="21.75" customHeight="1">
      <c r="B28" s="35">
        <v>16</v>
      </c>
      <c r="C28" s="831" t="s">
        <v>434</v>
      </c>
      <c r="D28" s="832"/>
      <c r="E28" s="10" t="s">
        <v>254</v>
      </c>
      <c r="F28" s="487" t="s">
        <v>477</v>
      </c>
      <c r="G28" s="144" t="s">
        <v>477</v>
      </c>
      <c r="H28" s="339"/>
      <c r="I28" s="340"/>
      <c r="J28" s="341"/>
      <c r="K28" s="830"/>
      <c r="L28" s="2"/>
      <c r="M28" s="3">
        <v>0.001</v>
      </c>
      <c r="N28" s="3" t="s">
        <v>291</v>
      </c>
    </row>
    <row r="29" spans="2:14" ht="10.5" customHeight="1">
      <c r="B29" s="35">
        <v>17</v>
      </c>
      <c r="C29" s="825" t="s">
        <v>184</v>
      </c>
      <c r="D29" s="826"/>
      <c r="E29" s="10" t="s">
        <v>254</v>
      </c>
      <c r="F29" s="487" t="s">
        <v>477</v>
      </c>
      <c r="G29" s="144" t="s">
        <v>477</v>
      </c>
      <c r="H29" s="339"/>
      <c r="I29" s="340"/>
      <c r="J29" s="341"/>
      <c r="K29" s="830"/>
      <c r="L29" s="2"/>
      <c r="M29" s="3">
        <v>0.001</v>
      </c>
      <c r="N29" s="3" t="s">
        <v>291</v>
      </c>
    </row>
    <row r="30" spans="2:14" ht="10.5" customHeight="1">
      <c r="B30" s="35">
        <v>18</v>
      </c>
      <c r="C30" s="825" t="s">
        <v>185</v>
      </c>
      <c r="D30" s="826"/>
      <c r="E30" s="10" t="s">
        <v>254</v>
      </c>
      <c r="F30" s="487" t="s">
        <v>477</v>
      </c>
      <c r="G30" s="144" t="s">
        <v>477</v>
      </c>
      <c r="H30" s="339"/>
      <c r="I30" s="340"/>
      <c r="J30" s="341"/>
      <c r="K30" s="830"/>
      <c r="L30" s="2"/>
      <c r="M30" s="3">
        <v>0.001</v>
      </c>
      <c r="N30" s="3" t="s">
        <v>291</v>
      </c>
    </row>
    <row r="31" spans="2:14" ht="10.5" customHeight="1">
      <c r="B31" s="35">
        <v>19</v>
      </c>
      <c r="C31" s="825" t="s">
        <v>186</v>
      </c>
      <c r="D31" s="826"/>
      <c r="E31" s="10" t="s">
        <v>254</v>
      </c>
      <c r="F31" s="487" t="s">
        <v>477</v>
      </c>
      <c r="G31" s="144" t="s">
        <v>477</v>
      </c>
      <c r="H31" s="339"/>
      <c r="I31" s="340"/>
      <c r="J31" s="341"/>
      <c r="K31" s="830"/>
      <c r="L31" s="2"/>
      <c r="M31" s="3">
        <v>0.001</v>
      </c>
      <c r="N31" s="3" t="s">
        <v>291</v>
      </c>
    </row>
    <row r="32" spans="2:14" ht="10.5" customHeight="1">
      <c r="B32" s="35">
        <v>20</v>
      </c>
      <c r="C32" s="825" t="s">
        <v>187</v>
      </c>
      <c r="D32" s="826"/>
      <c r="E32" s="10" t="s">
        <v>254</v>
      </c>
      <c r="F32" s="487" t="s">
        <v>477</v>
      </c>
      <c r="G32" s="144" t="s">
        <v>477</v>
      </c>
      <c r="H32" s="339"/>
      <c r="I32" s="340"/>
      <c r="J32" s="341"/>
      <c r="K32" s="830"/>
      <c r="L32" s="2"/>
      <c r="M32" s="3">
        <v>0.001</v>
      </c>
      <c r="N32" s="3" t="s">
        <v>291</v>
      </c>
    </row>
    <row r="33" spans="2:14" ht="10.5" customHeight="1">
      <c r="B33" s="35">
        <v>21</v>
      </c>
      <c r="C33" s="825" t="s">
        <v>277</v>
      </c>
      <c r="D33" s="826"/>
      <c r="E33" s="10" t="s">
        <v>254</v>
      </c>
      <c r="F33" s="487" t="s">
        <v>477</v>
      </c>
      <c r="G33" s="160" t="s">
        <v>477</v>
      </c>
      <c r="H33" s="339"/>
      <c r="I33" s="340"/>
      <c r="J33" s="341"/>
      <c r="K33" s="827" t="s">
        <v>58</v>
      </c>
      <c r="L33" s="2"/>
      <c r="M33" s="3">
        <v>0.06</v>
      </c>
      <c r="N33" s="3" t="s">
        <v>453</v>
      </c>
    </row>
    <row r="34" spans="2:14" ht="10.5" customHeight="1">
      <c r="B34" s="35">
        <v>22</v>
      </c>
      <c r="C34" s="825" t="s">
        <v>35</v>
      </c>
      <c r="D34" s="826"/>
      <c r="E34" s="10" t="s">
        <v>254</v>
      </c>
      <c r="F34" s="487" t="s">
        <v>477</v>
      </c>
      <c r="G34" s="144" t="s">
        <v>477</v>
      </c>
      <c r="H34" s="339"/>
      <c r="I34" s="340"/>
      <c r="J34" s="341"/>
      <c r="K34" s="824"/>
      <c r="L34" s="2"/>
      <c r="M34" s="3">
        <v>0.002</v>
      </c>
      <c r="N34" s="3" t="s">
        <v>288</v>
      </c>
    </row>
    <row r="35" spans="2:14" ht="10.5" customHeight="1">
      <c r="B35" s="35">
        <v>23</v>
      </c>
      <c r="C35" s="825" t="s">
        <v>101</v>
      </c>
      <c r="D35" s="826"/>
      <c r="E35" s="10" t="s">
        <v>254</v>
      </c>
      <c r="F35" s="487" t="s">
        <v>477</v>
      </c>
      <c r="G35" s="144" t="s">
        <v>477</v>
      </c>
      <c r="H35" s="339"/>
      <c r="I35" s="340"/>
      <c r="J35" s="341"/>
      <c r="K35" s="824"/>
      <c r="L35" s="2"/>
      <c r="M35" s="3">
        <v>0.001</v>
      </c>
      <c r="N35" s="3" t="s">
        <v>291</v>
      </c>
    </row>
    <row r="36" spans="2:14" ht="10.5" customHeight="1">
      <c r="B36" s="35">
        <v>24</v>
      </c>
      <c r="C36" s="825" t="s">
        <v>36</v>
      </c>
      <c r="D36" s="826"/>
      <c r="E36" s="10" t="s">
        <v>254</v>
      </c>
      <c r="F36" s="487" t="s">
        <v>477</v>
      </c>
      <c r="G36" s="144" t="s">
        <v>477</v>
      </c>
      <c r="H36" s="339"/>
      <c r="I36" s="340"/>
      <c r="J36" s="341"/>
      <c r="K36" s="824"/>
      <c r="L36" s="2"/>
      <c r="M36" s="3">
        <v>0.003</v>
      </c>
      <c r="N36" s="3" t="s">
        <v>436</v>
      </c>
    </row>
    <row r="37" spans="2:14" ht="10.5" customHeight="1">
      <c r="B37" s="35">
        <v>25</v>
      </c>
      <c r="C37" s="825" t="s">
        <v>188</v>
      </c>
      <c r="D37" s="826"/>
      <c r="E37" s="10" t="s">
        <v>254</v>
      </c>
      <c r="F37" s="487" t="s">
        <v>477</v>
      </c>
      <c r="G37" s="144" t="s">
        <v>477</v>
      </c>
      <c r="H37" s="339"/>
      <c r="I37" s="340"/>
      <c r="J37" s="341"/>
      <c r="K37" s="824"/>
      <c r="L37" s="2"/>
      <c r="M37" s="3">
        <v>0.001</v>
      </c>
      <c r="N37" s="3" t="s">
        <v>291</v>
      </c>
    </row>
    <row r="38" spans="2:14" ht="10.5" customHeight="1">
      <c r="B38" s="35">
        <v>26</v>
      </c>
      <c r="C38" s="825" t="s">
        <v>37</v>
      </c>
      <c r="D38" s="826"/>
      <c r="E38" s="10" t="s">
        <v>254</v>
      </c>
      <c r="F38" s="487" t="s">
        <v>477</v>
      </c>
      <c r="G38" s="144" t="s">
        <v>477</v>
      </c>
      <c r="H38" s="339"/>
      <c r="I38" s="340"/>
      <c r="J38" s="341"/>
      <c r="K38" s="824"/>
      <c r="L38" s="2"/>
      <c r="M38" s="3">
        <v>0.001</v>
      </c>
      <c r="N38" s="3" t="s">
        <v>291</v>
      </c>
    </row>
    <row r="39" spans="2:14" ht="10.5" customHeight="1">
      <c r="B39" s="35">
        <v>27</v>
      </c>
      <c r="C39" s="825" t="s">
        <v>38</v>
      </c>
      <c r="D39" s="826"/>
      <c r="E39" s="10" t="s">
        <v>254</v>
      </c>
      <c r="F39" s="487" t="s">
        <v>477</v>
      </c>
      <c r="G39" s="144" t="s">
        <v>477</v>
      </c>
      <c r="H39" s="339"/>
      <c r="I39" s="340"/>
      <c r="J39" s="341"/>
      <c r="K39" s="824"/>
      <c r="L39" s="2"/>
      <c r="M39" s="3">
        <v>0.001</v>
      </c>
      <c r="N39" s="3" t="s">
        <v>291</v>
      </c>
    </row>
    <row r="40" spans="2:14" ht="10.5" customHeight="1">
      <c r="B40" s="35">
        <v>28</v>
      </c>
      <c r="C40" s="825" t="s">
        <v>39</v>
      </c>
      <c r="D40" s="826"/>
      <c r="E40" s="10" t="s">
        <v>254</v>
      </c>
      <c r="F40" s="487" t="s">
        <v>477</v>
      </c>
      <c r="G40" s="144" t="s">
        <v>477</v>
      </c>
      <c r="H40" s="339"/>
      <c r="I40" s="340"/>
      <c r="J40" s="341"/>
      <c r="K40" s="824"/>
      <c r="L40" s="2"/>
      <c r="M40" s="3">
        <v>0.003</v>
      </c>
      <c r="N40" s="3" t="s">
        <v>436</v>
      </c>
    </row>
    <row r="41" spans="2:14" ht="10.5" customHeight="1">
      <c r="B41" s="35">
        <v>29</v>
      </c>
      <c r="C41" s="825" t="s">
        <v>189</v>
      </c>
      <c r="D41" s="826"/>
      <c r="E41" s="10" t="s">
        <v>254</v>
      </c>
      <c r="F41" s="487" t="s">
        <v>477</v>
      </c>
      <c r="G41" s="144" t="s">
        <v>477</v>
      </c>
      <c r="H41" s="339"/>
      <c r="I41" s="340"/>
      <c r="J41" s="341"/>
      <c r="K41" s="824"/>
      <c r="L41" s="2"/>
      <c r="M41" s="3">
        <v>0.001</v>
      </c>
      <c r="N41" s="3" t="s">
        <v>291</v>
      </c>
    </row>
    <row r="42" spans="2:14" ht="10.5" customHeight="1">
      <c r="B42" s="35">
        <v>30</v>
      </c>
      <c r="C42" s="825" t="s">
        <v>190</v>
      </c>
      <c r="D42" s="826"/>
      <c r="E42" s="10" t="s">
        <v>254</v>
      </c>
      <c r="F42" s="487" t="s">
        <v>477</v>
      </c>
      <c r="G42" s="144" t="s">
        <v>477</v>
      </c>
      <c r="H42" s="339"/>
      <c r="I42" s="340"/>
      <c r="J42" s="341"/>
      <c r="K42" s="824"/>
      <c r="L42" s="2"/>
      <c r="M42" s="3">
        <v>0.001</v>
      </c>
      <c r="N42" s="3" t="s">
        <v>291</v>
      </c>
    </row>
    <row r="43" spans="2:14" ht="10.5" customHeight="1">
      <c r="B43" s="35">
        <v>31</v>
      </c>
      <c r="C43" s="825" t="s">
        <v>191</v>
      </c>
      <c r="D43" s="826"/>
      <c r="E43" s="10" t="s">
        <v>254</v>
      </c>
      <c r="F43" s="487" t="s">
        <v>477</v>
      </c>
      <c r="G43" s="144" t="s">
        <v>477</v>
      </c>
      <c r="H43" s="339"/>
      <c r="I43" s="340"/>
      <c r="J43" s="341"/>
      <c r="K43" s="833"/>
      <c r="L43" s="2"/>
      <c r="M43" s="3">
        <v>0.008</v>
      </c>
      <c r="N43" s="3" t="s">
        <v>438</v>
      </c>
    </row>
    <row r="44" spans="2:14" ht="10.5" customHeight="1">
      <c r="B44" s="35">
        <v>32</v>
      </c>
      <c r="C44" s="825" t="s">
        <v>40</v>
      </c>
      <c r="D44" s="826"/>
      <c r="E44" s="10" t="s">
        <v>254</v>
      </c>
      <c r="F44" s="487" t="s">
        <v>477</v>
      </c>
      <c r="G44" s="160" t="s">
        <v>477</v>
      </c>
      <c r="H44" s="346"/>
      <c r="I44" s="347"/>
      <c r="J44" s="348"/>
      <c r="K44" s="830" t="s">
        <v>57</v>
      </c>
      <c r="L44" s="2"/>
      <c r="M44" s="3">
        <v>0.01</v>
      </c>
      <c r="N44" s="3" t="s">
        <v>451</v>
      </c>
    </row>
    <row r="45" spans="2:14" ht="10.5" customHeight="1">
      <c r="B45" s="35">
        <v>33</v>
      </c>
      <c r="C45" s="825" t="s">
        <v>41</v>
      </c>
      <c r="D45" s="826"/>
      <c r="E45" s="10" t="s">
        <v>254</v>
      </c>
      <c r="F45" s="487" t="s">
        <v>477</v>
      </c>
      <c r="G45" s="160" t="s">
        <v>477</v>
      </c>
      <c r="H45" s="346"/>
      <c r="I45" s="347"/>
      <c r="J45" s="348"/>
      <c r="K45" s="830"/>
      <c r="L45" s="2"/>
      <c r="M45" s="3">
        <v>0.01</v>
      </c>
      <c r="N45" s="3" t="s">
        <v>451</v>
      </c>
    </row>
    <row r="46" spans="2:14" ht="10.5" customHeight="1">
      <c r="B46" s="35">
        <v>34</v>
      </c>
      <c r="C46" s="825" t="s">
        <v>42</v>
      </c>
      <c r="D46" s="826"/>
      <c r="E46" s="10" t="s">
        <v>254</v>
      </c>
      <c r="F46" s="487">
        <v>0.11</v>
      </c>
      <c r="G46" s="113">
        <v>0.04</v>
      </c>
      <c r="H46" s="346">
        <f>IF(MAXA(F46:G46)&lt;M46,TEXT(M46,"&lt;0.#######"),MAXA(F46:G46))</f>
        <v>0.11</v>
      </c>
      <c r="I46" s="347">
        <f>IF(MINA(F46:G46)&lt;M46,TEXT(M46,"&lt;0.#######"),MINA(F46:G46))</f>
        <v>0.04</v>
      </c>
      <c r="J46" s="348">
        <f>IF(AVERAGEA(F46:G46)&lt;M46,TEXT(M46,"&lt;0.#######"),AVERAGEA(F46:G46))</f>
        <v>0.075</v>
      </c>
      <c r="K46" s="830"/>
      <c r="L46" s="2"/>
      <c r="M46" s="3">
        <v>0.03</v>
      </c>
      <c r="N46" s="3" t="s">
        <v>454</v>
      </c>
    </row>
    <row r="47" spans="2:14" ht="10.5" customHeight="1">
      <c r="B47" s="35">
        <v>35</v>
      </c>
      <c r="C47" s="825" t="s">
        <v>43</v>
      </c>
      <c r="D47" s="826"/>
      <c r="E47" s="10" t="s">
        <v>254</v>
      </c>
      <c r="F47" s="487" t="s">
        <v>477</v>
      </c>
      <c r="G47" s="160" t="s">
        <v>477</v>
      </c>
      <c r="H47" s="346"/>
      <c r="I47" s="347"/>
      <c r="J47" s="348"/>
      <c r="K47" s="830"/>
      <c r="L47" s="2"/>
      <c r="M47" s="3">
        <v>0.01</v>
      </c>
      <c r="N47" s="3" t="s">
        <v>451</v>
      </c>
    </row>
    <row r="48" spans="2:14" ht="10.5" customHeight="1">
      <c r="B48" s="35">
        <v>36</v>
      </c>
      <c r="C48" s="825" t="s">
        <v>44</v>
      </c>
      <c r="D48" s="826"/>
      <c r="E48" s="10" t="s">
        <v>254</v>
      </c>
      <c r="F48" s="487" t="s">
        <v>477</v>
      </c>
      <c r="G48" s="172" t="s">
        <v>477</v>
      </c>
      <c r="H48" s="328"/>
      <c r="I48" s="345"/>
      <c r="J48" s="330"/>
      <c r="K48" s="11" t="s">
        <v>59</v>
      </c>
      <c r="L48" s="2"/>
      <c r="M48" s="3">
        <v>0.1</v>
      </c>
      <c r="N48" s="3" t="s">
        <v>448</v>
      </c>
    </row>
    <row r="49" spans="2:14" ht="10.5" customHeight="1">
      <c r="B49" s="35">
        <v>37</v>
      </c>
      <c r="C49" s="825" t="s">
        <v>45</v>
      </c>
      <c r="D49" s="826"/>
      <c r="E49" s="10" t="s">
        <v>254</v>
      </c>
      <c r="F49" s="487">
        <v>0.012</v>
      </c>
      <c r="G49" s="113">
        <v>0.005</v>
      </c>
      <c r="H49" s="339">
        <f>IF(MAXA(F49:G49)&lt;M49,TEXT(M49,"&lt;0.#######"),MAXA(F49:G49))</f>
        <v>0.012</v>
      </c>
      <c r="I49" s="340">
        <f>IF(MINA(F49:G49)&lt;M49,TEXT(M49,"&lt;0.#######"),MINA(F49:G49))</f>
        <v>0.005</v>
      </c>
      <c r="J49" s="341">
        <f>IF(AVERAGEA(F49:G49)&lt;M49,TEXT(M49,"&lt;0.#######"),AVERAGEA(F49:G49))</f>
        <v>0.0085</v>
      </c>
      <c r="K49" s="11" t="s">
        <v>57</v>
      </c>
      <c r="L49" s="2"/>
      <c r="M49" s="3">
        <v>0.001</v>
      </c>
      <c r="N49" s="3" t="s">
        <v>291</v>
      </c>
    </row>
    <row r="50" spans="2:14" ht="10.5" customHeight="1">
      <c r="B50" s="35">
        <v>38</v>
      </c>
      <c r="C50" s="825" t="s">
        <v>46</v>
      </c>
      <c r="D50" s="826"/>
      <c r="E50" s="10" t="s">
        <v>254</v>
      </c>
      <c r="F50" s="487">
        <v>3.7</v>
      </c>
      <c r="G50" s="113">
        <v>7.4</v>
      </c>
      <c r="H50" s="328">
        <f>IF(MAXA(F50:G50)&lt;M50,TEXT(M50,"&lt;0.#######"),MAXA(F50:G50))</f>
        <v>7.4</v>
      </c>
      <c r="I50" s="345">
        <f>IF(MINA(F50:G50)&lt;M50,TEXT(M50,"&lt;0.#######"),MINA(F50:G50))</f>
        <v>3.7</v>
      </c>
      <c r="J50" s="330">
        <f>IF(AVERAGEA(F50:G50)&lt;M50,TEXT(M50,"&lt;0.#######"),AVERAGEA(F50:G50))</f>
        <v>5.550000000000001</v>
      </c>
      <c r="K50" s="11" t="s">
        <v>61</v>
      </c>
      <c r="L50" s="2"/>
      <c r="M50" s="3">
        <v>0.1</v>
      </c>
      <c r="N50" s="3" t="s">
        <v>447</v>
      </c>
    </row>
    <row r="51" spans="2:14" ht="10.5" customHeight="1">
      <c r="B51" s="35">
        <v>39</v>
      </c>
      <c r="C51" s="834" t="s">
        <v>71</v>
      </c>
      <c r="D51" s="835"/>
      <c r="E51" s="10" t="s">
        <v>254</v>
      </c>
      <c r="F51" s="487">
        <v>14</v>
      </c>
      <c r="G51" s="113">
        <v>27</v>
      </c>
      <c r="H51" s="352">
        <f>IF(MAXA(F51:G51)&lt;M51,TEXT(M51,"&lt;0"),MAXA(F51:G51))</f>
        <v>27</v>
      </c>
      <c r="I51" s="353">
        <f>IF(MINA(F51:G51)&lt;M51,TEXT(M51,"&lt;0"),MINA(F51:G51))</f>
        <v>14</v>
      </c>
      <c r="J51" s="354">
        <f>IF(AVERAGEA(F51:G51)&lt;M51,TEXT(M51,"&lt;0"),AVERAGEA(F51:G51))</f>
        <v>20.5</v>
      </c>
      <c r="K51" s="830" t="s">
        <v>59</v>
      </c>
      <c r="L51" s="2"/>
      <c r="M51" s="3">
        <v>2</v>
      </c>
      <c r="N51" s="3" t="s">
        <v>448</v>
      </c>
    </row>
    <row r="52" spans="2:14" ht="10.5" customHeight="1">
      <c r="B52" s="35">
        <v>40</v>
      </c>
      <c r="C52" s="825" t="s">
        <v>47</v>
      </c>
      <c r="D52" s="826"/>
      <c r="E52" s="10" t="s">
        <v>254</v>
      </c>
      <c r="F52" s="487">
        <v>33</v>
      </c>
      <c r="G52" s="113">
        <v>88</v>
      </c>
      <c r="H52" s="352">
        <f>IF(MAXA(F52:G52)&lt;M52,TEXT(M52,"&lt;#0"),MAXA(F52:G52))</f>
        <v>88</v>
      </c>
      <c r="I52" s="353">
        <f>IF(MINA(F52:G52)&lt;M52,TEXT(M52,"&lt;#0"),MINA(F52:G52))</f>
        <v>33</v>
      </c>
      <c r="J52" s="354">
        <f>IF(AVERAGEA(F52:G52)&lt;M52,TEXT(M52,"&lt;#0"),AVERAGEA(F52:G52))</f>
        <v>60.5</v>
      </c>
      <c r="K52" s="830"/>
      <c r="L52" s="2"/>
      <c r="M52" s="3">
        <v>10</v>
      </c>
      <c r="N52" s="3" t="s">
        <v>450</v>
      </c>
    </row>
    <row r="53" spans="2:14" ht="10.5" customHeight="1">
      <c r="B53" s="35">
        <v>41</v>
      </c>
      <c r="C53" s="825" t="s">
        <v>48</v>
      </c>
      <c r="D53" s="826"/>
      <c r="E53" s="10" t="s">
        <v>254</v>
      </c>
      <c r="F53" s="275" t="s">
        <v>292</v>
      </c>
      <c r="G53" s="160" t="s">
        <v>292</v>
      </c>
      <c r="H53" s="346" t="str">
        <f aca="true" t="shared" si="0" ref="H53:H58">IF(MAXA(F53:G53)&lt;M53,TEXT(M53,"&lt;0.#######"),MAXA(F53:G53))</f>
        <v>&lt;0.02</v>
      </c>
      <c r="I53" s="347" t="str">
        <f>IF(MINA(F53:G53)&lt;M53,TEXT(M53,"&lt;0.#######"),MINA(F53:G53))</f>
        <v>&lt;0.02</v>
      </c>
      <c r="J53" s="348" t="str">
        <f>IF(AVERAGEA(F53:G53)&lt;M53,TEXT(M53,"&lt;0.#######"),AVERAGEA(F53:G53))</f>
        <v>&lt;0.02</v>
      </c>
      <c r="K53" s="830" t="s">
        <v>60</v>
      </c>
      <c r="L53" s="2"/>
      <c r="M53" s="3">
        <v>0.02</v>
      </c>
      <c r="N53" s="3" t="s">
        <v>292</v>
      </c>
    </row>
    <row r="54" spans="2:14" ht="10.5" customHeight="1">
      <c r="B54" s="35">
        <v>42</v>
      </c>
      <c r="C54" s="825" t="s">
        <v>243</v>
      </c>
      <c r="D54" s="826"/>
      <c r="E54" s="10" t="s">
        <v>254</v>
      </c>
      <c r="F54" s="487" t="s">
        <v>477</v>
      </c>
      <c r="G54" s="180" t="s">
        <v>477</v>
      </c>
      <c r="H54" s="342"/>
      <c r="I54" s="343"/>
      <c r="J54" s="344"/>
      <c r="K54" s="830"/>
      <c r="L54" s="2"/>
      <c r="M54" s="3">
        <v>1E-06</v>
      </c>
      <c r="N54" s="3" t="s">
        <v>455</v>
      </c>
    </row>
    <row r="55" spans="2:14" ht="10.5" customHeight="1">
      <c r="B55" s="35">
        <v>43</v>
      </c>
      <c r="C55" s="825" t="s">
        <v>244</v>
      </c>
      <c r="D55" s="826"/>
      <c r="E55" s="10" t="s">
        <v>254</v>
      </c>
      <c r="F55" s="487" t="s">
        <v>477</v>
      </c>
      <c r="G55" s="180" t="s">
        <v>477</v>
      </c>
      <c r="H55" s="342"/>
      <c r="I55" s="343"/>
      <c r="J55" s="344"/>
      <c r="K55" s="830"/>
      <c r="L55" s="2"/>
      <c r="M55" s="3">
        <v>1E-06</v>
      </c>
      <c r="N55" s="3" t="s">
        <v>455</v>
      </c>
    </row>
    <row r="56" spans="2:14" ht="10.5" customHeight="1">
      <c r="B56" s="35">
        <v>44</v>
      </c>
      <c r="C56" s="825" t="s">
        <v>49</v>
      </c>
      <c r="D56" s="826"/>
      <c r="E56" s="10" t="s">
        <v>254</v>
      </c>
      <c r="F56" s="487" t="s">
        <v>288</v>
      </c>
      <c r="G56" s="144" t="s">
        <v>288</v>
      </c>
      <c r="H56" s="339" t="str">
        <f t="shared" si="0"/>
        <v>&lt;0.002</v>
      </c>
      <c r="I56" s="340" t="str">
        <f>IF(MINA(F56:G56)&lt;M56,TEXT(M56,"&lt;0.#######"),MINA(F56:G56))</f>
        <v>&lt;0.002</v>
      </c>
      <c r="J56" s="341" t="str">
        <f>IF(AVERAGEA(F56:G56)&lt;M56,TEXT(M56,"&lt;0.#######"),AVERAGEA(F56:G56))</f>
        <v>&lt;0.002</v>
      </c>
      <c r="K56" s="830"/>
      <c r="L56" s="2"/>
      <c r="M56" s="3">
        <v>0.002</v>
      </c>
      <c r="N56" s="3" t="s">
        <v>473</v>
      </c>
    </row>
    <row r="57" spans="2:14" ht="10.5" customHeight="1">
      <c r="B57" s="35">
        <v>45</v>
      </c>
      <c r="C57" s="825" t="s">
        <v>50</v>
      </c>
      <c r="D57" s="826"/>
      <c r="E57" s="10" t="s">
        <v>254</v>
      </c>
      <c r="F57" s="487" t="s">
        <v>477</v>
      </c>
      <c r="G57" s="185" t="s">
        <v>477</v>
      </c>
      <c r="H57" s="349"/>
      <c r="I57" s="340"/>
      <c r="J57" s="351"/>
      <c r="K57" s="830"/>
      <c r="L57" s="2"/>
      <c r="M57" s="3">
        <v>0.0005</v>
      </c>
      <c r="N57" s="3" t="s">
        <v>290</v>
      </c>
    </row>
    <row r="58" spans="2:14" ht="10.5" customHeight="1">
      <c r="B58" s="35">
        <v>46</v>
      </c>
      <c r="C58" s="825" t="s">
        <v>232</v>
      </c>
      <c r="D58" s="826"/>
      <c r="E58" s="10" t="s">
        <v>255</v>
      </c>
      <c r="F58" s="533">
        <v>0.5</v>
      </c>
      <c r="G58" s="534">
        <v>0.6</v>
      </c>
      <c r="H58" s="328">
        <f t="shared" si="0"/>
        <v>0.6</v>
      </c>
      <c r="I58" s="337">
        <f>IF(MINA(F58:G58)&lt;M58,TEXT(M58,"&lt;0.#######"),MINA(F58:G58))</f>
        <v>0.5</v>
      </c>
      <c r="J58" s="330">
        <f>IF(AVERAGEA(F58:G58)&lt;M58,TEXT(M58,"&lt;0.#######"),AVERAGEA(F58:G58))</f>
        <v>0.55</v>
      </c>
      <c r="K58" s="830" t="s">
        <v>79</v>
      </c>
      <c r="L58" s="2"/>
      <c r="M58" s="3">
        <v>0.2</v>
      </c>
      <c r="N58" s="65" t="s">
        <v>459</v>
      </c>
    </row>
    <row r="59" spans="2:14" ht="10.5" customHeight="1">
      <c r="B59" s="35">
        <v>47</v>
      </c>
      <c r="C59" s="825" t="s">
        <v>51</v>
      </c>
      <c r="D59" s="826"/>
      <c r="E59" s="10" t="s">
        <v>276</v>
      </c>
      <c r="F59" s="486">
        <v>7.3</v>
      </c>
      <c r="G59" s="113">
        <v>7.5</v>
      </c>
      <c r="H59" s="328">
        <f>IF(MAXA(D59:G59)&lt;M59,TEXT(M59,"&lt;0.#######"),MAXA(D59:G59))</f>
        <v>7.5</v>
      </c>
      <c r="I59" s="345">
        <f>IF(MINA(F59:G59)&lt;M59,TEXT(M59,"&lt;0.#######"),MINA(F59:G59))</f>
        <v>7.3</v>
      </c>
      <c r="J59" s="330">
        <f>IF(AVERAGEA(F59:G59)&lt;M59,TEXT(M59,"&lt;0.#######"),AVERAGEA(F59:G59))</f>
        <v>7.4</v>
      </c>
      <c r="K59" s="830"/>
      <c r="L59" s="2"/>
      <c r="N59" s="65"/>
    </row>
    <row r="60" spans="2:12" ht="10.5" customHeight="1">
      <c r="B60" s="35">
        <v>48</v>
      </c>
      <c r="C60" s="825" t="s">
        <v>52</v>
      </c>
      <c r="D60" s="826"/>
      <c r="E60" s="10" t="s">
        <v>276</v>
      </c>
      <c r="F60" s="487" t="s">
        <v>477</v>
      </c>
      <c r="G60" s="162" t="s">
        <v>477</v>
      </c>
      <c r="H60" s="122"/>
      <c r="I60" s="337"/>
      <c r="J60" s="338"/>
      <c r="K60" s="830"/>
      <c r="L60" s="2"/>
    </row>
    <row r="61" spans="2:12" ht="10.5" customHeight="1">
      <c r="B61" s="35">
        <v>49</v>
      </c>
      <c r="C61" s="825" t="s">
        <v>53</v>
      </c>
      <c r="D61" s="826"/>
      <c r="E61" s="10" t="s">
        <v>276</v>
      </c>
      <c r="F61" s="486" t="s">
        <v>490</v>
      </c>
      <c r="G61" s="162" t="s">
        <v>490</v>
      </c>
      <c r="H61" s="122"/>
      <c r="I61" s="337"/>
      <c r="J61" s="338"/>
      <c r="K61" s="830"/>
      <c r="L61" s="2"/>
    </row>
    <row r="62" spans="2:14" ht="10.5" customHeight="1">
      <c r="B62" s="35">
        <v>50</v>
      </c>
      <c r="C62" s="825" t="s">
        <v>54</v>
      </c>
      <c r="D62" s="826"/>
      <c r="E62" s="10" t="s">
        <v>257</v>
      </c>
      <c r="F62" s="486">
        <v>1.6</v>
      </c>
      <c r="G62" s="113">
        <v>1.6</v>
      </c>
      <c r="H62" s="328">
        <f>IF(MAXA(F62:G62)&lt;M62,TEXT(M62,"&lt;0.#######"),MAXA(F62:G62))</f>
        <v>1.6</v>
      </c>
      <c r="I62" s="345">
        <f>IF(MINA(F62:G62)&lt;M62,TEXT(M62,"&lt;0.#######"),MINA(F62:G62))</f>
        <v>1.6</v>
      </c>
      <c r="J62" s="330">
        <f>IF(AVERAGEA(F62:G62)&lt;M62,TEXT(M62,"&lt;0.#######"),AVERAGEA(F62:G62))</f>
        <v>1.6</v>
      </c>
      <c r="K62" s="830"/>
      <c r="L62" s="2"/>
      <c r="M62" s="3">
        <v>0.5</v>
      </c>
      <c r="N62" s="3" t="s">
        <v>447</v>
      </c>
    </row>
    <row r="63" spans="2:14" ht="10.5" customHeight="1" thickBot="1">
      <c r="B63" s="35">
        <v>51</v>
      </c>
      <c r="C63" s="836" t="s">
        <v>55</v>
      </c>
      <c r="D63" s="837"/>
      <c r="E63" s="24" t="s">
        <v>257</v>
      </c>
      <c r="F63" s="124">
        <v>1.1</v>
      </c>
      <c r="G63" s="511">
        <v>0.5</v>
      </c>
      <c r="H63" s="355">
        <f>IF(MAXA(F63:G63)&lt;M63,TEXT(M63,"&lt;0.#######"),MAXA(F63:G63))</f>
        <v>1.1</v>
      </c>
      <c r="I63" s="356">
        <f>IF(MINA(F63:G63)&lt;M63,TEXT(M63,"&lt;0.#######"),MINA(F63:G63))</f>
        <v>0.5</v>
      </c>
      <c r="J63" s="357">
        <f>IF(AVERAGEA(F63:G63)&lt;M63,TEXT(M63,"&lt;0.#######"),AVERAGEA(F63:G63))</f>
        <v>0.8</v>
      </c>
      <c r="K63" s="827"/>
      <c r="L63" s="2"/>
      <c r="M63" s="3">
        <v>0.1</v>
      </c>
      <c r="N63" s="3" t="s">
        <v>448</v>
      </c>
    </row>
    <row r="64" spans="2:12" ht="12.75" customHeight="1" thickBot="1">
      <c r="B64" s="818" t="s">
        <v>169</v>
      </c>
      <c r="C64" s="819"/>
      <c r="D64" s="840"/>
      <c r="E64" s="19" t="s">
        <v>153</v>
      </c>
      <c r="F64" s="918" t="s">
        <v>469</v>
      </c>
      <c r="G64" s="918"/>
      <c r="H64" s="821"/>
      <c r="I64" s="821"/>
      <c r="J64" s="821"/>
      <c r="K64" s="43"/>
      <c r="L64" s="2"/>
    </row>
    <row r="65" spans="2:13" ht="10.5" customHeight="1">
      <c r="B65" s="48">
        <v>1</v>
      </c>
      <c r="C65" s="841" t="s">
        <v>104</v>
      </c>
      <c r="D65" s="842"/>
      <c r="E65" s="23" t="s">
        <v>214</v>
      </c>
      <c r="F65" s="269">
        <v>0.2</v>
      </c>
      <c r="G65" s="512">
        <v>0.41</v>
      </c>
      <c r="H65" s="358">
        <f>IF(MAXA(F65:G65)&lt;M65,TEXT(M65,"&lt;0.#######"),MAXA(F65:G65))</f>
        <v>0.41</v>
      </c>
      <c r="I65" s="359">
        <f>IF(MINA(F65:G65)&lt;M65,TEXT(M65,"&lt;0.#######"),MINA(F65:G65))</f>
        <v>0.2</v>
      </c>
      <c r="J65" s="360">
        <f>IF(AVERAGEA(F65:G65)&lt;M65,TEXT(M65,"&lt;0.#######"),AVERAGEA(F65:G65))</f>
        <v>0.305</v>
      </c>
      <c r="K65" s="843" t="s">
        <v>61</v>
      </c>
      <c r="L65" s="2"/>
      <c r="M65" s="3">
        <v>0.05</v>
      </c>
    </row>
    <row r="66" spans="2:13" ht="10.5" customHeight="1">
      <c r="B66" s="49">
        <v>2</v>
      </c>
      <c r="C66" s="825" t="s">
        <v>105</v>
      </c>
      <c r="D66" s="826"/>
      <c r="E66" s="10" t="s">
        <v>214</v>
      </c>
      <c r="F66" s="486">
        <v>0.009</v>
      </c>
      <c r="G66" s="29">
        <v>0.01</v>
      </c>
      <c r="H66" s="339">
        <f>IF(MAXA(F66:G66)&lt;M66,TEXT(M66,"&lt;0.#######"),MAXA(F66:G66))</f>
        <v>0.01</v>
      </c>
      <c r="I66" s="340">
        <f>IF(MINA(F66:G66)&lt;M66,TEXT(M66,"&lt;0.#######"),MINA(F66:G66))</f>
        <v>0.009</v>
      </c>
      <c r="J66" s="341">
        <f>IF(AVERAGEA(F66:G66)&lt;M66,TEXT(M66,"&lt;0.#######"),AVERAGEA(F66:G66))</f>
        <v>0.0095</v>
      </c>
      <c r="K66" s="824"/>
      <c r="L66" s="2"/>
      <c r="M66" s="3">
        <v>0.003</v>
      </c>
    </row>
    <row r="67" spans="2:13" ht="10.5" customHeight="1">
      <c r="B67" s="49">
        <v>3</v>
      </c>
      <c r="C67" s="825" t="s">
        <v>151</v>
      </c>
      <c r="D67" s="826"/>
      <c r="E67" s="10" t="s">
        <v>214</v>
      </c>
      <c r="F67" s="487" t="s">
        <v>447</v>
      </c>
      <c r="G67" s="79" t="s">
        <v>447</v>
      </c>
      <c r="H67" s="328" t="str">
        <f>IF(MAXA(F67:G67)&lt;M67,TEXT(M67,"&lt;0.#######"),MAXA(F67:G67))</f>
        <v>&lt;0.5</v>
      </c>
      <c r="I67" s="345" t="str">
        <f>IF(MINA(F67:G67)&lt;M67,TEXT(M67,"&lt;0.#######"),MINA(F67:G67))</f>
        <v>&lt;0.5</v>
      </c>
      <c r="J67" s="330" t="str">
        <f>IF(AVERAGEA(F67:G67)&lt;M67,TEXT(M67,"&lt;0.#######"),AVERAGEA(F67:G67))</f>
        <v>&lt;0.5</v>
      </c>
      <c r="K67" s="824"/>
      <c r="L67" s="2"/>
      <c r="M67" s="3">
        <v>0.5</v>
      </c>
    </row>
    <row r="68" spans="2:13" ht="10.5" customHeight="1">
      <c r="B68" s="49">
        <v>4</v>
      </c>
      <c r="C68" s="825" t="s">
        <v>152</v>
      </c>
      <c r="D68" s="826"/>
      <c r="E68" s="10" t="s">
        <v>214</v>
      </c>
      <c r="F68" s="486" t="s">
        <v>447</v>
      </c>
      <c r="G68" s="79">
        <v>1.3</v>
      </c>
      <c r="H68" s="328">
        <f>IF(MAXA(F68:G68)&lt;M68,TEXT(M68,"&lt;0.#######"),MAXA(F68:G68))</f>
        <v>1.3</v>
      </c>
      <c r="I68" s="345" t="str">
        <f>IF(MINA(F68:G68)&lt;M68,TEXT(M68,"&lt;0.#######"),MINA(F68:G68))</f>
        <v>&lt;0.5</v>
      </c>
      <c r="J68" s="330">
        <f>IF(AVERAGEA(F68:G68)&lt;M68,TEXT(M68,"&lt;0.#######"),AVERAGEA(F68:G68))</f>
        <v>0.65</v>
      </c>
      <c r="K68" s="824"/>
      <c r="L68" s="2"/>
      <c r="M68" s="3">
        <v>0.5</v>
      </c>
    </row>
    <row r="69" spans="2:13" ht="10.5" customHeight="1">
      <c r="B69" s="49">
        <v>5</v>
      </c>
      <c r="C69" s="45" t="s">
        <v>150</v>
      </c>
      <c r="D69" s="44"/>
      <c r="E69" s="10" t="s">
        <v>214</v>
      </c>
      <c r="F69" s="486">
        <v>2</v>
      </c>
      <c r="G69" s="9" t="s">
        <v>449</v>
      </c>
      <c r="H69" s="352">
        <f>IF(MAXA(F69:G69)&lt;M69,TEXT(M69,"&lt;0"),MAXA(F69:G69))</f>
        <v>2</v>
      </c>
      <c r="I69" s="353" t="str">
        <f>IF(MINA(F69:G69)&lt;M69,TEXT(M69,"&lt;0"),MINA(F69:G69))</f>
        <v>&lt;1</v>
      </c>
      <c r="J69" s="354">
        <f>IF(AVERAGEA(F69:G69)&lt;M69,TEXT(M69,"&lt;0"),AVERAGEA(F69:G69))</f>
        <v>1</v>
      </c>
      <c r="K69" s="824"/>
      <c r="L69" s="2"/>
      <c r="M69" s="3">
        <v>1</v>
      </c>
    </row>
    <row r="70" spans="2:13" ht="10.5" customHeight="1">
      <c r="B70" s="49">
        <v>6</v>
      </c>
      <c r="C70" s="45" t="s">
        <v>149</v>
      </c>
      <c r="D70" s="44"/>
      <c r="E70" s="10" t="s">
        <v>214</v>
      </c>
      <c r="F70" s="486">
        <v>11</v>
      </c>
      <c r="G70" s="79">
        <v>9.3</v>
      </c>
      <c r="H70" s="122">
        <f>IF(MAXA(F70:G70)&lt;M70,TEXT(M70,"&lt;0.#######"),MAXA(F70:G70))</f>
        <v>11</v>
      </c>
      <c r="I70" s="337">
        <f>IF(MINA(F70:G70)&lt;M70,TEXT(M70,"&lt;0.#######"),MINA(F70:G70))</f>
        <v>9.3</v>
      </c>
      <c r="J70" s="354">
        <f>IF(AVERAGEA(F70:G70)&lt;M70,TEXT(M70,"&lt;0.#######"),AVERAGEA(F70:G70))</f>
        <v>10.15</v>
      </c>
      <c r="K70" s="824"/>
      <c r="L70" s="2"/>
      <c r="M70" s="3">
        <v>0.5</v>
      </c>
    </row>
    <row r="71" spans="2:13" ht="10.5" customHeight="1">
      <c r="B71" s="49">
        <v>7</v>
      </c>
      <c r="C71" s="845" t="s">
        <v>251</v>
      </c>
      <c r="D71" s="845"/>
      <c r="E71" s="10" t="s">
        <v>214</v>
      </c>
      <c r="F71" s="487" t="s">
        <v>448</v>
      </c>
      <c r="G71" s="31" t="s">
        <v>448</v>
      </c>
      <c r="H71" s="328" t="str">
        <f>IF(MAXA(F71:G71)&lt;M71,TEXT(M71,"&lt;0.#######"),MAXA(F71:G71))</f>
        <v>&lt;0.1</v>
      </c>
      <c r="I71" s="345" t="str">
        <f>IF(MINA(F71:G71)&lt;M71,TEXT(M71,"&lt;0.#######"),MINA(F71:G71))</f>
        <v>&lt;0.1</v>
      </c>
      <c r="J71" s="330" t="str">
        <f>IF(AVERAGEA(F71:G71)&lt;M71,TEXT(M71,"&lt;0.#######"),AVERAGEA(F71:G71))</f>
        <v>&lt;0.1</v>
      </c>
      <c r="K71" s="824"/>
      <c r="L71" s="2"/>
      <c r="M71" s="3">
        <v>0.1</v>
      </c>
    </row>
    <row r="72" spans="2:14" ht="10.5" customHeight="1">
      <c r="B72" s="49">
        <v>8</v>
      </c>
      <c r="C72" s="838" t="s">
        <v>481</v>
      </c>
      <c r="D72" s="838"/>
      <c r="E72" s="381" t="s">
        <v>482</v>
      </c>
      <c r="F72" s="487">
        <v>4</v>
      </c>
      <c r="G72" s="209" t="s">
        <v>530</v>
      </c>
      <c r="H72" s="112" t="s">
        <v>530</v>
      </c>
      <c r="I72" s="1081">
        <v>4</v>
      </c>
      <c r="J72" s="734">
        <v>21</v>
      </c>
      <c r="K72" s="824"/>
      <c r="L72" s="2"/>
      <c r="M72" s="3">
        <v>2</v>
      </c>
      <c r="N72" s="575">
        <f>AVERAGE(4,37)</f>
        <v>20.5</v>
      </c>
    </row>
    <row r="73" spans="2:14" ht="10.5" customHeight="1">
      <c r="B73" s="49">
        <v>9</v>
      </c>
      <c r="C73" s="825" t="s">
        <v>258</v>
      </c>
      <c r="D73" s="826"/>
      <c r="E73" s="10" t="s">
        <v>261</v>
      </c>
      <c r="F73" s="486">
        <v>4.5</v>
      </c>
      <c r="G73" s="10" t="s">
        <v>522</v>
      </c>
      <c r="H73" s="112" t="s">
        <v>522</v>
      </c>
      <c r="I73" s="1082">
        <v>4.5</v>
      </c>
      <c r="J73" s="732">
        <v>42</v>
      </c>
      <c r="K73" s="824"/>
      <c r="L73" s="2"/>
      <c r="M73" s="3">
        <v>1.8</v>
      </c>
      <c r="N73" s="575">
        <f>AVERAGE(4.5,79)</f>
        <v>41.75</v>
      </c>
    </row>
    <row r="74" spans="2:13" ht="10.5" customHeight="1">
      <c r="B74" s="49">
        <v>10</v>
      </c>
      <c r="C74" s="825" t="s">
        <v>237</v>
      </c>
      <c r="D74" s="826"/>
      <c r="E74" s="10" t="s">
        <v>255</v>
      </c>
      <c r="F74" s="486">
        <v>12</v>
      </c>
      <c r="G74" s="178">
        <v>19</v>
      </c>
      <c r="H74" s="361">
        <f>MAXA(F74:G74)</f>
        <v>19</v>
      </c>
      <c r="I74" s="362">
        <f>MINA(F74:G74)</f>
        <v>12</v>
      </c>
      <c r="J74" s="549">
        <f>AVERAGEA(F74:G74)</f>
        <v>15.5</v>
      </c>
      <c r="K74" s="824"/>
      <c r="L74" s="2"/>
      <c r="M74" s="3">
        <v>0.5</v>
      </c>
    </row>
    <row r="75" spans="2:13" ht="10.5" customHeight="1" thickBot="1">
      <c r="B75" s="64">
        <v>11</v>
      </c>
      <c r="C75" s="825" t="s">
        <v>238</v>
      </c>
      <c r="D75" s="826"/>
      <c r="E75" s="10" t="s">
        <v>249</v>
      </c>
      <c r="F75" s="486">
        <v>1.2</v>
      </c>
      <c r="G75" s="521">
        <v>1.5</v>
      </c>
      <c r="H75" s="363">
        <f>IF(MAXA(F75:G75)&lt;M75,TEXT(M75,"&lt;0.#######"),MAXA(F75:G75))</f>
        <v>1.5</v>
      </c>
      <c r="I75" s="364">
        <f>IF(MINA(F75:G75)&lt;M75,TEXT(M75,"&lt;0.#######"),MINA(F75:G75))</f>
        <v>1.2</v>
      </c>
      <c r="J75" s="365">
        <f>IF(AVERAGEA(F75:G75)&lt;M75,TEXT(M75,"&lt;0.#######"),AVERAGEA(F75:G75))</f>
        <v>1.35</v>
      </c>
      <c r="K75" s="844"/>
      <c r="L75" s="2"/>
      <c r="M75" s="3">
        <v>0.2</v>
      </c>
    </row>
    <row r="76" spans="2:14" s="6" customFormat="1" ht="12.75" customHeight="1" thickBot="1">
      <c r="B76" s="818" t="s">
        <v>242</v>
      </c>
      <c r="C76" s="819"/>
      <c r="D76" s="819"/>
      <c r="E76" s="839"/>
      <c r="F76" s="267">
        <v>2</v>
      </c>
      <c r="G76" s="227">
        <v>2</v>
      </c>
      <c r="H76" s="4"/>
      <c r="I76" s="22"/>
      <c r="J76" s="22"/>
      <c r="K76" s="4"/>
      <c r="L76" s="2"/>
      <c r="M76" s="3"/>
      <c r="N76" s="3"/>
    </row>
    <row r="77" spans="3:12" ht="10.5" customHeight="1">
      <c r="C77" s="1" t="s">
        <v>467</v>
      </c>
      <c r="D77" s="1"/>
      <c r="E77" s="1"/>
      <c r="F77" s="1"/>
      <c r="G77" s="1"/>
      <c r="H77" s="1"/>
      <c r="I77" s="1"/>
      <c r="J77" s="1"/>
      <c r="K77" s="3"/>
      <c r="L77" s="5"/>
    </row>
    <row r="78" spans="4:10" ht="10.5" customHeight="1">
      <c r="D78" s="1"/>
      <c r="E78" s="1"/>
      <c r="F78" s="1"/>
      <c r="G78" s="1"/>
      <c r="H78" s="1"/>
      <c r="I78" s="1"/>
      <c r="J78" s="1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5" customHeight="1"/>
    <row r="90" ht="5.25" customHeight="1"/>
  </sheetData>
  <sheetProtection/>
  <mergeCells count="92">
    <mergeCell ref="B1:K1"/>
    <mergeCell ref="D11:E11"/>
    <mergeCell ref="H12:J12"/>
    <mergeCell ref="H6:H9"/>
    <mergeCell ref="I6:I9"/>
    <mergeCell ref="K6:K11"/>
    <mergeCell ref="B4:C4"/>
    <mergeCell ref="D8:E8"/>
    <mergeCell ref="F3:I3"/>
    <mergeCell ref="B6:C11"/>
    <mergeCell ref="C22:D22"/>
    <mergeCell ref="K13:K14"/>
    <mergeCell ref="C15:D15"/>
    <mergeCell ref="F12:G12"/>
    <mergeCell ref="D6:E6"/>
    <mergeCell ref="K15:K20"/>
    <mergeCell ref="C18:D18"/>
    <mergeCell ref="C19:D19"/>
    <mergeCell ref="J6:J9"/>
    <mergeCell ref="D7:E7"/>
    <mergeCell ref="C35:D35"/>
    <mergeCell ref="C29:D29"/>
    <mergeCell ref="C25:D25"/>
    <mergeCell ref="C36:D36"/>
    <mergeCell ref="C37:D37"/>
    <mergeCell ref="C26:D26"/>
    <mergeCell ref="B76:E76"/>
    <mergeCell ref="B12:D12"/>
    <mergeCell ref="C13:D13"/>
    <mergeCell ref="C16:D16"/>
    <mergeCell ref="C17:D17"/>
    <mergeCell ref="C66:D66"/>
    <mergeCell ref="C58:D58"/>
    <mergeCell ref="C14:D14"/>
    <mergeCell ref="C30:D30"/>
    <mergeCell ref="C28:D28"/>
    <mergeCell ref="K26:K32"/>
    <mergeCell ref="K33:K43"/>
    <mergeCell ref="K23:K25"/>
    <mergeCell ref="C73:D73"/>
    <mergeCell ref="K53:K57"/>
    <mergeCell ref="K51:K52"/>
    <mergeCell ref="K44:K47"/>
    <mergeCell ref="C31:D31"/>
    <mergeCell ref="C32:D32"/>
    <mergeCell ref="C33:D33"/>
    <mergeCell ref="D9:E9"/>
    <mergeCell ref="F64:G64"/>
    <mergeCell ref="C59:D59"/>
    <mergeCell ref="C44:D44"/>
    <mergeCell ref="C57:D57"/>
    <mergeCell ref="C47:D47"/>
    <mergeCell ref="C45:D45"/>
    <mergeCell ref="C20:D20"/>
    <mergeCell ref="C24:D24"/>
    <mergeCell ref="C34:D34"/>
    <mergeCell ref="H64:J64"/>
    <mergeCell ref="K65:K75"/>
    <mergeCell ref="K58:K63"/>
    <mergeCell ref="C75:D75"/>
    <mergeCell ref="C61:D61"/>
    <mergeCell ref="C72:D72"/>
    <mergeCell ref="C65:D65"/>
    <mergeCell ref="C68:D68"/>
    <mergeCell ref="C74:D74"/>
    <mergeCell ref="C63:D63"/>
    <mergeCell ref="C67:D67"/>
    <mergeCell ref="C71:D71"/>
    <mergeCell ref="B64:D64"/>
    <mergeCell ref="C62:D62"/>
    <mergeCell ref="C40:D40"/>
    <mergeCell ref="C54:D54"/>
    <mergeCell ref="C55:D55"/>
    <mergeCell ref="C46:D46"/>
    <mergeCell ref="C56:D56"/>
    <mergeCell ref="C60:D60"/>
    <mergeCell ref="C53:D53"/>
    <mergeCell ref="C41:D41"/>
    <mergeCell ref="C42:D42"/>
    <mergeCell ref="C43:D43"/>
    <mergeCell ref="C48:D48"/>
    <mergeCell ref="C52:D52"/>
    <mergeCell ref="F4:I4"/>
    <mergeCell ref="D10:E10"/>
    <mergeCell ref="C27:D27"/>
    <mergeCell ref="C49:D49"/>
    <mergeCell ref="C50:D50"/>
    <mergeCell ref="C51:D51"/>
    <mergeCell ref="C39:D39"/>
    <mergeCell ref="C38:D38"/>
    <mergeCell ref="C23:D23"/>
    <mergeCell ref="C21:D21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78"/>
  <sheetViews>
    <sheetView zoomScalePageLayoutView="0" workbookViewId="0" topLeftCell="A25">
      <selection activeCell="F70" sqref="F70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6" width="7.59765625" style="4" customWidth="1"/>
    <col min="7" max="7" width="7.59765625" style="3" customWidth="1"/>
    <col min="8" max="10" width="7.59765625" style="4" customWidth="1"/>
    <col min="11" max="11" width="13.5" style="4" customWidth="1"/>
    <col min="12" max="12" width="3.5" style="3" customWidth="1"/>
    <col min="13" max="14" width="0" style="3" hidden="1" customWidth="1"/>
    <col min="1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41"/>
      <c r="M1" s="41"/>
      <c r="U1" s="4"/>
    </row>
    <row r="2" spans="2:21" ht="12" customHeight="1" thickBot="1">
      <c r="B2" s="20"/>
      <c r="F2" s="3"/>
      <c r="H2" s="3"/>
      <c r="I2" s="3"/>
      <c r="J2" s="3"/>
      <c r="K2" s="3"/>
      <c r="U2" s="4"/>
    </row>
    <row r="3" spans="2:12" ht="16.5" customHeight="1" thickBot="1">
      <c r="B3" s="4"/>
      <c r="C3" s="12"/>
      <c r="D3" s="14"/>
      <c r="E3" s="4"/>
      <c r="F3" s="793" t="s">
        <v>6</v>
      </c>
      <c r="G3" s="794"/>
      <c r="H3" s="794"/>
      <c r="I3" s="795"/>
      <c r="L3" s="4"/>
    </row>
    <row r="4" spans="2:12" ht="16.5" customHeight="1" thickBot="1">
      <c r="B4" s="793" t="s">
        <v>21</v>
      </c>
      <c r="C4" s="795"/>
      <c r="D4" s="47" t="s">
        <v>429</v>
      </c>
      <c r="E4" s="4"/>
      <c r="F4" s="796" t="s">
        <v>212</v>
      </c>
      <c r="G4" s="797"/>
      <c r="H4" s="797"/>
      <c r="I4" s="798"/>
      <c r="L4" s="4"/>
    </row>
    <row r="5" spans="2:12" ht="9.75" customHeight="1" thickBot="1">
      <c r="B5" s="4"/>
      <c r="C5" s="4"/>
      <c r="D5" s="4"/>
      <c r="E5" s="4"/>
      <c r="G5" s="4"/>
      <c r="L5" s="4"/>
    </row>
    <row r="6" spans="2:12" ht="10.5" customHeight="1">
      <c r="B6" s="799" t="s">
        <v>99</v>
      </c>
      <c r="C6" s="800"/>
      <c r="D6" s="803" t="s">
        <v>7</v>
      </c>
      <c r="E6" s="804"/>
      <c r="F6" s="78">
        <v>45064</v>
      </c>
      <c r="G6" s="170">
        <v>45113</v>
      </c>
      <c r="H6" s="919" t="s">
        <v>0</v>
      </c>
      <c r="I6" s="808" t="s">
        <v>1</v>
      </c>
      <c r="J6" s="811" t="s">
        <v>2</v>
      </c>
      <c r="K6" s="814" t="s">
        <v>76</v>
      </c>
      <c r="L6" s="4"/>
    </row>
    <row r="7" spans="2:12" ht="10.5" customHeight="1">
      <c r="B7" s="801"/>
      <c r="C7" s="802"/>
      <c r="D7" s="816" t="s">
        <v>12</v>
      </c>
      <c r="E7" s="817"/>
      <c r="F7" s="58">
        <v>0.3888888888888889</v>
      </c>
      <c r="G7" s="171">
        <v>0.3888888888888889</v>
      </c>
      <c r="H7" s="920"/>
      <c r="I7" s="809"/>
      <c r="J7" s="812"/>
      <c r="K7" s="815"/>
      <c r="L7" s="4"/>
    </row>
    <row r="8" spans="2:12" ht="10.5" customHeight="1">
      <c r="B8" s="801"/>
      <c r="C8" s="802"/>
      <c r="D8" s="816" t="s">
        <v>8</v>
      </c>
      <c r="E8" s="817"/>
      <c r="F8" s="58" t="s">
        <v>488</v>
      </c>
      <c r="G8" s="171" t="s">
        <v>519</v>
      </c>
      <c r="H8" s="920"/>
      <c r="I8" s="809"/>
      <c r="J8" s="812"/>
      <c r="K8" s="815"/>
      <c r="L8" s="4"/>
    </row>
    <row r="9" spans="2:12" ht="10.5" customHeight="1">
      <c r="B9" s="801"/>
      <c r="C9" s="802"/>
      <c r="D9" s="816" t="s">
        <v>9</v>
      </c>
      <c r="E9" s="817"/>
      <c r="F9" s="59" t="s">
        <v>488</v>
      </c>
      <c r="G9" s="162" t="s">
        <v>488</v>
      </c>
      <c r="H9" s="921"/>
      <c r="I9" s="810"/>
      <c r="J9" s="813"/>
      <c r="K9" s="815"/>
      <c r="L9" s="4"/>
    </row>
    <row r="10" spans="2:12" ht="10.5" customHeight="1">
      <c r="B10" s="801"/>
      <c r="C10" s="802"/>
      <c r="D10" s="816" t="s">
        <v>10</v>
      </c>
      <c r="E10" s="817"/>
      <c r="F10" s="115">
        <v>25.5</v>
      </c>
      <c r="G10" s="113">
        <v>27.2</v>
      </c>
      <c r="H10" s="328">
        <f>MAX(F10:G10)</f>
        <v>27.2</v>
      </c>
      <c r="I10" s="329">
        <f>MIN(F10:G10)</f>
        <v>25.5</v>
      </c>
      <c r="J10" s="330">
        <f>AVERAGE(F10:G10)</f>
        <v>26.35</v>
      </c>
      <c r="K10" s="815"/>
      <c r="L10" s="4"/>
    </row>
    <row r="11" spans="2:12" ht="10.5" customHeight="1" thickBot="1">
      <c r="B11" s="801"/>
      <c r="C11" s="802"/>
      <c r="D11" s="816" t="s">
        <v>11</v>
      </c>
      <c r="E11" s="817"/>
      <c r="F11" s="115">
        <v>12.5</v>
      </c>
      <c r="G11" s="199">
        <v>18.1</v>
      </c>
      <c r="H11" s="331">
        <f>MAX(F11:G11)</f>
        <v>18.1</v>
      </c>
      <c r="I11" s="332">
        <f>MIN(F11:G11)</f>
        <v>12.5</v>
      </c>
      <c r="J11" s="333">
        <f>AVERAGE(F11:G11)</f>
        <v>15.3</v>
      </c>
      <c r="K11" s="815"/>
      <c r="L11" s="4"/>
    </row>
    <row r="12" spans="2:13" s="6" customFormat="1" ht="12.75" customHeight="1" thickBot="1">
      <c r="B12" s="818" t="s">
        <v>234</v>
      </c>
      <c r="C12" s="819"/>
      <c r="D12" s="819"/>
      <c r="E12" s="19" t="s">
        <v>256</v>
      </c>
      <c r="F12" s="918" t="s">
        <v>469</v>
      </c>
      <c r="G12" s="918"/>
      <c r="H12" s="821"/>
      <c r="I12" s="821"/>
      <c r="J12" s="821"/>
      <c r="K12" s="137"/>
      <c r="L12" s="7"/>
      <c r="M12" s="6" t="s">
        <v>245</v>
      </c>
    </row>
    <row r="13" spans="2:14" ht="10.5" customHeight="1">
      <c r="B13" s="136">
        <v>1</v>
      </c>
      <c r="C13" s="822" t="s">
        <v>22</v>
      </c>
      <c r="D13" s="823"/>
      <c r="E13" s="97" t="s">
        <v>264</v>
      </c>
      <c r="F13" s="485">
        <v>99</v>
      </c>
      <c r="G13" s="520">
        <v>4400</v>
      </c>
      <c r="H13" s="334">
        <f>MAX(F13:G13)</f>
        <v>4400</v>
      </c>
      <c r="I13" s="335">
        <f>MIN(F13:G13)</f>
        <v>99</v>
      </c>
      <c r="J13" s="336">
        <f>AVERAGE(F13:G13)</f>
        <v>2249.5</v>
      </c>
      <c r="K13" s="824" t="s">
        <v>56</v>
      </c>
      <c r="L13" s="2"/>
      <c r="N13" s="3">
        <v>0</v>
      </c>
    </row>
    <row r="14" spans="2:12" ht="10.5" customHeight="1">
      <c r="B14" s="35">
        <v>2</v>
      </c>
      <c r="C14" s="825" t="s">
        <v>23</v>
      </c>
      <c r="D14" s="826"/>
      <c r="E14" s="77" t="s">
        <v>276</v>
      </c>
      <c r="F14" s="486" t="s">
        <v>489</v>
      </c>
      <c r="G14" s="507" t="s">
        <v>489</v>
      </c>
      <c r="H14" s="122"/>
      <c r="I14" s="337"/>
      <c r="J14" s="338"/>
      <c r="K14" s="824"/>
      <c r="L14" s="2"/>
    </row>
    <row r="15" spans="2:14" ht="10.5" customHeight="1">
      <c r="B15" s="35">
        <v>3</v>
      </c>
      <c r="C15" s="825" t="s">
        <v>24</v>
      </c>
      <c r="D15" s="826"/>
      <c r="E15" s="10" t="s">
        <v>254</v>
      </c>
      <c r="F15" s="487" t="s">
        <v>477</v>
      </c>
      <c r="G15" s="144" t="s">
        <v>477</v>
      </c>
      <c r="H15" s="339"/>
      <c r="I15" s="340"/>
      <c r="J15" s="341"/>
      <c r="K15" s="827" t="s">
        <v>57</v>
      </c>
      <c r="L15" s="2"/>
      <c r="M15" s="3">
        <v>0.0003</v>
      </c>
      <c r="N15" s="3" t="s">
        <v>435</v>
      </c>
    </row>
    <row r="16" spans="2:14" ht="10.5" customHeight="1">
      <c r="B16" s="35">
        <v>4</v>
      </c>
      <c r="C16" s="825" t="s">
        <v>25</v>
      </c>
      <c r="D16" s="826"/>
      <c r="E16" s="10" t="s">
        <v>254</v>
      </c>
      <c r="F16" s="487" t="s">
        <v>477</v>
      </c>
      <c r="G16" s="180" t="s">
        <v>477</v>
      </c>
      <c r="H16" s="342"/>
      <c r="I16" s="343"/>
      <c r="J16" s="344"/>
      <c r="K16" s="828"/>
      <c r="L16" s="2"/>
      <c r="M16" s="3">
        <v>5E-05</v>
      </c>
      <c r="N16" s="3" t="s">
        <v>289</v>
      </c>
    </row>
    <row r="17" spans="2:14" ht="10.5" customHeight="1">
      <c r="B17" s="35">
        <v>5</v>
      </c>
      <c r="C17" s="825" t="s">
        <v>26</v>
      </c>
      <c r="D17" s="826"/>
      <c r="E17" s="10" t="s">
        <v>254</v>
      </c>
      <c r="F17" s="487" t="s">
        <v>477</v>
      </c>
      <c r="G17" s="144" t="s">
        <v>477</v>
      </c>
      <c r="H17" s="339"/>
      <c r="I17" s="340"/>
      <c r="J17" s="341"/>
      <c r="K17" s="828"/>
      <c r="L17" s="2"/>
      <c r="M17" s="3">
        <v>0.001</v>
      </c>
      <c r="N17" s="3" t="s">
        <v>291</v>
      </c>
    </row>
    <row r="18" spans="2:14" ht="10.5" customHeight="1">
      <c r="B18" s="35">
        <v>6</v>
      </c>
      <c r="C18" s="825" t="s">
        <v>27</v>
      </c>
      <c r="D18" s="826"/>
      <c r="E18" s="10" t="s">
        <v>254</v>
      </c>
      <c r="F18" s="487" t="s">
        <v>477</v>
      </c>
      <c r="G18" s="183" t="s">
        <v>477</v>
      </c>
      <c r="H18" s="339"/>
      <c r="I18" s="340"/>
      <c r="J18" s="341"/>
      <c r="K18" s="828"/>
      <c r="L18" s="2"/>
      <c r="M18" s="3">
        <v>0.001</v>
      </c>
      <c r="N18" s="3" t="s">
        <v>291</v>
      </c>
    </row>
    <row r="19" spans="2:14" ht="10.5" customHeight="1">
      <c r="B19" s="35">
        <v>7</v>
      </c>
      <c r="C19" s="825" t="s">
        <v>28</v>
      </c>
      <c r="D19" s="826"/>
      <c r="E19" s="10" t="s">
        <v>254</v>
      </c>
      <c r="F19" s="487" t="s">
        <v>477</v>
      </c>
      <c r="G19" s="144" t="s">
        <v>477</v>
      </c>
      <c r="H19" s="339"/>
      <c r="I19" s="340"/>
      <c r="J19" s="341"/>
      <c r="K19" s="828"/>
      <c r="L19" s="2"/>
      <c r="M19" s="3">
        <v>0.001</v>
      </c>
      <c r="N19" s="3" t="s">
        <v>291</v>
      </c>
    </row>
    <row r="20" spans="2:14" ht="10.5" customHeight="1">
      <c r="B20" s="35">
        <v>8</v>
      </c>
      <c r="C20" s="825" t="s">
        <v>29</v>
      </c>
      <c r="D20" s="826"/>
      <c r="E20" s="10" t="s">
        <v>254</v>
      </c>
      <c r="F20" s="487" t="s">
        <v>477</v>
      </c>
      <c r="G20" s="144" t="s">
        <v>477</v>
      </c>
      <c r="H20" s="339"/>
      <c r="I20" s="340"/>
      <c r="J20" s="341"/>
      <c r="K20" s="829"/>
      <c r="L20" s="2"/>
      <c r="M20" s="3">
        <v>0.005</v>
      </c>
      <c r="N20" s="3" t="s">
        <v>293</v>
      </c>
    </row>
    <row r="21" spans="2:14" ht="10.5" customHeight="1">
      <c r="B21" s="35">
        <v>9</v>
      </c>
      <c r="C21" s="825" t="s">
        <v>465</v>
      </c>
      <c r="D21" s="826"/>
      <c r="E21" s="10" t="s">
        <v>254</v>
      </c>
      <c r="F21" s="487"/>
      <c r="G21" s="144"/>
      <c r="H21" s="339"/>
      <c r="I21" s="340"/>
      <c r="J21" s="341"/>
      <c r="K21" s="11" t="s">
        <v>466</v>
      </c>
      <c r="L21" s="2"/>
      <c r="M21" s="3">
        <v>0.004</v>
      </c>
      <c r="N21" s="3" t="s">
        <v>293</v>
      </c>
    </row>
    <row r="22" spans="2:14" ht="10.5" customHeight="1">
      <c r="B22" s="35">
        <v>10</v>
      </c>
      <c r="C22" s="825" t="s">
        <v>30</v>
      </c>
      <c r="D22" s="826"/>
      <c r="E22" s="10" t="s">
        <v>254</v>
      </c>
      <c r="F22" s="487" t="s">
        <v>477</v>
      </c>
      <c r="G22" s="144" t="s">
        <v>477</v>
      </c>
      <c r="H22" s="339"/>
      <c r="I22" s="340"/>
      <c r="J22" s="341"/>
      <c r="K22" s="11" t="s">
        <v>58</v>
      </c>
      <c r="L22" s="2"/>
      <c r="M22" s="3">
        <v>0.001</v>
      </c>
      <c r="N22" s="3" t="s">
        <v>291</v>
      </c>
    </row>
    <row r="23" spans="2:14" ht="10.5" customHeight="1">
      <c r="B23" s="35">
        <v>11</v>
      </c>
      <c r="C23" s="825" t="s">
        <v>31</v>
      </c>
      <c r="D23" s="826"/>
      <c r="E23" s="10" t="s">
        <v>254</v>
      </c>
      <c r="F23" s="487" t="s">
        <v>448</v>
      </c>
      <c r="G23" s="162">
        <v>0.1</v>
      </c>
      <c r="H23" s="328">
        <f>IF(MAXA(F23:G23)&lt;M23,TEXT(M23,"&lt;0.#######"),MAXA(F23:G23))</f>
        <v>0.1</v>
      </c>
      <c r="I23" s="345" t="str">
        <f>IF(MINA(F23:G23)&lt;M23,TEXT(M23,"&lt;0.#######"),MINA(F23:G23))</f>
        <v>&lt;0.1</v>
      </c>
      <c r="J23" s="330" t="str">
        <f>IF(AVERAGEA(F23:G23)&lt;M23,TEXT(M23,"&lt;0.#######"),AVERAGEA(F23:G23))</f>
        <v>&lt;0.1</v>
      </c>
      <c r="K23" s="830" t="s">
        <v>59</v>
      </c>
      <c r="L23" s="2"/>
      <c r="M23" s="3">
        <v>0.1</v>
      </c>
      <c r="N23" s="3" t="s">
        <v>448</v>
      </c>
    </row>
    <row r="24" spans="2:14" ht="10.5" customHeight="1">
      <c r="B24" s="35">
        <v>12</v>
      </c>
      <c r="C24" s="825" t="s">
        <v>32</v>
      </c>
      <c r="D24" s="826"/>
      <c r="E24" s="10" t="s">
        <v>254</v>
      </c>
      <c r="F24" s="487" t="s">
        <v>477</v>
      </c>
      <c r="G24" s="160" t="s">
        <v>477</v>
      </c>
      <c r="H24" s="346"/>
      <c r="I24" s="347"/>
      <c r="J24" s="348"/>
      <c r="K24" s="830"/>
      <c r="L24" s="2"/>
      <c r="M24" s="3">
        <v>0.05</v>
      </c>
      <c r="N24" s="3" t="s">
        <v>456</v>
      </c>
    </row>
    <row r="25" spans="2:14" ht="10.5" customHeight="1">
      <c r="B25" s="35">
        <v>13</v>
      </c>
      <c r="C25" s="825" t="s">
        <v>33</v>
      </c>
      <c r="D25" s="826"/>
      <c r="E25" s="10" t="s">
        <v>254</v>
      </c>
      <c r="F25" s="487" t="s">
        <v>477</v>
      </c>
      <c r="G25" s="172" t="s">
        <v>477</v>
      </c>
      <c r="H25" s="328"/>
      <c r="I25" s="345"/>
      <c r="J25" s="330"/>
      <c r="K25" s="830"/>
      <c r="L25" s="2"/>
      <c r="M25" s="3">
        <v>0.1</v>
      </c>
      <c r="N25" s="3" t="s">
        <v>448</v>
      </c>
    </row>
    <row r="26" spans="2:14" ht="10.5" customHeight="1">
      <c r="B26" s="35">
        <v>14</v>
      </c>
      <c r="C26" s="825" t="s">
        <v>34</v>
      </c>
      <c r="D26" s="826"/>
      <c r="E26" s="10" t="s">
        <v>254</v>
      </c>
      <c r="F26" s="487" t="s">
        <v>477</v>
      </c>
      <c r="G26" s="185" t="s">
        <v>477</v>
      </c>
      <c r="H26" s="349"/>
      <c r="I26" s="350"/>
      <c r="J26" s="351"/>
      <c r="K26" s="830" t="s">
        <v>60</v>
      </c>
      <c r="L26" s="2"/>
      <c r="M26" s="3">
        <v>0.0002</v>
      </c>
      <c r="N26" s="3" t="s">
        <v>286</v>
      </c>
    </row>
    <row r="27" spans="2:14" ht="10.5" customHeight="1">
      <c r="B27" s="35">
        <v>15</v>
      </c>
      <c r="C27" s="825" t="s">
        <v>203</v>
      </c>
      <c r="D27" s="826"/>
      <c r="E27" s="10" t="s">
        <v>254</v>
      </c>
      <c r="F27" s="487" t="s">
        <v>477</v>
      </c>
      <c r="G27" s="144" t="s">
        <v>477</v>
      </c>
      <c r="H27" s="339"/>
      <c r="I27" s="340"/>
      <c r="J27" s="341"/>
      <c r="K27" s="830"/>
      <c r="L27" s="2"/>
      <c r="M27" s="3">
        <v>0.005</v>
      </c>
      <c r="N27" s="3" t="s">
        <v>293</v>
      </c>
    </row>
    <row r="28" spans="2:14" ht="21.75" customHeight="1">
      <c r="B28" s="35">
        <v>16</v>
      </c>
      <c r="C28" s="831" t="s">
        <v>434</v>
      </c>
      <c r="D28" s="832"/>
      <c r="E28" s="10" t="s">
        <v>254</v>
      </c>
      <c r="F28" s="487" t="s">
        <v>477</v>
      </c>
      <c r="G28" s="144" t="s">
        <v>477</v>
      </c>
      <c r="H28" s="339"/>
      <c r="I28" s="340"/>
      <c r="J28" s="341"/>
      <c r="K28" s="830"/>
      <c r="L28" s="2"/>
      <c r="M28" s="3">
        <v>0.001</v>
      </c>
      <c r="N28" s="3" t="s">
        <v>291</v>
      </c>
    </row>
    <row r="29" spans="2:14" ht="10.5" customHeight="1">
      <c r="B29" s="35">
        <v>17</v>
      </c>
      <c r="C29" s="825" t="s">
        <v>204</v>
      </c>
      <c r="D29" s="826"/>
      <c r="E29" s="10" t="s">
        <v>254</v>
      </c>
      <c r="F29" s="487" t="s">
        <v>477</v>
      </c>
      <c r="G29" s="144" t="s">
        <v>477</v>
      </c>
      <c r="H29" s="339"/>
      <c r="I29" s="340"/>
      <c r="J29" s="341"/>
      <c r="K29" s="830"/>
      <c r="L29" s="2"/>
      <c r="M29" s="3">
        <v>0.001</v>
      </c>
      <c r="N29" s="3" t="s">
        <v>291</v>
      </c>
    </row>
    <row r="30" spans="2:14" ht="10.5" customHeight="1">
      <c r="B30" s="35">
        <v>18</v>
      </c>
      <c r="C30" s="825" t="s">
        <v>205</v>
      </c>
      <c r="D30" s="826"/>
      <c r="E30" s="10" t="s">
        <v>254</v>
      </c>
      <c r="F30" s="487" t="s">
        <v>477</v>
      </c>
      <c r="G30" s="144" t="s">
        <v>477</v>
      </c>
      <c r="H30" s="339"/>
      <c r="I30" s="340"/>
      <c r="J30" s="341"/>
      <c r="K30" s="830"/>
      <c r="L30" s="2"/>
      <c r="M30" s="3">
        <v>0.001</v>
      </c>
      <c r="N30" s="3" t="s">
        <v>291</v>
      </c>
    </row>
    <row r="31" spans="2:14" ht="10.5" customHeight="1">
      <c r="B31" s="35">
        <v>19</v>
      </c>
      <c r="C31" s="825" t="s">
        <v>206</v>
      </c>
      <c r="D31" s="826"/>
      <c r="E31" s="10" t="s">
        <v>254</v>
      </c>
      <c r="F31" s="487" t="s">
        <v>477</v>
      </c>
      <c r="G31" s="144" t="s">
        <v>477</v>
      </c>
      <c r="H31" s="339"/>
      <c r="I31" s="340"/>
      <c r="J31" s="341"/>
      <c r="K31" s="830"/>
      <c r="L31" s="2"/>
      <c r="M31" s="3">
        <v>0.001</v>
      </c>
      <c r="N31" s="3" t="s">
        <v>291</v>
      </c>
    </row>
    <row r="32" spans="2:14" ht="10.5" customHeight="1">
      <c r="B32" s="35">
        <v>20</v>
      </c>
      <c r="C32" s="825" t="s">
        <v>207</v>
      </c>
      <c r="D32" s="826"/>
      <c r="E32" s="10" t="s">
        <v>254</v>
      </c>
      <c r="F32" s="487" t="s">
        <v>477</v>
      </c>
      <c r="G32" s="144" t="s">
        <v>477</v>
      </c>
      <c r="H32" s="339"/>
      <c r="I32" s="340"/>
      <c r="J32" s="341"/>
      <c r="K32" s="830"/>
      <c r="L32" s="2"/>
      <c r="M32" s="3">
        <v>0.001</v>
      </c>
      <c r="N32" s="3" t="s">
        <v>291</v>
      </c>
    </row>
    <row r="33" spans="2:14" ht="10.5" customHeight="1">
      <c r="B33" s="35">
        <v>21</v>
      </c>
      <c r="C33" s="825" t="s">
        <v>277</v>
      </c>
      <c r="D33" s="826"/>
      <c r="E33" s="10" t="s">
        <v>254</v>
      </c>
      <c r="F33" s="487" t="s">
        <v>477</v>
      </c>
      <c r="G33" s="160" t="s">
        <v>477</v>
      </c>
      <c r="H33" s="339"/>
      <c r="I33" s="340"/>
      <c r="J33" s="341"/>
      <c r="K33" s="827" t="s">
        <v>58</v>
      </c>
      <c r="L33" s="2"/>
      <c r="M33" s="3">
        <v>0.06</v>
      </c>
      <c r="N33" s="3" t="s">
        <v>453</v>
      </c>
    </row>
    <row r="34" spans="2:14" ht="10.5" customHeight="1">
      <c r="B34" s="35">
        <v>22</v>
      </c>
      <c r="C34" s="825" t="s">
        <v>35</v>
      </c>
      <c r="D34" s="826"/>
      <c r="E34" s="10" t="s">
        <v>254</v>
      </c>
      <c r="F34" s="487" t="s">
        <v>477</v>
      </c>
      <c r="G34" s="144" t="s">
        <v>477</v>
      </c>
      <c r="H34" s="339"/>
      <c r="I34" s="340"/>
      <c r="J34" s="341"/>
      <c r="K34" s="824"/>
      <c r="L34" s="2"/>
      <c r="M34" s="3">
        <v>0.002</v>
      </c>
      <c r="N34" s="3" t="s">
        <v>288</v>
      </c>
    </row>
    <row r="35" spans="2:14" ht="10.5" customHeight="1">
      <c r="B35" s="35">
        <v>23</v>
      </c>
      <c r="C35" s="825" t="s">
        <v>101</v>
      </c>
      <c r="D35" s="826"/>
      <c r="E35" s="10" t="s">
        <v>254</v>
      </c>
      <c r="F35" s="487" t="s">
        <v>477</v>
      </c>
      <c r="G35" s="144" t="s">
        <v>477</v>
      </c>
      <c r="H35" s="339"/>
      <c r="I35" s="340"/>
      <c r="J35" s="341"/>
      <c r="K35" s="824"/>
      <c r="L35" s="2"/>
      <c r="M35" s="3">
        <v>0.001</v>
      </c>
      <c r="N35" s="3" t="s">
        <v>291</v>
      </c>
    </row>
    <row r="36" spans="2:14" ht="10.5" customHeight="1">
      <c r="B36" s="35">
        <v>24</v>
      </c>
      <c r="C36" s="825" t="s">
        <v>36</v>
      </c>
      <c r="D36" s="826"/>
      <c r="E36" s="10" t="s">
        <v>254</v>
      </c>
      <c r="F36" s="487" t="s">
        <v>477</v>
      </c>
      <c r="G36" s="144" t="s">
        <v>477</v>
      </c>
      <c r="H36" s="339"/>
      <c r="I36" s="340"/>
      <c r="J36" s="341"/>
      <c r="K36" s="824"/>
      <c r="L36" s="2"/>
      <c r="M36" s="3">
        <v>0.003</v>
      </c>
      <c r="N36" s="3" t="s">
        <v>436</v>
      </c>
    </row>
    <row r="37" spans="2:14" ht="10.5" customHeight="1">
      <c r="B37" s="35">
        <v>25</v>
      </c>
      <c r="C37" s="825" t="s">
        <v>208</v>
      </c>
      <c r="D37" s="826"/>
      <c r="E37" s="10" t="s">
        <v>254</v>
      </c>
      <c r="F37" s="487" t="s">
        <v>477</v>
      </c>
      <c r="G37" s="144" t="s">
        <v>477</v>
      </c>
      <c r="H37" s="339"/>
      <c r="I37" s="340"/>
      <c r="J37" s="341"/>
      <c r="K37" s="824"/>
      <c r="L37" s="2"/>
      <c r="M37" s="3">
        <v>0.001</v>
      </c>
      <c r="N37" s="3" t="s">
        <v>291</v>
      </c>
    </row>
    <row r="38" spans="2:14" ht="10.5" customHeight="1">
      <c r="B38" s="35">
        <v>26</v>
      </c>
      <c r="C38" s="825" t="s">
        <v>37</v>
      </c>
      <c r="D38" s="826"/>
      <c r="E38" s="10" t="s">
        <v>254</v>
      </c>
      <c r="F38" s="487" t="s">
        <v>477</v>
      </c>
      <c r="G38" s="144" t="s">
        <v>477</v>
      </c>
      <c r="H38" s="339"/>
      <c r="I38" s="340"/>
      <c r="J38" s="341"/>
      <c r="K38" s="824"/>
      <c r="L38" s="2"/>
      <c r="M38" s="3">
        <v>0.001</v>
      </c>
      <c r="N38" s="3" t="s">
        <v>291</v>
      </c>
    </row>
    <row r="39" spans="2:14" ht="10.5" customHeight="1">
      <c r="B39" s="35">
        <v>27</v>
      </c>
      <c r="C39" s="825" t="s">
        <v>38</v>
      </c>
      <c r="D39" s="826"/>
      <c r="E39" s="10" t="s">
        <v>254</v>
      </c>
      <c r="F39" s="487" t="s">
        <v>477</v>
      </c>
      <c r="G39" s="144" t="s">
        <v>477</v>
      </c>
      <c r="H39" s="339"/>
      <c r="I39" s="340"/>
      <c r="J39" s="341"/>
      <c r="K39" s="824"/>
      <c r="L39" s="2"/>
      <c r="M39" s="3">
        <v>0.001</v>
      </c>
      <c r="N39" s="3" t="s">
        <v>291</v>
      </c>
    </row>
    <row r="40" spans="2:14" ht="10.5" customHeight="1">
      <c r="B40" s="35">
        <v>28</v>
      </c>
      <c r="C40" s="825" t="s">
        <v>39</v>
      </c>
      <c r="D40" s="826"/>
      <c r="E40" s="10" t="s">
        <v>254</v>
      </c>
      <c r="F40" s="487" t="s">
        <v>477</v>
      </c>
      <c r="G40" s="144" t="s">
        <v>477</v>
      </c>
      <c r="H40" s="339"/>
      <c r="I40" s="340"/>
      <c r="J40" s="341"/>
      <c r="K40" s="824"/>
      <c r="L40" s="2"/>
      <c r="M40" s="3">
        <v>0.003</v>
      </c>
      <c r="N40" s="3" t="s">
        <v>436</v>
      </c>
    </row>
    <row r="41" spans="2:14" ht="10.5" customHeight="1">
      <c r="B41" s="35">
        <v>29</v>
      </c>
      <c r="C41" s="825" t="s">
        <v>209</v>
      </c>
      <c r="D41" s="826"/>
      <c r="E41" s="10" t="s">
        <v>254</v>
      </c>
      <c r="F41" s="487" t="s">
        <v>477</v>
      </c>
      <c r="G41" s="144" t="s">
        <v>477</v>
      </c>
      <c r="H41" s="339"/>
      <c r="I41" s="340"/>
      <c r="J41" s="341"/>
      <c r="K41" s="824"/>
      <c r="L41" s="2"/>
      <c r="M41" s="3">
        <v>0.001</v>
      </c>
      <c r="N41" s="3" t="s">
        <v>291</v>
      </c>
    </row>
    <row r="42" spans="2:14" ht="10.5" customHeight="1">
      <c r="B42" s="35">
        <v>30</v>
      </c>
      <c r="C42" s="825" t="s">
        <v>210</v>
      </c>
      <c r="D42" s="826"/>
      <c r="E42" s="10" t="s">
        <v>254</v>
      </c>
      <c r="F42" s="487" t="s">
        <v>477</v>
      </c>
      <c r="G42" s="144" t="s">
        <v>477</v>
      </c>
      <c r="H42" s="339"/>
      <c r="I42" s="340"/>
      <c r="J42" s="341"/>
      <c r="K42" s="824"/>
      <c r="L42" s="2"/>
      <c r="M42" s="3">
        <v>0.001</v>
      </c>
      <c r="N42" s="3" t="s">
        <v>291</v>
      </c>
    </row>
    <row r="43" spans="2:14" ht="10.5" customHeight="1">
      <c r="B43" s="35">
        <v>31</v>
      </c>
      <c r="C43" s="825" t="s">
        <v>211</v>
      </c>
      <c r="D43" s="826"/>
      <c r="E43" s="10" t="s">
        <v>254</v>
      </c>
      <c r="F43" s="487" t="s">
        <v>477</v>
      </c>
      <c r="G43" s="144" t="s">
        <v>477</v>
      </c>
      <c r="H43" s="339"/>
      <c r="I43" s="340"/>
      <c r="J43" s="341"/>
      <c r="K43" s="833"/>
      <c r="L43" s="2"/>
      <c r="M43" s="3">
        <v>0.008</v>
      </c>
      <c r="N43" s="3" t="s">
        <v>438</v>
      </c>
    </row>
    <row r="44" spans="2:14" ht="10.5" customHeight="1">
      <c r="B44" s="35">
        <v>32</v>
      </c>
      <c r="C44" s="825" t="s">
        <v>40</v>
      </c>
      <c r="D44" s="826"/>
      <c r="E44" s="10" t="s">
        <v>254</v>
      </c>
      <c r="F44" s="487" t="s">
        <v>477</v>
      </c>
      <c r="G44" s="160" t="s">
        <v>477</v>
      </c>
      <c r="H44" s="346"/>
      <c r="I44" s="347"/>
      <c r="J44" s="348"/>
      <c r="K44" s="830" t="s">
        <v>57</v>
      </c>
      <c r="L44" s="2"/>
      <c r="M44" s="3">
        <v>0.01</v>
      </c>
      <c r="N44" s="3" t="s">
        <v>451</v>
      </c>
    </row>
    <row r="45" spans="2:14" ht="10.5" customHeight="1">
      <c r="B45" s="35">
        <v>33</v>
      </c>
      <c r="C45" s="825" t="s">
        <v>41</v>
      </c>
      <c r="D45" s="826"/>
      <c r="E45" s="10" t="s">
        <v>254</v>
      </c>
      <c r="F45" s="487" t="s">
        <v>477</v>
      </c>
      <c r="G45" s="160" t="s">
        <v>477</v>
      </c>
      <c r="H45" s="346"/>
      <c r="I45" s="347"/>
      <c r="J45" s="348"/>
      <c r="K45" s="830"/>
      <c r="L45" s="2"/>
      <c r="M45" s="3">
        <v>0.01</v>
      </c>
      <c r="N45" s="3" t="s">
        <v>451</v>
      </c>
    </row>
    <row r="46" spans="2:14" ht="10.5" customHeight="1">
      <c r="B46" s="35">
        <v>34</v>
      </c>
      <c r="C46" s="825" t="s">
        <v>42</v>
      </c>
      <c r="D46" s="826"/>
      <c r="E46" s="10" t="s">
        <v>254</v>
      </c>
      <c r="F46" s="598">
        <v>0.16</v>
      </c>
      <c r="G46" s="113">
        <v>0.16</v>
      </c>
      <c r="H46" s="346">
        <f>IF(MAXA(F46:G46)&lt;M46,TEXT(M46,"&lt;0.#######"),MAXA(F46:G46))</f>
        <v>0.16</v>
      </c>
      <c r="I46" s="347">
        <f>IF(MINA(F46:G46)&lt;M46,TEXT(M46,"&lt;0.#######"),MINA(F46:G46))</f>
        <v>0.16</v>
      </c>
      <c r="J46" s="348">
        <f>IF(AVERAGEA(F46:G46)&lt;M46,TEXT(M46,"&lt;0.#######"),AVERAGEA(F46:G46))</f>
        <v>0.16</v>
      </c>
      <c r="K46" s="830"/>
      <c r="L46" s="2"/>
      <c r="M46" s="3">
        <v>0.03</v>
      </c>
      <c r="N46" s="3" t="s">
        <v>454</v>
      </c>
    </row>
    <row r="47" spans="2:14" ht="10.5" customHeight="1">
      <c r="B47" s="35">
        <v>35</v>
      </c>
      <c r="C47" s="825" t="s">
        <v>43</v>
      </c>
      <c r="D47" s="826"/>
      <c r="E47" s="10" t="s">
        <v>254</v>
      </c>
      <c r="F47" s="487" t="s">
        <v>477</v>
      </c>
      <c r="G47" s="160" t="s">
        <v>477</v>
      </c>
      <c r="H47" s="346"/>
      <c r="I47" s="347"/>
      <c r="J47" s="348"/>
      <c r="K47" s="830"/>
      <c r="L47" s="2"/>
      <c r="M47" s="3">
        <v>0.01</v>
      </c>
      <c r="N47" s="3" t="s">
        <v>451</v>
      </c>
    </row>
    <row r="48" spans="2:14" ht="10.5" customHeight="1">
      <c r="B48" s="35">
        <v>36</v>
      </c>
      <c r="C48" s="825" t="s">
        <v>44</v>
      </c>
      <c r="D48" s="826"/>
      <c r="E48" s="10" t="s">
        <v>254</v>
      </c>
      <c r="F48" s="487" t="s">
        <v>477</v>
      </c>
      <c r="G48" s="172" t="s">
        <v>477</v>
      </c>
      <c r="H48" s="328"/>
      <c r="I48" s="345"/>
      <c r="J48" s="330"/>
      <c r="K48" s="11" t="s">
        <v>59</v>
      </c>
      <c r="L48" s="2"/>
      <c r="M48" s="3">
        <v>0.1</v>
      </c>
      <c r="N48" s="3" t="s">
        <v>448</v>
      </c>
    </row>
    <row r="49" spans="2:14" ht="10.5" customHeight="1">
      <c r="B49" s="35">
        <v>37</v>
      </c>
      <c r="C49" s="825" t="s">
        <v>45</v>
      </c>
      <c r="D49" s="826"/>
      <c r="E49" s="10" t="s">
        <v>254</v>
      </c>
      <c r="F49" s="598">
        <v>0.012</v>
      </c>
      <c r="G49" s="144">
        <v>0.02</v>
      </c>
      <c r="H49" s="339">
        <f>IF(MAXA(F49:G49)&lt;M49,TEXT(M49,"&lt;0.#######"),MAXA(F49:G49))</f>
        <v>0.02</v>
      </c>
      <c r="I49" s="340">
        <f>IF(MINA(F49:G49)&lt;M49,TEXT(M49,"&lt;0.#######"),MINA(F49:G49))</f>
        <v>0.012</v>
      </c>
      <c r="J49" s="341">
        <f>IF(AVERAGEA(F49:G49)&lt;M49,TEXT(M49,"&lt;0.#######"),AVERAGEA(F49:G49))</f>
        <v>0.016</v>
      </c>
      <c r="K49" s="11" t="s">
        <v>57</v>
      </c>
      <c r="L49" s="2"/>
      <c r="M49" s="3">
        <v>0.001</v>
      </c>
      <c r="N49" s="3" t="s">
        <v>291</v>
      </c>
    </row>
    <row r="50" spans="2:14" ht="10.5" customHeight="1">
      <c r="B50" s="35">
        <v>38</v>
      </c>
      <c r="C50" s="825" t="s">
        <v>46</v>
      </c>
      <c r="D50" s="826"/>
      <c r="E50" s="10" t="s">
        <v>254</v>
      </c>
      <c r="F50" s="598">
        <v>3.7</v>
      </c>
      <c r="G50" s="113">
        <v>4.8</v>
      </c>
      <c r="H50" s="328">
        <f>IF(MAXA(F50:G50)&lt;M50,TEXT(M50,"&lt;0.#######"),MAXA(F50:G50))</f>
        <v>4.8</v>
      </c>
      <c r="I50" s="345">
        <f>IF(MINA(F50:G50)&lt;M50,TEXT(M50,"&lt;0.#######"),MINA(F50:G50))</f>
        <v>3.7</v>
      </c>
      <c r="J50" s="330">
        <f>IF(AVERAGEA(F50:G50)&lt;M50,TEXT(M50,"&lt;0.#######"),AVERAGEA(F50:G50))</f>
        <v>4.25</v>
      </c>
      <c r="K50" s="11" t="s">
        <v>61</v>
      </c>
      <c r="L50" s="2"/>
      <c r="M50" s="3">
        <v>0.1</v>
      </c>
      <c r="N50" s="3" t="s">
        <v>447</v>
      </c>
    </row>
    <row r="51" spans="2:14" ht="10.5" customHeight="1">
      <c r="B51" s="35">
        <v>39</v>
      </c>
      <c r="C51" s="834" t="s">
        <v>71</v>
      </c>
      <c r="D51" s="835"/>
      <c r="E51" s="10" t="s">
        <v>254</v>
      </c>
      <c r="F51" s="598">
        <v>28</v>
      </c>
      <c r="G51" s="113">
        <v>44</v>
      </c>
      <c r="H51" s="352">
        <f>IF(MAXA(F51:G51)&lt;M51,TEXT(M51,"&lt;0"),MAXA(F51:G51))</f>
        <v>44</v>
      </c>
      <c r="I51" s="353">
        <f>IF(MINA(F51:G51)&lt;M51,TEXT(M51,"&lt;0"),MINA(F51:G51))</f>
        <v>28</v>
      </c>
      <c r="J51" s="354">
        <f>IF(AVERAGEA(F51:G51)&lt;M51,TEXT(M51,"&lt;0"),AVERAGEA(F51:G51))</f>
        <v>36</v>
      </c>
      <c r="K51" s="830" t="s">
        <v>59</v>
      </c>
      <c r="L51" s="2"/>
      <c r="M51" s="3">
        <v>2</v>
      </c>
      <c r="N51" s="3" t="s">
        <v>448</v>
      </c>
    </row>
    <row r="52" spans="2:14" ht="10.5" customHeight="1">
      <c r="B52" s="35">
        <v>40</v>
      </c>
      <c r="C52" s="825" t="s">
        <v>47</v>
      </c>
      <c r="D52" s="826"/>
      <c r="E52" s="10" t="s">
        <v>254</v>
      </c>
      <c r="F52" s="598">
        <v>67</v>
      </c>
      <c r="G52" s="113">
        <v>114</v>
      </c>
      <c r="H52" s="352">
        <f>IF(MAXA(F52:G52)&lt;M52,TEXT(M52,"&lt;#0"),MAXA(F52:G52))</f>
        <v>114</v>
      </c>
      <c r="I52" s="353">
        <f>IF(MINA(F52:G52)&lt;M52,TEXT(M52,"&lt;#0"),MINA(F52:G52))</f>
        <v>67</v>
      </c>
      <c r="J52" s="354">
        <f>IF(AVERAGEA(F52:G52)&lt;M52,TEXT(M52,"&lt;0"),AVERAGEA(F52:G52))</f>
        <v>90.5</v>
      </c>
      <c r="K52" s="830"/>
      <c r="L52" s="2"/>
      <c r="M52" s="3">
        <v>10</v>
      </c>
      <c r="N52" s="3" t="s">
        <v>450</v>
      </c>
    </row>
    <row r="53" spans="2:14" ht="10.5" customHeight="1">
      <c r="B53" s="35">
        <v>41</v>
      </c>
      <c r="C53" s="825" t="s">
        <v>48</v>
      </c>
      <c r="D53" s="826"/>
      <c r="E53" s="10" t="s">
        <v>254</v>
      </c>
      <c r="F53" s="275" t="s">
        <v>292</v>
      </c>
      <c r="G53" s="160" t="s">
        <v>292</v>
      </c>
      <c r="H53" s="346" t="str">
        <f aca="true" t="shared" si="0" ref="H53:H58">IF(MAXA(F53:G53)&lt;M53,TEXT(M53,"&lt;0.#######"),MAXA(F53:G53))</f>
        <v>&lt;0.02</v>
      </c>
      <c r="I53" s="347" t="str">
        <f>IF(MINA(F53:G53)&lt;M53,TEXT(M53,"&lt;0.#######"),MINA(F53:G53))</f>
        <v>&lt;0.02</v>
      </c>
      <c r="J53" s="348" t="str">
        <f>IF(AVERAGEA(F53:G53)&lt;M53,TEXT(M53,"&lt;0.#######"),AVERAGEA(F53:G53))</f>
        <v>&lt;0.02</v>
      </c>
      <c r="K53" s="830" t="s">
        <v>60</v>
      </c>
      <c r="L53" s="2"/>
      <c r="M53" s="3">
        <v>0.02</v>
      </c>
      <c r="N53" s="3" t="s">
        <v>292</v>
      </c>
    </row>
    <row r="54" spans="2:14" ht="10.5" customHeight="1">
      <c r="B54" s="35">
        <v>42</v>
      </c>
      <c r="C54" s="825" t="s">
        <v>243</v>
      </c>
      <c r="D54" s="826"/>
      <c r="E54" s="10" t="s">
        <v>254</v>
      </c>
      <c r="F54" s="487" t="s">
        <v>477</v>
      </c>
      <c r="G54" s="180" t="s">
        <v>477</v>
      </c>
      <c r="H54" s="342"/>
      <c r="I54" s="343"/>
      <c r="J54" s="344"/>
      <c r="K54" s="830"/>
      <c r="L54" s="2"/>
      <c r="M54" s="3">
        <v>1E-06</v>
      </c>
      <c r="N54" s="3" t="s">
        <v>455</v>
      </c>
    </row>
    <row r="55" spans="2:14" ht="10.5" customHeight="1">
      <c r="B55" s="35">
        <v>43</v>
      </c>
      <c r="C55" s="825" t="s">
        <v>244</v>
      </c>
      <c r="D55" s="826"/>
      <c r="E55" s="10" t="s">
        <v>254</v>
      </c>
      <c r="F55" s="487" t="s">
        <v>477</v>
      </c>
      <c r="G55" s="180" t="s">
        <v>477</v>
      </c>
      <c r="H55" s="342"/>
      <c r="I55" s="343"/>
      <c r="J55" s="344"/>
      <c r="K55" s="830"/>
      <c r="L55" s="2"/>
      <c r="M55" s="3">
        <v>1E-06</v>
      </c>
      <c r="N55" s="3" t="s">
        <v>455</v>
      </c>
    </row>
    <row r="56" spans="2:14" ht="10.5" customHeight="1">
      <c r="B56" s="35">
        <v>44</v>
      </c>
      <c r="C56" s="825" t="s">
        <v>49</v>
      </c>
      <c r="D56" s="826"/>
      <c r="E56" s="10" t="s">
        <v>254</v>
      </c>
      <c r="F56" s="487" t="s">
        <v>288</v>
      </c>
      <c r="G56" s="144" t="s">
        <v>288</v>
      </c>
      <c r="H56" s="339" t="str">
        <f t="shared" si="0"/>
        <v>&lt;0.002</v>
      </c>
      <c r="I56" s="340" t="str">
        <f>IF(MINA(F56:G56)&lt;M56,TEXT(M56,"&lt;0.#######"),MINA(F56:G56))</f>
        <v>&lt;0.002</v>
      </c>
      <c r="J56" s="341" t="str">
        <f>IF(AVERAGEA(F56:G56)&lt;M56,TEXT(M56,"&lt;0.#######"),AVERAGEA(F56:G56))</f>
        <v>&lt;0.002</v>
      </c>
      <c r="K56" s="830"/>
      <c r="L56" s="2"/>
      <c r="M56" s="3">
        <v>0.002</v>
      </c>
      <c r="N56" s="3" t="s">
        <v>473</v>
      </c>
    </row>
    <row r="57" spans="2:14" ht="10.5" customHeight="1">
      <c r="B57" s="35">
        <v>45</v>
      </c>
      <c r="C57" s="825" t="s">
        <v>50</v>
      </c>
      <c r="D57" s="826"/>
      <c r="E57" s="10" t="s">
        <v>254</v>
      </c>
      <c r="F57" s="487" t="s">
        <v>477</v>
      </c>
      <c r="G57" s="185" t="s">
        <v>477</v>
      </c>
      <c r="H57" s="349"/>
      <c r="I57" s="340"/>
      <c r="J57" s="351"/>
      <c r="K57" s="830"/>
      <c r="L57" s="2"/>
      <c r="M57" s="3">
        <v>0.0005</v>
      </c>
      <c r="N57" s="3" t="s">
        <v>290</v>
      </c>
    </row>
    <row r="58" spans="2:14" ht="10.5" customHeight="1">
      <c r="B58" s="35">
        <v>46</v>
      </c>
      <c r="C58" s="825" t="s">
        <v>232</v>
      </c>
      <c r="D58" s="826"/>
      <c r="E58" s="10" t="s">
        <v>255</v>
      </c>
      <c r="F58" s="533">
        <v>0.5</v>
      </c>
      <c r="G58" s="534">
        <v>1</v>
      </c>
      <c r="H58" s="328">
        <f t="shared" si="0"/>
        <v>1</v>
      </c>
      <c r="I58" s="337">
        <f>IF(MINA(F58:G58)&lt;M58,TEXT(M58,"&lt;0.#######"),MINA(F58:G58))</f>
        <v>0.5</v>
      </c>
      <c r="J58" s="330">
        <f>IF(AVERAGEA(F58:G58)&lt;M58,TEXT(M58,"&lt;0.#######"),AVERAGEA(F58:G58))</f>
        <v>0.75</v>
      </c>
      <c r="K58" s="830" t="s">
        <v>79</v>
      </c>
      <c r="L58" s="2"/>
      <c r="M58" s="3">
        <v>0.2</v>
      </c>
      <c r="N58" s="65" t="s">
        <v>459</v>
      </c>
    </row>
    <row r="59" spans="2:14" ht="10.5" customHeight="1">
      <c r="B59" s="35">
        <v>47</v>
      </c>
      <c r="C59" s="825" t="s">
        <v>51</v>
      </c>
      <c r="D59" s="826"/>
      <c r="E59" s="10" t="s">
        <v>276</v>
      </c>
      <c r="F59" s="123">
        <v>7.4</v>
      </c>
      <c r="G59" s="113">
        <v>7.7</v>
      </c>
      <c r="H59" s="328">
        <f>IF(MAXA(D59:G59)&lt;M59,TEXT(M59,"&lt;0.#######"),MAXA(D59:G59))</f>
        <v>7.7</v>
      </c>
      <c r="I59" s="345">
        <f>IF(MINA(F59:G59)&lt;M59,TEXT(M59,"&lt;0.#######"),MINA(F59:G59))</f>
        <v>7.4</v>
      </c>
      <c r="J59" s="330">
        <f>IF(AVERAGEA(F59:G59)&lt;M59,TEXT(M59,"&lt;0.#######"),AVERAGEA(F59:G59))</f>
        <v>7.550000000000001</v>
      </c>
      <c r="K59" s="830"/>
      <c r="L59" s="2"/>
      <c r="N59" s="65"/>
    </row>
    <row r="60" spans="2:12" ht="10.5" customHeight="1">
      <c r="B60" s="35">
        <v>48</v>
      </c>
      <c r="C60" s="825" t="s">
        <v>52</v>
      </c>
      <c r="D60" s="826"/>
      <c r="E60" s="10" t="s">
        <v>276</v>
      </c>
      <c r="F60" s="487" t="s">
        <v>477</v>
      </c>
      <c r="G60" s="162" t="s">
        <v>477</v>
      </c>
      <c r="H60" s="122"/>
      <c r="I60" s="337"/>
      <c r="J60" s="338"/>
      <c r="K60" s="830"/>
      <c r="L60" s="2"/>
    </row>
    <row r="61" spans="2:12" ht="10.5" customHeight="1">
      <c r="B61" s="35">
        <v>49</v>
      </c>
      <c r="C61" s="825" t="s">
        <v>53</v>
      </c>
      <c r="D61" s="826"/>
      <c r="E61" s="10" t="s">
        <v>276</v>
      </c>
      <c r="F61" s="486" t="s">
        <v>490</v>
      </c>
      <c r="G61" s="162" t="s">
        <v>490</v>
      </c>
      <c r="H61" s="122"/>
      <c r="I61" s="337"/>
      <c r="J61" s="338"/>
      <c r="K61" s="830"/>
      <c r="L61" s="2"/>
    </row>
    <row r="62" spans="2:14" ht="10.5" customHeight="1">
      <c r="B62" s="35">
        <v>50</v>
      </c>
      <c r="C62" s="825" t="s">
        <v>54</v>
      </c>
      <c r="D62" s="826"/>
      <c r="E62" s="10" t="s">
        <v>257</v>
      </c>
      <c r="F62" s="123">
        <v>1.9</v>
      </c>
      <c r="G62" s="113">
        <v>4.7</v>
      </c>
      <c r="H62" s="328">
        <f>IF(MAXA(F62:G62)&lt;M62,TEXT(M62,"&lt;0.#######"),MAXA(F62:G62))</f>
        <v>4.7</v>
      </c>
      <c r="I62" s="345">
        <f>IF(MINA(F62:G62)&lt;M62,TEXT(M62,"&lt;0.#######"),MINA(F62:G62))</f>
        <v>1.9</v>
      </c>
      <c r="J62" s="330">
        <f>IF(AVERAGEA(F62:G62)&lt;M62,TEXT(M62,"&lt;0.#######"),AVERAGEA(F62:G62))</f>
        <v>3.3</v>
      </c>
      <c r="K62" s="830"/>
      <c r="L62" s="2"/>
      <c r="M62" s="3">
        <v>0.5</v>
      </c>
      <c r="N62" s="3" t="s">
        <v>447</v>
      </c>
    </row>
    <row r="63" spans="2:14" ht="10.5" customHeight="1" thickBot="1">
      <c r="B63" s="35">
        <v>51</v>
      </c>
      <c r="C63" s="836" t="s">
        <v>55</v>
      </c>
      <c r="D63" s="837"/>
      <c r="E63" s="24" t="s">
        <v>257</v>
      </c>
      <c r="F63" s="123">
        <v>2.1</v>
      </c>
      <c r="G63" s="511">
        <v>3.1</v>
      </c>
      <c r="H63" s="355">
        <f>IF(MAXA(F63:G63)&lt;M63,TEXT(M63,"&lt;0.#######"),MAXA(F63:G63))</f>
        <v>3.1</v>
      </c>
      <c r="I63" s="356">
        <f>IF(MINA(F63:G63)&lt;M63,TEXT(M63,"&lt;0.#######"),MINA(F63:G63))</f>
        <v>2.1</v>
      </c>
      <c r="J63" s="357">
        <f>IF(AVERAGEA(F63:G63)&lt;M63,TEXT(M63,"&lt;0.#######"),AVERAGEA(F63:G63))</f>
        <v>2.6</v>
      </c>
      <c r="K63" s="827"/>
      <c r="L63" s="2"/>
      <c r="M63" s="3">
        <v>0.1</v>
      </c>
      <c r="N63" s="3" t="s">
        <v>448</v>
      </c>
    </row>
    <row r="64" spans="2:12" ht="12.75" customHeight="1" thickBot="1">
      <c r="B64" s="818" t="s">
        <v>169</v>
      </c>
      <c r="C64" s="819"/>
      <c r="D64" s="840"/>
      <c r="E64" s="19" t="s">
        <v>153</v>
      </c>
      <c r="F64" s="918" t="s">
        <v>469</v>
      </c>
      <c r="G64" s="918"/>
      <c r="H64" s="821"/>
      <c r="I64" s="821"/>
      <c r="J64" s="821"/>
      <c r="K64" s="43"/>
      <c r="L64" s="2"/>
    </row>
    <row r="65" spans="2:13" ht="10.5" customHeight="1">
      <c r="B65" s="48">
        <v>1</v>
      </c>
      <c r="C65" s="841" t="s">
        <v>104</v>
      </c>
      <c r="D65" s="842"/>
      <c r="E65" s="23" t="s">
        <v>154</v>
      </c>
      <c r="F65" s="599">
        <v>0.51</v>
      </c>
      <c r="G65" s="512">
        <v>0.26</v>
      </c>
      <c r="H65" s="358">
        <f>IF(MAXA(F65:G65)&lt;M65,TEXT(M65,"&lt;0.#######"),MAXA(F65:G65))</f>
        <v>0.51</v>
      </c>
      <c r="I65" s="359">
        <f>IF(MINA(F65:G65)&lt;M65,TEXT(M65,"&lt;0.#######"),MINA(F65:G65))</f>
        <v>0.26</v>
      </c>
      <c r="J65" s="360">
        <f aca="true" t="shared" si="1" ref="J65:J71">IF(AVERAGEA(F65:G65)&lt;M65,TEXT(M65,"&lt;0.#######"),AVERAGEA(F65:G65))</f>
        <v>0.385</v>
      </c>
      <c r="K65" s="843" t="s">
        <v>61</v>
      </c>
      <c r="L65" s="2"/>
      <c r="M65" s="3">
        <v>0.05</v>
      </c>
    </row>
    <row r="66" spans="2:13" ht="10.5" customHeight="1">
      <c r="B66" s="49">
        <v>2</v>
      </c>
      <c r="C66" s="825" t="s">
        <v>105</v>
      </c>
      <c r="D66" s="826"/>
      <c r="E66" s="10" t="s">
        <v>154</v>
      </c>
      <c r="F66" s="123">
        <v>0.012</v>
      </c>
      <c r="G66" s="79">
        <v>0.018</v>
      </c>
      <c r="H66" s="339">
        <f>IF(MAXA(F66:G66)&lt;M66,TEXT(M66,"&lt;0.#######"),MAXA(F66:G66))</f>
        <v>0.018</v>
      </c>
      <c r="I66" s="340">
        <f>IF(MINA(F66:G66)&lt;M66,TEXT(M66,"&lt;0.#######"),MINA(F66:G66))</f>
        <v>0.012</v>
      </c>
      <c r="J66" s="341">
        <f t="shared" si="1"/>
        <v>0.015</v>
      </c>
      <c r="K66" s="824"/>
      <c r="L66" s="2"/>
      <c r="M66" s="3">
        <v>0.003</v>
      </c>
    </row>
    <row r="67" spans="2:13" ht="10.5" customHeight="1">
      <c r="B67" s="49">
        <v>3</v>
      </c>
      <c r="C67" s="825" t="s">
        <v>151</v>
      </c>
      <c r="D67" s="826"/>
      <c r="E67" s="10" t="s">
        <v>154</v>
      </c>
      <c r="F67" s="598">
        <v>0.5</v>
      </c>
      <c r="G67" s="9" t="s">
        <v>447</v>
      </c>
      <c r="H67" s="328">
        <f>IF(MAXA(F67:G67)&lt;M67,TEXT(M67,"&lt;0.#######"),MAXA(F67:G67))</f>
        <v>0.5</v>
      </c>
      <c r="I67" s="345" t="str">
        <f>IF(MINA(F67:G67)&lt;M67,TEXT(M67,"&lt;0.#######"),MINA(F67:G67))</f>
        <v>&lt;0.5</v>
      </c>
      <c r="J67" s="330" t="str">
        <f t="shared" si="1"/>
        <v>&lt;0.5</v>
      </c>
      <c r="K67" s="824"/>
      <c r="L67" s="2"/>
      <c r="M67" s="3">
        <v>0.5</v>
      </c>
    </row>
    <row r="68" spans="2:13" ht="10.5" customHeight="1">
      <c r="B68" s="49">
        <v>4</v>
      </c>
      <c r="C68" s="825" t="s">
        <v>152</v>
      </c>
      <c r="D68" s="826"/>
      <c r="E68" s="10" t="s">
        <v>154</v>
      </c>
      <c r="F68" s="123">
        <v>0.9</v>
      </c>
      <c r="G68" s="79">
        <v>2.1</v>
      </c>
      <c r="H68" s="328">
        <f>IF(MAXA(F68:G68)&lt;M68,TEXT(M68,"&lt;0.#######"),MAXA(F68:G68))</f>
        <v>2.1</v>
      </c>
      <c r="I68" s="345">
        <f>IF(MINA(F68:G68)&lt;M68,TEXT(M68,"&lt;0.#######"),MINA(F68:G68))</f>
        <v>0.9</v>
      </c>
      <c r="J68" s="330">
        <f t="shared" si="1"/>
        <v>1.5</v>
      </c>
      <c r="K68" s="824"/>
      <c r="L68" s="2"/>
      <c r="M68" s="3">
        <v>0.5</v>
      </c>
    </row>
    <row r="69" spans="2:13" ht="10.5" customHeight="1">
      <c r="B69" s="49">
        <v>5</v>
      </c>
      <c r="C69" s="45" t="s">
        <v>150</v>
      </c>
      <c r="D69" s="44"/>
      <c r="E69" s="10" t="s">
        <v>154</v>
      </c>
      <c r="F69" s="123">
        <v>4</v>
      </c>
      <c r="G69" s="79">
        <v>1</v>
      </c>
      <c r="H69" s="352">
        <f>IF(MAXA(F69:G69)&lt;M69,TEXT(M69,"&lt;0"),MAXA(F69:G69))</f>
        <v>4</v>
      </c>
      <c r="I69" s="353">
        <f>IF(MINA(F69:G69)&lt;M69,TEXT(M69,"&lt;0"),MINA(F69:G69))</f>
        <v>1</v>
      </c>
      <c r="J69" s="354">
        <f t="shared" si="1"/>
        <v>2.5</v>
      </c>
      <c r="K69" s="824"/>
      <c r="L69" s="2"/>
      <c r="M69" s="3">
        <v>1</v>
      </c>
    </row>
    <row r="70" spans="2:13" ht="10.5" customHeight="1">
      <c r="B70" s="49">
        <v>6</v>
      </c>
      <c r="C70" s="45" t="s">
        <v>149</v>
      </c>
      <c r="D70" s="44"/>
      <c r="E70" s="10" t="s">
        <v>154</v>
      </c>
      <c r="F70" s="123">
        <v>10</v>
      </c>
      <c r="G70" s="79">
        <v>9.3</v>
      </c>
      <c r="H70" s="122">
        <f>IF(MAXA(F70:G70)&lt;M70,TEXT(M70,"&lt;0.#######"),MAXA(F70:G70))</f>
        <v>10</v>
      </c>
      <c r="I70" s="337">
        <f>IF(MINA(F70:G70)&lt;M70,TEXT(M70,"&lt;0.#######"),MINA(F70:G70))</f>
        <v>9.3</v>
      </c>
      <c r="J70" s="330">
        <f t="shared" si="1"/>
        <v>9.65</v>
      </c>
      <c r="K70" s="824"/>
      <c r="L70" s="2"/>
      <c r="M70" s="3">
        <v>0.5</v>
      </c>
    </row>
    <row r="71" spans="2:13" ht="10.5" customHeight="1">
      <c r="B71" s="49">
        <v>7</v>
      </c>
      <c r="C71" s="845" t="s">
        <v>251</v>
      </c>
      <c r="D71" s="845"/>
      <c r="E71" s="10" t="s">
        <v>154</v>
      </c>
      <c r="F71" s="487" t="s">
        <v>448</v>
      </c>
      <c r="G71" s="31" t="s">
        <v>448</v>
      </c>
      <c r="H71" s="452" t="str">
        <f>IF(MAXA(F71:G71)&lt;M71,TEXT(M71,"&lt;0.#######"),MAXA(F71:G71))</f>
        <v>&lt;0.1</v>
      </c>
      <c r="I71" s="453" t="str">
        <f>IF(MINA(F71:G71)&lt;M71,TEXT(M71,"&lt;0.#######"),MINA(F71:G71))</f>
        <v>&lt;0.1</v>
      </c>
      <c r="J71" s="366" t="str">
        <f t="shared" si="1"/>
        <v>&lt;0.1</v>
      </c>
      <c r="K71" s="824"/>
      <c r="L71" s="2"/>
      <c r="M71" s="3">
        <v>0.1</v>
      </c>
    </row>
    <row r="72" spans="2:14" ht="10.5" customHeight="1">
      <c r="B72" s="49">
        <v>8</v>
      </c>
      <c r="C72" s="838" t="s">
        <v>481</v>
      </c>
      <c r="D72" s="838"/>
      <c r="E72" s="381" t="s">
        <v>482</v>
      </c>
      <c r="F72" s="123">
        <v>8</v>
      </c>
      <c r="G72" s="209" t="s">
        <v>532</v>
      </c>
      <c r="H72" s="1084" t="s">
        <v>532</v>
      </c>
      <c r="I72" s="1085">
        <v>8</v>
      </c>
      <c r="J72" s="209" t="s">
        <v>534</v>
      </c>
      <c r="K72" s="824"/>
      <c r="L72" s="2"/>
      <c r="M72" s="3">
        <v>2</v>
      </c>
      <c r="N72" s="575">
        <f>AVERAGE(8,120)</f>
        <v>64</v>
      </c>
    </row>
    <row r="73" spans="2:14" ht="10.5" customHeight="1">
      <c r="B73" s="49">
        <v>9</v>
      </c>
      <c r="C73" s="825" t="s">
        <v>258</v>
      </c>
      <c r="D73" s="826"/>
      <c r="E73" s="10" t="s">
        <v>261</v>
      </c>
      <c r="F73" s="123">
        <v>7.8</v>
      </c>
      <c r="G73" s="10" t="s">
        <v>533</v>
      </c>
      <c r="H73" s="562" t="s">
        <v>533</v>
      </c>
      <c r="I73" s="1086">
        <v>7.8</v>
      </c>
      <c r="J73" s="209" t="s">
        <v>535</v>
      </c>
      <c r="K73" s="824"/>
      <c r="L73" s="2"/>
      <c r="M73" s="3">
        <v>1.8</v>
      </c>
      <c r="N73" s="575">
        <f>AVERAGE(7.8,130)</f>
        <v>68.9</v>
      </c>
    </row>
    <row r="74" spans="2:13" ht="10.5" customHeight="1">
      <c r="B74" s="49">
        <v>10</v>
      </c>
      <c r="C74" s="825" t="s">
        <v>237</v>
      </c>
      <c r="D74" s="826"/>
      <c r="E74" s="10" t="s">
        <v>255</v>
      </c>
      <c r="F74" s="123">
        <v>18</v>
      </c>
      <c r="G74" s="178">
        <v>26</v>
      </c>
      <c r="H74" s="361">
        <f>MAXA(F74:G74)</f>
        <v>26</v>
      </c>
      <c r="I74" s="362">
        <f>MINA(F74:G74)</f>
        <v>18</v>
      </c>
      <c r="J74" s="549">
        <f>AVERAGEA(F74:G74)</f>
        <v>22</v>
      </c>
      <c r="K74" s="824"/>
      <c r="L74" s="2"/>
      <c r="M74" s="3">
        <v>0.5</v>
      </c>
    </row>
    <row r="75" spans="2:13" ht="10.5" customHeight="1" thickBot="1">
      <c r="B75" s="64">
        <v>11</v>
      </c>
      <c r="C75" s="45" t="s">
        <v>238</v>
      </c>
      <c r="D75" s="44"/>
      <c r="E75" s="10" t="s">
        <v>249</v>
      </c>
      <c r="F75" s="123">
        <v>1.9</v>
      </c>
      <c r="G75" s="188">
        <v>3.1</v>
      </c>
      <c r="H75" s="363">
        <f>IF(MAXA(F75:G75)&lt;M75,TEXT(M75,"&lt;0.#######"),MAXA(F75:G75))</f>
        <v>3.1</v>
      </c>
      <c r="I75" s="364">
        <f>IF(MINA(F75:G75)&lt;M75,TEXT(M75,"&lt;0.#######"),MINA(F75:G75))</f>
        <v>1.9</v>
      </c>
      <c r="J75" s="365">
        <f>IF(AVERAGEA(F75:G75)&lt;M75,TEXT(M75,"&lt;0.#######"),AVERAGEA(F75:G75))</f>
        <v>2.5</v>
      </c>
      <c r="K75" s="844"/>
      <c r="L75" s="2"/>
      <c r="M75" s="3">
        <v>0.2</v>
      </c>
    </row>
    <row r="76" spans="2:14" s="6" customFormat="1" ht="12.75" customHeight="1" thickBot="1">
      <c r="B76" s="818" t="s">
        <v>242</v>
      </c>
      <c r="C76" s="819"/>
      <c r="D76" s="819"/>
      <c r="E76" s="839"/>
      <c r="F76" s="267">
        <v>2</v>
      </c>
      <c r="G76" s="227">
        <v>2</v>
      </c>
      <c r="H76" s="4"/>
      <c r="I76" s="22"/>
      <c r="J76" s="22"/>
      <c r="K76" s="4"/>
      <c r="L76" s="2"/>
      <c r="M76" s="3"/>
      <c r="N76" s="3"/>
    </row>
    <row r="77" spans="3:12" ht="10.5" customHeight="1">
      <c r="C77" s="1" t="s">
        <v>467</v>
      </c>
      <c r="D77" s="1"/>
      <c r="E77" s="1"/>
      <c r="F77" s="1"/>
      <c r="G77" s="1"/>
      <c r="H77" s="1"/>
      <c r="I77" s="1"/>
      <c r="J77" s="1"/>
      <c r="K77" s="3"/>
      <c r="L77" s="5"/>
    </row>
    <row r="78" spans="4:10" ht="10.5" customHeight="1">
      <c r="D78" s="1"/>
      <c r="E78" s="1"/>
      <c r="F78" s="1"/>
      <c r="G78" s="1"/>
      <c r="H78" s="1"/>
      <c r="I78" s="1"/>
      <c r="J78" s="1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5" customHeight="1"/>
    <row r="90" ht="5.25" customHeight="1"/>
  </sheetData>
  <sheetProtection/>
  <mergeCells count="91">
    <mergeCell ref="B4:C4"/>
    <mergeCell ref="C14:D14"/>
    <mergeCell ref="F12:G12"/>
    <mergeCell ref="H12:J12"/>
    <mergeCell ref="D9:E9"/>
    <mergeCell ref="B6:C11"/>
    <mergeCell ref="D10:E10"/>
    <mergeCell ref="I6:I9"/>
    <mergeCell ref="B12:D12"/>
    <mergeCell ref="C13:D13"/>
    <mergeCell ref="B1:K1"/>
    <mergeCell ref="C29:D29"/>
    <mergeCell ref="C30:D30"/>
    <mergeCell ref="C28:D28"/>
    <mergeCell ref="C26:D26"/>
    <mergeCell ref="C27:D27"/>
    <mergeCell ref="D11:E11"/>
    <mergeCell ref="D6:E6"/>
    <mergeCell ref="D8:E8"/>
    <mergeCell ref="H6:H9"/>
    <mergeCell ref="C16:D16"/>
    <mergeCell ref="C17:D17"/>
    <mergeCell ref="C15:D15"/>
    <mergeCell ref="K13:K14"/>
    <mergeCell ref="K23:K25"/>
    <mergeCell ref="K15:K20"/>
    <mergeCell ref="C20:D20"/>
    <mergeCell ref="B76:E76"/>
    <mergeCell ref="C22:D22"/>
    <mergeCell ref="C24:D24"/>
    <mergeCell ref="C33:D33"/>
    <mergeCell ref="C44:D44"/>
    <mergeCell ref="F64:G64"/>
    <mergeCell ref="C34:D34"/>
    <mergeCell ref="C35:D35"/>
    <mergeCell ref="C45:D45"/>
    <mergeCell ref="C46:D46"/>
    <mergeCell ref="K44:K47"/>
    <mergeCell ref="K51:K52"/>
    <mergeCell ref="K26:K32"/>
    <mergeCell ref="K33:K43"/>
    <mergeCell ref="C38:D38"/>
    <mergeCell ref="C39:D39"/>
    <mergeCell ref="C31:D31"/>
    <mergeCell ref="C32:D32"/>
    <mergeCell ref="C47:D47"/>
    <mergeCell ref="C40:D40"/>
    <mergeCell ref="K6:K11"/>
    <mergeCell ref="J6:J9"/>
    <mergeCell ref="C36:D36"/>
    <mergeCell ref="C37:D37"/>
    <mergeCell ref="D7:E7"/>
    <mergeCell ref="C18:D18"/>
    <mergeCell ref="C19:D19"/>
    <mergeCell ref="C21:D21"/>
    <mergeCell ref="C25:D25"/>
    <mergeCell ref="C23:D23"/>
    <mergeCell ref="K65:K75"/>
    <mergeCell ref="C54:D54"/>
    <mergeCell ref="C55:D55"/>
    <mergeCell ref="C56:D56"/>
    <mergeCell ref="C57:D57"/>
    <mergeCell ref="K58:K63"/>
    <mergeCell ref="K53:K57"/>
    <mergeCell ref="C59:D59"/>
    <mergeCell ref="C61:D61"/>
    <mergeCell ref="H64:J64"/>
    <mergeCell ref="C49:D49"/>
    <mergeCell ref="C50:D50"/>
    <mergeCell ref="C51:D51"/>
    <mergeCell ref="C41:D41"/>
    <mergeCell ref="C42:D42"/>
    <mergeCell ref="C43:D43"/>
    <mergeCell ref="C72:D72"/>
    <mergeCell ref="C65:D65"/>
    <mergeCell ref="C67:D67"/>
    <mergeCell ref="C63:D63"/>
    <mergeCell ref="B64:D64"/>
    <mergeCell ref="C68:D68"/>
    <mergeCell ref="C71:D71"/>
    <mergeCell ref="C66:D66"/>
    <mergeCell ref="C74:D74"/>
    <mergeCell ref="C73:D73"/>
    <mergeCell ref="F3:I3"/>
    <mergeCell ref="F4:I4"/>
    <mergeCell ref="C62:D62"/>
    <mergeCell ref="C58:D58"/>
    <mergeCell ref="C52:D52"/>
    <mergeCell ref="C60:D60"/>
    <mergeCell ref="C53:D53"/>
    <mergeCell ref="C48:D48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78"/>
  <sheetViews>
    <sheetView zoomScalePageLayoutView="0" workbookViewId="0" topLeftCell="A31">
      <selection activeCell="H70" sqref="H70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6" width="7.59765625" style="4" customWidth="1"/>
    <col min="7" max="7" width="7.59765625" style="3" customWidth="1"/>
    <col min="8" max="10" width="7.59765625" style="4" customWidth="1"/>
    <col min="11" max="11" width="13.5" style="4" customWidth="1"/>
    <col min="12" max="12" width="3.5" style="3" customWidth="1"/>
    <col min="13" max="14" width="0" style="3" hidden="1" customWidth="1"/>
    <col min="1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41"/>
      <c r="M1" s="41"/>
      <c r="U1" s="4"/>
    </row>
    <row r="2" spans="2:21" ht="12" customHeight="1" thickBot="1">
      <c r="B2" s="20"/>
      <c r="F2" s="3"/>
      <c r="H2" s="3"/>
      <c r="I2" s="3"/>
      <c r="J2" s="3"/>
      <c r="K2" s="3"/>
      <c r="U2" s="4"/>
    </row>
    <row r="3" spans="2:12" ht="16.5" customHeight="1" thickBot="1">
      <c r="B3" s="4"/>
      <c r="C3" s="12"/>
      <c r="D3" s="14"/>
      <c r="E3" s="4"/>
      <c r="F3" s="793" t="s">
        <v>6</v>
      </c>
      <c r="G3" s="794"/>
      <c r="H3" s="794"/>
      <c r="I3" s="795"/>
      <c r="L3" s="4"/>
    </row>
    <row r="4" spans="2:12" ht="16.5" customHeight="1" thickBot="1">
      <c r="B4" s="793" t="s">
        <v>21</v>
      </c>
      <c r="C4" s="795"/>
      <c r="D4" s="47" t="s">
        <v>429</v>
      </c>
      <c r="E4" s="4"/>
      <c r="F4" s="796" t="s">
        <v>213</v>
      </c>
      <c r="G4" s="797"/>
      <c r="H4" s="797"/>
      <c r="I4" s="798"/>
      <c r="L4" s="4"/>
    </row>
    <row r="5" spans="2:12" ht="9.75" customHeight="1" thickBot="1">
      <c r="B5" s="4"/>
      <c r="C5" s="4"/>
      <c r="D5" s="4"/>
      <c r="E5" s="4"/>
      <c r="G5" s="4"/>
      <c r="L5" s="4"/>
    </row>
    <row r="6" spans="2:12" ht="10.5" customHeight="1">
      <c r="B6" s="799" t="s">
        <v>99</v>
      </c>
      <c r="C6" s="800"/>
      <c r="D6" s="803" t="s">
        <v>7</v>
      </c>
      <c r="E6" s="804"/>
      <c r="F6" s="78">
        <v>45064</v>
      </c>
      <c r="G6" s="170">
        <v>45113</v>
      </c>
      <c r="H6" s="919" t="s">
        <v>0</v>
      </c>
      <c r="I6" s="808" t="s">
        <v>1</v>
      </c>
      <c r="J6" s="811" t="s">
        <v>2</v>
      </c>
      <c r="K6" s="814" t="s">
        <v>76</v>
      </c>
      <c r="L6" s="4"/>
    </row>
    <row r="7" spans="2:12" ht="10.5" customHeight="1">
      <c r="B7" s="801"/>
      <c r="C7" s="802"/>
      <c r="D7" s="816" t="s">
        <v>12</v>
      </c>
      <c r="E7" s="817"/>
      <c r="F7" s="58">
        <v>0.37847222222222227</v>
      </c>
      <c r="G7" s="171">
        <v>0.37847222222222227</v>
      </c>
      <c r="H7" s="920"/>
      <c r="I7" s="809"/>
      <c r="J7" s="812"/>
      <c r="K7" s="815"/>
      <c r="L7" s="4"/>
    </row>
    <row r="8" spans="2:12" ht="10.5" customHeight="1">
      <c r="B8" s="801"/>
      <c r="C8" s="802"/>
      <c r="D8" s="816" t="s">
        <v>8</v>
      </c>
      <c r="E8" s="817"/>
      <c r="F8" s="58" t="s">
        <v>488</v>
      </c>
      <c r="G8" s="171" t="s">
        <v>519</v>
      </c>
      <c r="H8" s="920"/>
      <c r="I8" s="809"/>
      <c r="J8" s="812"/>
      <c r="K8" s="815"/>
      <c r="L8" s="4"/>
    </row>
    <row r="9" spans="2:12" ht="10.5" customHeight="1">
      <c r="B9" s="801"/>
      <c r="C9" s="802"/>
      <c r="D9" s="816" t="s">
        <v>9</v>
      </c>
      <c r="E9" s="817"/>
      <c r="F9" s="59" t="s">
        <v>488</v>
      </c>
      <c r="G9" s="162" t="s">
        <v>488</v>
      </c>
      <c r="H9" s="921"/>
      <c r="I9" s="810"/>
      <c r="J9" s="813"/>
      <c r="K9" s="815"/>
      <c r="L9" s="4"/>
    </row>
    <row r="10" spans="2:12" ht="10.5" customHeight="1">
      <c r="B10" s="801"/>
      <c r="C10" s="802"/>
      <c r="D10" s="816" t="s">
        <v>10</v>
      </c>
      <c r="E10" s="817"/>
      <c r="F10" s="57">
        <v>25</v>
      </c>
      <c r="G10" s="172">
        <v>28.2</v>
      </c>
      <c r="H10" s="328">
        <f>MAX(F10:G10)</f>
        <v>28.2</v>
      </c>
      <c r="I10" s="329">
        <f>MIN(F10:G10)</f>
        <v>25</v>
      </c>
      <c r="J10" s="330">
        <f>AVERAGE(F10:G10)</f>
        <v>26.6</v>
      </c>
      <c r="K10" s="815"/>
      <c r="L10" s="4"/>
    </row>
    <row r="11" spans="2:12" ht="10.5" customHeight="1" thickBot="1">
      <c r="B11" s="801"/>
      <c r="C11" s="802"/>
      <c r="D11" s="816" t="s">
        <v>11</v>
      </c>
      <c r="E11" s="817"/>
      <c r="F11" s="115">
        <v>14.2</v>
      </c>
      <c r="G11" s="199">
        <v>18.4</v>
      </c>
      <c r="H11" s="331">
        <f>MAX(F11:G11)</f>
        <v>18.4</v>
      </c>
      <c r="I11" s="332">
        <f>MIN(F11:G11)</f>
        <v>14.2</v>
      </c>
      <c r="J11" s="333">
        <f>AVERAGE(F11:G11)</f>
        <v>16.299999999999997</v>
      </c>
      <c r="K11" s="815"/>
      <c r="L11" s="4"/>
    </row>
    <row r="12" spans="2:13" ht="12.75" customHeight="1" thickBot="1">
      <c r="B12" s="818" t="s">
        <v>234</v>
      </c>
      <c r="C12" s="819"/>
      <c r="D12" s="819"/>
      <c r="E12" s="19" t="s">
        <v>256</v>
      </c>
      <c r="F12" s="918" t="s">
        <v>469</v>
      </c>
      <c r="G12" s="918"/>
      <c r="H12" s="821"/>
      <c r="I12" s="821"/>
      <c r="J12" s="821"/>
      <c r="K12" s="43"/>
      <c r="L12" s="4"/>
      <c r="M12" s="3" t="s">
        <v>245</v>
      </c>
    </row>
    <row r="13" spans="2:14" ht="10.5" customHeight="1">
      <c r="B13" s="136">
        <v>1</v>
      </c>
      <c r="C13" s="822" t="s">
        <v>22</v>
      </c>
      <c r="D13" s="823"/>
      <c r="E13" s="97" t="s">
        <v>264</v>
      </c>
      <c r="F13" s="599">
        <v>87</v>
      </c>
      <c r="G13" s="520">
        <v>270</v>
      </c>
      <c r="H13" s="334">
        <f>MAX(F13:G13)</f>
        <v>270</v>
      </c>
      <c r="I13" s="335">
        <f>MIN(F13:G13)</f>
        <v>87</v>
      </c>
      <c r="J13" s="336">
        <f>AVERAGE(F13:G13)</f>
        <v>178.5</v>
      </c>
      <c r="K13" s="824" t="s">
        <v>56</v>
      </c>
      <c r="L13" s="2"/>
      <c r="N13" s="3">
        <v>0</v>
      </c>
    </row>
    <row r="14" spans="2:12" ht="10.5" customHeight="1">
      <c r="B14" s="35">
        <v>2</v>
      </c>
      <c r="C14" s="825" t="s">
        <v>23</v>
      </c>
      <c r="D14" s="826"/>
      <c r="E14" s="77" t="s">
        <v>276</v>
      </c>
      <c r="F14" s="486" t="s">
        <v>489</v>
      </c>
      <c r="G14" s="507" t="s">
        <v>489</v>
      </c>
      <c r="H14" s="454"/>
      <c r="I14" s="455"/>
      <c r="J14" s="456"/>
      <c r="K14" s="824"/>
      <c r="L14" s="2"/>
    </row>
    <row r="15" spans="2:14" ht="10.5" customHeight="1">
      <c r="B15" s="35">
        <v>3</v>
      </c>
      <c r="C15" s="825" t="s">
        <v>24</v>
      </c>
      <c r="D15" s="826"/>
      <c r="E15" s="10" t="s">
        <v>254</v>
      </c>
      <c r="F15" s="487" t="s">
        <v>477</v>
      </c>
      <c r="G15" s="144" t="s">
        <v>477</v>
      </c>
      <c r="H15" s="339"/>
      <c r="I15" s="340"/>
      <c r="J15" s="341"/>
      <c r="K15" s="827" t="s">
        <v>57</v>
      </c>
      <c r="L15" s="2"/>
      <c r="M15" s="3">
        <v>0.0003</v>
      </c>
      <c r="N15" s="3" t="s">
        <v>435</v>
      </c>
    </row>
    <row r="16" spans="2:14" ht="10.5" customHeight="1">
      <c r="B16" s="35">
        <v>4</v>
      </c>
      <c r="C16" s="825" t="s">
        <v>25</v>
      </c>
      <c r="D16" s="826"/>
      <c r="E16" s="10" t="s">
        <v>254</v>
      </c>
      <c r="F16" s="487" t="s">
        <v>477</v>
      </c>
      <c r="G16" s="180" t="s">
        <v>477</v>
      </c>
      <c r="H16" s="342"/>
      <c r="I16" s="343"/>
      <c r="J16" s="344"/>
      <c r="K16" s="828"/>
      <c r="L16" s="2"/>
      <c r="M16" s="3">
        <v>5E-05</v>
      </c>
      <c r="N16" s="3" t="s">
        <v>289</v>
      </c>
    </row>
    <row r="17" spans="2:14" ht="10.5" customHeight="1">
      <c r="B17" s="35">
        <v>5</v>
      </c>
      <c r="C17" s="825" t="s">
        <v>26</v>
      </c>
      <c r="D17" s="826"/>
      <c r="E17" s="10" t="s">
        <v>254</v>
      </c>
      <c r="F17" s="487" t="s">
        <v>477</v>
      </c>
      <c r="G17" s="144" t="s">
        <v>477</v>
      </c>
      <c r="H17" s="339"/>
      <c r="I17" s="340"/>
      <c r="J17" s="341"/>
      <c r="K17" s="828"/>
      <c r="L17" s="2"/>
      <c r="M17" s="3">
        <v>0.001</v>
      </c>
      <c r="N17" s="3" t="s">
        <v>291</v>
      </c>
    </row>
    <row r="18" spans="2:14" ht="10.5" customHeight="1">
      <c r="B18" s="35">
        <v>6</v>
      </c>
      <c r="C18" s="825" t="s">
        <v>27</v>
      </c>
      <c r="D18" s="826"/>
      <c r="E18" s="10" t="s">
        <v>254</v>
      </c>
      <c r="F18" s="487" t="s">
        <v>477</v>
      </c>
      <c r="G18" s="183" t="s">
        <v>477</v>
      </c>
      <c r="H18" s="339"/>
      <c r="I18" s="340"/>
      <c r="J18" s="341"/>
      <c r="K18" s="828"/>
      <c r="L18" s="2"/>
      <c r="M18" s="3">
        <v>0.001</v>
      </c>
      <c r="N18" s="3" t="s">
        <v>291</v>
      </c>
    </row>
    <row r="19" spans="2:14" ht="10.5" customHeight="1">
      <c r="B19" s="35">
        <v>7</v>
      </c>
      <c r="C19" s="825" t="s">
        <v>28</v>
      </c>
      <c r="D19" s="826"/>
      <c r="E19" s="10" t="s">
        <v>254</v>
      </c>
      <c r="F19" s="487" t="s">
        <v>477</v>
      </c>
      <c r="G19" s="144" t="s">
        <v>477</v>
      </c>
      <c r="H19" s="339"/>
      <c r="I19" s="340"/>
      <c r="J19" s="341"/>
      <c r="K19" s="828"/>
      <c r="L19" s="2"/>
      <c r="M19" s="3">
        <v>0.001</v>
      </c>
      <c r="N19" s="3" t="s">
        <v>291</v>
      </c>
    </row>
    <row r="20" spans="2:14" ht="10.5" customHeight="1">
      <c r="B20" s="35">
        <v>8</v>
      </c>
      <c r="C20" s="825" t="s">
        <v>29</v>
      </c>
      <c r="D20" s="826"/>
      <c r="E20" s="10" t="s">
        <v>254</v>
      </c>
      <c r="F20" s="487" t="s">
        <v>477</v>
      </c>
      <c r="G20" s="144" t="s">
        <v>477</v>
      </c>
      <c r="H20" s="339"/>
      <c r="I20" s="340"/>
      <c r="J20" s="341"/>
      <c r="K20" s="829"/>
      <c r="L20" s="2"/>
      <c r="M20" s="3">
        <v>0.005</v>
      </c>
      <c r="N20" s="3" t="s">
        <v>293</v>
      </c>
    </row>
    <row r="21" spans="2:14" ht="10.5" customHeight="1">
      <c r="B21" s="35">
        <v>9</v>
      </c>
      <c r="C21" s="825" t="s">
        <v>465</v>
      </c>
      <c r="D21" s="826"/>
      <c r="E21" s="10" t="s">
        <v>254</v>
      </c>
      <c r="F21" s="487"/>
      <c r="G21" s="144"/>
      <c r="H21" s="339"/>
      <c r="I21" s="340"/>
      <c r="J21" s="341"/>
      <c r="K21" s="11" t="s">
        <v>466</v>
      </c>
      <c r="L21" s="2"/>
      <c r="M21" s="3">
        <v>0.004</v>
      </c>
      <c r="N21" s="3" t="s">
        <v>293</v>
      </c>
    </row>
    <row r="22" spans="2:14" ht="10.5" customHeight="1">
      <c r="B22" s="35">
        <v>10</v>
      </c>
      <c r="C22" s="825" t="s">
        <v>30</v>
      </c>
      <c r="D22" s="826"/>
      <c r="E22" s="10" t="s">
        <v>254</v>
      </c>
      <c r="F22" s="487" t="s">
        <v>477</v>
      </c>
      <c r="G22" s="144" t="s">
        <v>477</v>
      </c>
      <c r="H22" s="339"/>
      <c r="I22" s="340"/>
      <c r="J22" s="341"/>
      <c r="K22" s="11" t="s">
        <v>58</v>
      </c>
      <c r="L22" s="2"/>
      <c r="M22" s="3">
        <v>0.001</v>
      </c>
      <c r="N22" s="3" t="s">
        <v>291</v>
      </c>
    </row>
    <row r="23" spans="2:14" ht="10.5" customHeight="1">
      <c r="B23" s="35">
        <v>11</v>
      </c>
      <c r="C23" s="825" t="s">
        <v>31</v>
      </c>
      <c r="D23" s="826"/>
      <c r="E23" s="10" t="s">
        <v>254</v>
      </c>
      <c r="F23" s="487" t="s">
        <v>448</v>
      </c>
      <c r="G23" s="113">
        <v>0.1</v>
      </c>
      <c r="H23" s="328">
        <f>IF(MAXA(F23:G23)&lt;M23,TEXT(M23,"&lt;0.#######"),MAXA(F23:G23))</f>
        <v>0.1</v>
      </c>
      <c r="I23" s="345" t="str">
        <f>IF(MINA(F23:G23)&lt;M23,TEXT(M23,"&lt;0.#######"),MINA(F23:G23))</f>
        <v>&lt;0.1</v>
      </c>
      <c r="J23" s="330" t="str">
        <f>IF(AVERAGEA(F23:G23)&lt;M23,TEXT(M23,"&lt;0.#######"),AVERAGEA(F23:G23))</f>
        <v>&lt;0.1</v>
      </c>
      <c r="K23" s="830" t="s">
        <v>59</v>
      </c>
      <c r="L23" s="2"/>
      <c r="M23" s="3">
        <v>0.1</v>
      </c>
      <c r="N23" s="3" t="s">
        <v>448</v>
      </c>
    </row>
    <row r="24" spans="2:14" ht="10.5" customHeight="1">
      <c r="B24" s="35">
        <v>12</v>
      </c>
      <c r="C24" s="825" t="s">
        <v>32</v>
      </c>
      <c r="D24" s="826"/>
      <c r="E24" s="10" t="s">
        <v>254</v>
      </c>
      <c r="F24" s="487" t="s">
        <v>477</v>
      </c>
      <c r="G24" s="160" t="s">
        <v>477</v>
      </c>
      <c r="H24" s="346"/>
      <c r="I24" s="347"/>
      <c r="J24" s="348"/>
      <c r="K24" s="830"/>
      <c r="L24" s="2"/>
      <c r="M24" s="3">
        <v>0.05</v>
      </c>
      <c r="N24" s="3" t="s">
        <v>456</v>
      </c>
    </row>
    <row r="25" spans="2:14" ht="10.5" customHeight="1">
      <c r="B25" s="35">
        <v>13</v>
      </c>
      <c r="C25" s="825" t="s">
        <v>33</v>
      </c>
      <c r="D25" s="826"/>
      <c r="E25" s="10" t="s">
        <v>254</v>
      </c>
      <c r="F25" s="487" t="s">
        <v>477</v>
      </c>
      <c r="G25" s="172" t="s">
        <v>477</v>
      </c>
      <c r="H25" s="328"/>
      <c r="I25" s="345"/>
      <c r="J25" s="330"/>
      <c r="K25" s="830"/>
      <c r="L25" s="2"/>
      <c r="M25" s="3">
        <v>0.1</v>
      </c>
      <c r="N25" s="3" t="s">
        <v>448</v>
      </c>
    </row>
    <row r="26" spans="2:14" ht="10.5" customHeight="1">
      <c r="B26" s="35">
        <v>14</v>
      </c>
      <c r="C26" s="825" t="s">
        <v>34</v>
      </c>
      <c r="D26" s="826"/>
      <c r="E26" s="10" t="s">
        <v>254</v>
      </c>
      <c r="F26" s="487" t="s">
        <v>477</v>
      </c>
      <c r="G26" s="185" t="s">
        <v>477</v>
      </c>
      <c r="H26" s="349"/>
      <c r="I26" s="350"/>
      <c r="J26" s="351"/>
      <c r="K26" s="830" t="s">
        <v>60</v>
      </c>
      <c r="L26" s="2"/>
      <c r="M26" s="3">
        <v>0.0002</v>
      </c>
      <c r="N26" s="3" t="s">
        <v>286</v>
      </c>
    </row>
    <row r="27" spans="2:14" ht="10.5" customHeight="1">
      <c r="B27" s="35">
        <v>15</v>
      </c>
      <c r="C27" s="825" t="s">
        <v>217</v>
      </c>
      <c r="D27" s="826"/>
      <c r="E27" s="10" t="s">
        <v>254</v>
      </c>
      <c r="F27" s="487" t="s">
        <v>477</v>
      </c>
      <c r="G27" s="144" t="s">
        <v>477</v>
      </c>
      <c r="H27" s="339"/>
      <c r="I27" s="340"/>
      <c r="J27" s="341"/>
      <c r="K27" s="830"/>
      <c r="L27" s="2"/>
      <c r="M27" s="3">
        <v>0.005</v>
      </c>
      <c r="N27" s="3" t="s">
        <v>293</v>
      </c>
    </row>
    <row r="28" spans="2:14" ht="21.75" customHeight="1">
      <c r="B28" s="35">
        <v>16</v>
      </c>
      <c r="C28" s="831" t="s">
        <v>434</v>
      </c>
      <c r="D28" s="832"/>
      <c r="E28" s="10" t="s">
        <v>254</v>
      </c>
      <c r="F28" s="487" t="s">
        <v>477</v>
      </c>
      <c r="G28" s="144" t="s">
        <v>477</v>
      </c>
      <c r="H28" s="339"/>
      <c r="I28" s="340"/>
      <c r="J28" s="341"/>
      <c r="K28" s="830"/>
      <c r="L28" s="2"/>
      <c r="M28" s="3">
        <v>0.001</v>
      </c>
      <c r="N28" s="3" t="s">
        <v>291</v>
      </c>
    </row>
    <row r="29" spans="2:14" ht="10.5" customHeight="1">
      <c r="B29" s="35">
        <v>17</v>
      </c>
      <c r="C29" s="825" t="s">
        <v>267</v>
      </c>
      <c r="D29" s="826"/>
      <c r="E29" s="10" t="s">
        <v>254</v>
      </c>
      <c r="F29" s="487" t="s">
        <v>477</v>
      </c>
      <c r="G29" s="144" t="s">
        <v>477</v>
      </c>
      <c r="H29" s="339"/>
      <c r="I29" s="340"/>
      <c r="J29" s="341"/>
      <c r="K29" s="830"/>
      <c r="L29" s="2"/>
      <c r="M29" s="3">
        <v>0.001</v>
      </c>
      <c r="N29" s="3" t="s">
        <v>291</v>
      </c>
    </row>
    <row r="30" spans="2:14" ht="10.5" customHeight="1">
      <c r="B30" s="35">
        <v>18</v>
      </c>
      <c r="C30" s="825" t="s">
        <v>268</v>
      </c>
      <c r="D30" s="826"/>
      <c r="E30" s="10" t="s">
        <v>254</v>
      </c>
      <c r="F30" s="487" t="s">
        <v>477</v>
      </c>
      <c r="G30" s="144" t="s">
        <v>477</v>
      </c>
      <c r="H30" s="339"/>
      <c r="I30" s="340"/>
      <c r="J30" s="341"/>
      <c r="K30" s="830"/>
      <c r="L30" s="2"/>
      <c r="M30" s="3">
        <v>0.001</v>
      </c>
      <c r="N30" s="3" t="s">
        <v>291</v>
      </c>
    </row>
    <row r="31" spans="2:14" ht="10.5" customHeight="1">
      <c r="B31" s="35">
        <v>19</v>
      </c>
      <c r="C31" s="825" t="s">
        <v>269</v>
      </c>
      <c r="D31" s="826"/>
      <c r="E31" s="10" t="s">
        <v>254</v>
      </c>
      <c r="F31" s="487" t="s">
        <v>477</v>
      </c>
      <c r="G31" s="144" t="s">
        <v>477</v>
      </c>
      <c r="H31" s="339"/>
      <c r="I31" s="340"/>
      <c r="J31" s="341"/>
      <c r="K31" s="830"/>
      <c r="L31" s="2"/>
      <c r="M31" s="3">
        <v>0.001</v>
      </c>
      <c r="N31" s="3" t="s">
        <v>291</v>
      </c>
    </row>
    <row r="32" spans="2:14" ht="10.5" customHeight="1">
      <c r="B32" s="35">
        <v>20</v>
      </c>
      <c r="C32" s="825" t="s">
        <v>270</v>
      </c>
      <c r="D32" s="826"/>
      <c r="E32" s="10" t="s">
        <v>254</v>
      </c>
      <c r="F32" s="487" t="s">
        <v>477</v>
      </c>
      <c r="G32" s="144" t="s">
        <v>477</v>
      </c>
      <c r="H32" s="339"/>
      <c r="I32" s="340"/>
      <c r="J32" s="341"/>
      <c r="K32" s="830"/>
      <c r="L32" s="2"/>
      <c r="M32" s="3">
        <v>0.001</v>
      </c>
      <c r="N32" s="3" t="s">
        <v>291</v>
      </c>
    </row>
    <row r="33" spans="2:14" ht="10.5" customHeight="1">
      <c r="B33" s="35">
        <v>21</v>
      </c>
      <c r="C33" s="825" t="s">
        <v>277</v>
      </c>
      <c r="D33" s="826"/>
      <c r="E33" s="10" t="s">
        <v>254</v>
      </c>
      <c r="F33" s="487" t="s">
        <v>477</v>
      </c>
      <c r="G33" s="160" t="s">
        <v>477</v>
      </c>
      <c r="H33" s="339"/>
      <c r="I33" s="340"/>
      <c r="J33" s="341"/>
      <c r="K33" s="827" t="s">
        <v>58</v>
      </c>
      <c r="L33" s="2"/>
      <c r="M33" s="3">
        <v>0.06</v>
      </c>
      <c r="N33" s="3" t="s">
        <v>453</v>
      </c>
    </row>
    <row r="34" spans="2:14" ht="10.5" customHeight="1">
      <c r="B34" s="35">
        <v>22</v>
      </c>
      <c r="C34" s="825" t="s">
        <v>35</v>
      </c>
      <c r="D34" s="826"/>
      <c r="E34" s="10" t="s">
        <v>254</v>
      </c>
      <c r="F34" s="487" t="s">
        <v>477</v>
      </c>
      <c r="G34" s="144" t="s">
        <v>477</v>
      </c>
      <c r="H34" s="339"/>
      <c r="I34" s="340"/>
      <c r="J34" s="341"/>
      <c r="K34" s="824"/>
      <c r="L34" s="2"/>
      <c r="M34" s="3">
        <v>0.002</v>
      </c>
      <c r="N34" s="3" t="s">
        <v>288</v>
      </c>
    </row>
    <row r="35" spans="2:14" ht="10.5" customHeight="1">
      <c r="B35" s="35">
        <v>23</v>
      </c>
      <c r="C35" s="825" t="s">
        <v>222</v>
      </c>
      <c r="D35" s="826"/>
      <c r="E35" s="10" t="s">
        <v>254</v>
      </c>
      <c r="F35" s="487" t="s">
        <v>477</v>
      </c>
      <c r="G35" s="144" t="s">
        <v>477</v>
      </c>
      <c r="H35" s="339"/>
      <c r="I35" s="340"/>
      <c r="J35" s="341"/>
      <c r="K35" s="824"/>
      <c r="L35" s="2"/>
      <c r="M35" s="3">
        <v>0.001</v>
      </c>
      <c r="N35" s="3" t="s">
        <v>291</v>
      </c>
    </row>
    <row r="36" spans="2:14" ht="10.5" customHeight="1">
      <c r="B36" s="35">
        <v>24</v>
      </c>
      <c r="C36" s="825" t="s">
        <v>36</v>
      </c>
      <c r="D36" s="826"/>
      <c r="E36" s="10" t="s">
        <v>254</v>
      </c>
      <c r="F36" s="487" t="s">
        <v>477</v>
      </c>
      <c r="G36" s="144" t="s">
        <v>477</v>
      </c>
      <c r="H36" s="339"/>
      <c r="I36" s="340"/>
      <c r="J36" s="341"/>
      <c r="K36" s="824"/>
      <c r="L36" s="2"/>
      <c r="M36" s="3">
        <v>0.003</v>
      </c>
      <c r="N36" s="3" t="s">
        <v>436</v>
      </c>
    </row>
    <row r="37" spans="2:14" ht="10.5" customHeight="1">
      <c r="B37" s="35">
        <v>25</v>
      </c>
      <c r="C37" s="825" t="s">
        <v>87</v>
      </c>
      <c r="D37" s="826"/>
      <c r="E37" s="10" t="s">
        <v>254</v>
      </c>
      <c r="F37" s="487" t="s">
        <v>477</v>
      </c>
      <c r="G37" s="144" t="s">
        <v>477</v>
      </c>
      <c r="H37" s="339"/>
      <c r="I37" s="340"/>
      <c r="J37" s="341"/>
      <c r="K37" s="824"/>
      <c r="L37" s="2"/>
      <c r="M37" s="3">
        <v>0.001</v>
      </c>
      <c r="N37" s="3" t="s">
        <v>291</v>
      </c>
    </row>
    <row r="38" spans="2:14" ht="10.5" customHeight="1">
      <c r="B38" s="35">
        <v>26</v>
      </c>
      <c r="C38" s="825" t="s">
        <v>37</v>
      </c>
      <c r="D38" s="826"/>
      <c r="E38" s="10" t="s">
        <v>254</v>
      </c>
      <c r="F38" s="487" t="s">
        <v>477</v>
      </c>
      <c r="G38" s="144" t="s">
        <v>477</v>
      </c>
      <c r="H38" s="339"/>
      <c r="I38" s="340"/>
      <c r="J38" s="341"/>
      <c r="K38" s="824"/>
      <c r="L38" s="2"/>
      <c r="M38" s="3">
        <v>0.001</v>
      </c>
      <c r="N38" s="3" t="s">
        <v>291</v>
      </c>
    </row>
    <row r="39" spans="2:14" ht="10.5" customHeight="1">
      <c r="B39" s="35">
        <v>27</v>
      </c>
      <c r="C39" s="825" t="s">
        <v>38</v>
      </c>
      <c r="D39" s="826"/>
      <c r="E39" s="10" t="s">
        <v>254</v>
      </c>
      <c r="F39" s="487" t="s">
        <v>477</v>
      </c>
      <c r="G39" s="144" t="s">
        <v>477</v>
      </c>
      <c r="H39" s="339"/>
      <c r="I39" s="340"/>
      <c r="J39" s="341"/>
      <c r="K39" s="824"/>
      <c r="L39" s="2"/>
      <c r="M39" s="3">
        <v>0.001</v>
      </c>
      <c r="N39" s="3" t="s">
        <v>291</v>
      </c>
    </row>
    <row r="40" spans="2:14" ht="10.5" customHeight="1">
      <c r="B40" s="35">
        <v>28</v>
      </c>
      <c r="C40" s="825" t="s">
        <v>39</v>
      </c>
      <c r="D40" s="826"/>
      <c r="E40" s="10" t="s">
        <v>254</v>
      </c>
      <c r="F40" s="487" t="s">
        <v>477</v>
      </c>
      <c r="G40" s="144" t="s">
        <v>477</v>
      </c>
      <c r="H40" s="339"/>
      <c r="I40" s="340"/>
      <c r="J40" s="341"/>
      <c r="K40" s="824"/>
      <c r="L40" s="2"/>
      <c r="M40" s="3">
        <v>0.003</v>
      </c>
      <c r="N40" s="3" t="s">
        <v>436</v>
      </c>
    </row>
    <row r="41" spans="2:14" ht="10.5" customHeight="1">
      <c r="B41" s="35">
        <v>29</v>
      </c>
      <c r="C41" s="825" t="s">
        <v>88</v>
      </c>
      <c r="D41" s="826"/>
      <c r="E41" s="10" t="s">
        <v>254</v>
      </c>
      <c r="F41" s="487" t="s">
        <v>477</v>
      </c>
      <c r="G41" s="144" t="s">
        <v>477</v>
      </c>
      <c r="H41" s="339"/>
      <c r="I41" s="340"/>
      <c r="J41" s="341"/>
      <c r="K41" s="824"/>
      <c r="L41" s="2"/>
      <c r="M41" s="3">
        <v>0.001</v>
      </c>
      <c r="N41" s="3" t="s">
        <v>291</v>
      </c>
    </row>
    <row r="42" spans="2:14" ht="10.5" customHeight="1">
      <c r="B42" s="35">
        <v>30</v>
      </c>
      <c r="C42" s="825" t="s">
        <v>89</v>
      </c>
      <c r="D42" s="826"/>
      <c r="E42" s="10" t="s">
        <v>254</v>
      </c>
      <c r="F42" s="487" t="s">
        <v>477</v>
      </c>
      <c r="G42" s="144" t="s">
        <v>477</v>
      </c>
      <c r="H42" s="339"/>
      <c r="I42" s="340"/>
      <c r="J42" s="341"/>
      <c r="K42" s="824"/>
      <c r="L42" s="2"/>
      <c r="M42" s="3">
        <v>0.001</v>
      </c>
      <c r="N42" s="3" t="s">
        <v>291</v>
      </c>
    </row>
    <row r="43" spans="2:14" ht="10.5" customHeight="1">
      <c r="B43" s="35">
        <v>31</v>
      </c>
      <c r="C43" s="825" t="s">
        <v>90</v>
      </c>
      <c r="D43" s="826"/>
      <c r="E43" s="10" t="s">
        <v>254</v>
      </c>
      <c r="F43" s="487" t="s">
        <v>477</v>
      </c>
      <c r="G43" s="144" t="s">
        <v>477</v>
      </c>
      <c r="H43" s="339"/>
      <c r="I43" s="340"/>
      <c r="J43" s="341"/>
      <c r="K43" s="833"/>
      <c r="L43" s="2"/>
      <c r="M43" s="3">
        <v>0.008</v>
      </c>
      <c r="N43" s="3" t="s">
        <v>438</v>
      </c>
    </row>
    <row r="44" spans="2:14" ht="10.5" customHeight="1">
      <c r="B44" s="35">
        <v>32</v>
      </c>
      <c r="C44" s="825" t="s">
        <v>40</v>
      </c>
      <c r="D44" s="826"/>
      <c r="E44" s="10" t="s">
        <v>254</v>
      </c>
      <c r="F44" s="487" t="s">
        <v>477</v>
      </c>
      <c r="G44" s="160" t="s">
        <v>477</v>
      </c>
      <c r="H44" s="346"/>
      <c r="I44" s="347"/>
      <c r="J44" s="348"/>
      <c r="K44" s="830" t="s">
        <v>57</v>
      </c>
      <c r="L44" s="2"/>
      <c r="M44" s="3">
        <v>0.01</v>
      </c>
      <c r="N44" s="3" t="s">
        <v>451</v>
      </c>
    </row>
    <row r="45" spans="2:14" ht="10.5" customHeight="1">
      <c r="B45" s="35">
        <v>33</v>
      </c>
      <c r="C45" s="825" t="s">
        <v>41</v>
      </c>
      <c r="D45" s="826"/>
      <c r="E45" s="10" t="s">
        <v>254</v>
      </c>
      <c r="F45" s="487" t="s">
        <v>477</v>
      </c>
      <c r="G45" s="160" t="s">
        <v>477</v>
      </c>
      <c r="H45" s="346"/>
      <c r="I45" s="347"/>
      <c r="J45" s="348"/>
      <c r="K45" s="830"/>
      <c r="L45" s="2"/>
      <c r="M45" s="3">
        <v>0.01</v>
      </c>
      <c r="N45" s="3" t="s">
        <v>451</v>
      </c>
    </row>
    <row r="46" spans="2:14" ht="10.5" customHeight="1">
      <c r="B46" s="35">
        <v>34</v>
      </c>
      <c r="C46" s="825" t="s">
        <v>42</v>
      </c>
      <c r="D46" s="826"/>
      <c r="E46" s="10" t="s">
        <v>254</v>
      </c>
      <c r="F46" s="598">
        <v>0.07</v>
      </c>
      <c r="G46" s="113">
        <v>0.07</v>
      </c>
      <c r="H46" s="346">
        <f>IF(MAXA(F46:G46)&lt;M46,TEXT(M46,"&lt;0.#######"),MAXA(F46:G46))</f>
        <v>0.07</v>
      </c>
      <c r="I46" s="347">
        <f>IF(MINA(F46:G46)&lt;M46,TEXT(M46,"&lt;0.#######"),MINA(F46:G46))</f>
        <v>0.07</v>
      </c>
      <c r="J46" s="348">
        <f>IF(AVERAGEA(F46:G46)&lt;M46,TEXT(M46,"&lt;0.#######"),AVERAGEA(F46:G46))</f>
        <v>0.07</v>
      </c>
      <c r="K46" s="830"/>
      <c r="L46" s="2"/>
      <c r="M46" s="3">
        <v>0.03</v>
      </c>
      <c r="N46" s="3" t="s">
        <v>454</v>
      </c>
    </row>
    <row r="47" spans="2:14" ht="10.5" customHeight="1">
      <c r="B47" s="35">
        <v>35</v>
      </c>
      <c r="C47" s="825" t="s">
        <v>43</v>
      </c>
      <c r="D47" s="826"/>
      <c r="E47" s="10" t="s">
        <v>254</v>
      </c>
      <c r="F47" s="487" t="s">
        <v>477</v>
      </c>
      <c r="G47" s="160" t="s">
        <v>477</v>
      </c>
      <c r="H47" s="346"/>
      <c r="I47" s="347"/>
      <c r="J47" s="348"/>
      <c r="K47" s="830"/>
      <c r="L47" s="2"/>
      <c r="M47" s="3">
        <v>0.01</v>
      </c>
      <c r="N47" s="3" t="s">
        <v>451</v>
      </c>
    </row>
    <row r="48" spans="2:14" ht="10.5" customHeight="1">
      <c r="B48" s="35">
        <v>36</v>
      </c>
      <c r="C48" s="825" t="s">
        <v>44</v>
      </c>
      <c r="D48" s="826"/>
      <c r="E48" s="10" t="s">
        <v>254</v>
      </c>
      <c r="F48" s="487" t="s">
        <v>477</v>
      </c>
      <c r="G48" s="172" t="s">
        <v>477</v>
      </c>
      <c r="H48" s="328"/>
      <c r="I48" s="345"/>
      <c r="J48" s="330"/>
      <c r="K48" s="11" t="s">
        <v>59</v>
      </c>
      <c r="L48" s="2"/>
      <c r="M48" s="3">
        <v>0.1</v>
      </c>
      <c r="N48" s="3" t="s">
        <v>448</v>
      </c>
    </row>
    <row r="49" spans="2:14" ht="10.5" customHeight="1">
      <c r="B49" s="35">
        <v>37</v>
      </c>
      <c r="C49" s="825" t="s">
        <v>45</v>
      </c>
      <c r="D49" s="826"/>
      <c r="E49" s="10" t="s">
        <v>254</v>
      </c>
      <c r="F49" s="598">
        <v>0.006</v>
      </c>
      <c r="G49" s="113">
        <v>0.004</v>
      </c>
      <c r="H49" s="339">
        <f>IF(MAXA(F49:G49)&lt;M49,TEXT(M49,"&lt;0.#######"),MAXA(F49:G49))</f>
        <v>0.006</v>
      </c>
      <c r="I49" s="340">
        <f>IF(MINA(F49:G49)&lt;M49,TEXT(M49,"&lt;0.#######"),MINA(F49:G49))</f>
        <v>0.004</v>
      </c>
      <c r="J49" s="341">
        <f>IF(AVERAGEA(F49:G49)&lt;M49,TEXT(M49,"&lt;0.#######"),AVERAGEA(F49:G49))</f>
        <v>0.005</v>
      </c>
      <c r="K49" s="11" t="s">
        <v>57</v>
      </c>
      <c r="L49" s="2"/>
      <c r="M49" s="3">
        <v>0.001</v>
      </c>
      <c r="N49" s="3" t="s">
        <v>291</v>
      </c>
    </row>
    <row r="50" spans="2:14" ht="10.5" customHeight="1">
      <c r="B50" s="35">
        <v>38</v>
      </c>
      <c r="C50" s="825" t="s">
        <v>46</v>
      </c>
      <c r="D50" s="826"/>
      <c r="E50" s="10" t="s">
        <v>254</v>
      </c>
      <c r="F50" s="598">
        <v>5.4</v>
      </c>
      <c r="G50" s="113">
        <v>5.7</v>
      </c>
      <c r="H50" s="328">
        <f>IF(MAXA(F50:G50)&lt;M50,TEXT(M50,"&lt;0.#######"),MAXA(F50:G50))</f>
        <v>5.7</v>
      </c>
      <c r="I50" s="345">
        <f>IF(MINA(F50:G50)&lt;M50,TEXT(M50,"&lt;0.#######"),MINA(F50:G50))</f>
        <v>5.4</v>
      </c>
      <c r="J50" s="330">
        <f>IF(AVERAGEA(F50:G50)&lt;M50,TEXT(M50,"&lt;0.#######"),AVERAGEA(F50:G50))</f>
        <v>5.550000000000001</v>
      </c>
      <c r="K50" s="11" t="s">
        <v>61</v>
      </c>
      <c r="L50" s="2"/>
      <c r="M50" s="3">
        <v>0.1</v>
      </c>
      <c r="N50" s="3" t="s">
        <v>447</v>
      </c>
    </row>
    <row r="51" spans="2:14" ht="10.5" customHeight="1">
      <c r="B51" s="35">
        <v>39</v>
      </c>
      <c r="C51" s="834" t="s">
        <v>71</v>
      </c>
      <c r="D51" s="835"/>
      <c r="E51" s="10" t="s">
        <v>254</v>
      </c>
      <c r="F51" s="598">
        <v>20</v>
      </c>
      <c r="G51" s="113">
        <v>25</v>
      </c>
      <c r="H51" s="352">
        <f>IF(MAXA(F51:G51)&lt;M51,TEXT(M51,"&lt;0"),MAXA(F51:G51))</f>
        <v>25</v>
      </c>
      <c r="I51" s="353">
        <f>IF(MINA(F51:G51)&lt;M51,TEXT(M51,"&lt;0"),MINA(F51:G51))</f>
        <v>20</v>
      </c>
      <c r="J51" s="354">
        <f>IF(AVERAGEA(F51:G51)&lt;M51,TEXT(M51,"&lt;0"),AVERAGEA(F51:G51))</f>
        <v>22.5</v>
      </c>
      <c r="K51" s="830" t="s">
        <v>59</v>
      </c>
      <c r="L51" s="2"/>
      <c r="M51" s="3">
        <v>2</v>
      </c>
      <c r="N51" s="3" t="s">
        <v>448</v>
      </c>
    </row>
    <row r="52" spans="2:14" ht="10.5" customHeight="1">
      <c r="B52" s="35">
        <v>40</v>
      </c>
      <c r="C52" s="825" t="s">
        <v>47</v>
      </c>
      <c r="D52" s="826"/>
      <c r="E52" s="10" t="s">
        <v>254</v>
      </c>
      <c r="F52" s="598">
        <v>55</v>
      </c>
      <c r="G52" s="113">
        <v>77</v>
      </c>
      <c r="H52" s="352">
        <f>IF(MAXA(F52:G52)&lt;M52,TEXT(M52,"&lt;#0"),MAXA(F52:G52))</f>
        <v>77</v>
      </c>
      <c r="I52" s="353">
        <f>IF(MINA(F52:G52)&lt;M52,TEXT(M52,"&lt;#0"),MINA(F52:G52))</f>
        <v>55</v>
      </c>
      <c r="J52" s="354">
        <f>IF(AVERAGEA(F52:G52)&lt;M52,TEXT(M52,"&lt;#0"),AVERAGEA(F52:G52))</f>
        <v>66</v>
      </c>
      <c r="K52" s="830"/>
      <c r="L52" s="2"/>
      <c r="M52" s="3">
        <v>10</v>
      </c>
      <c r="N52" s="3" t="s">
        <v>450</v>
      </c>
    </row>
    <row r="53" spans="2:14" ht="10.5" customHeight="1">
      <c r="B53" s="35">
        <v>41</v>
      </c>
      <c r="C53" s="825" t="s">
        <v>48</v>
      </c>
      <c r="D53" s="826"/>
      <c r="E53" s="10" t="s">
        <v>254</v>
      </c>
      <c r="F53" s="275" t="s">
        <v>292</v>
      </c>
      <c r="G53" s="160" t="s">
        <v>292</v>
      </c>
      <c r="H53" s="346" t="str">
        <f aca="true" t="shared" si="0" ref="H53:H58">IF(MAXA(F53:G53)&lt;M53,TEXT(M53,"&lt;0.#######"),MAXA(F53:G53))</f>
        <v>&lt;0.02</v>
      </c>
      <c r="I53" s="347" t="str">
        <f>IF(MINA(F53:G53)&lt;M53,TEXT(M53,"&lt;0.#######"),MINA(F53:G53))</f>
        <v>&lt;0.02</v>
      </c>
      <c r="J53" s="348" t="str">
        <f>IF(AVERAGEA(F53:G53)&lt;M53,TEXT(M53,"&lt;0.#######"),AVERAGEA(F53:G53))</f>
        <v>&lt;0.02</v>
      </c>
      <c r="K53" s="830" t="s">
        <v>60</v>
      </c>
      <c r="L53" s="2"/>
      <c r="M53" s="3">
        <v>0.02</v>
      </c>
      <c r="N53" s="3" t="s">
        <v>292</v>
      </c>
    </row>
    <row r="54" spans="2:14" ht="10.5" customHeight="1">
      <c r="B54" s="35">
        <v>42</v>
      </c>
      <c r="C54" s="825" t="s">
        <v>271</v>
      </c>
      <c r="D54" s="826"/>
      <c r="E54" s="10" t="s">
        <v>254</v>
      </c>
      <c r="F54" s="487" t="s">
        <v>477</v>
      </c>
      <c r="G54" s="180" t="s">
        <v>477</v>
      </c>
      <c r="H54" s="342"/>
      <c r="I54" s="343"/>
      <c r="J54" s="344"/>
      <c r="K54" s="830"/>
      <c r="L54" s="2"/>
      <c r="M54" s="3">
        <v>1E-06</v>
      </c>
      <c r="N54" s="3" t="s">
        <v>455</v>
      </c>
    </row>
    <row r="55" spans="2:14" ht="10.5" customHeight="1">
      <c r="B55" s="35">
        <v>43</v>
      </c>
      <c r="C55" s="825" t="s">
        <v>272</v>
      </c>
      <c r="D55" s="826"/>
      <c r="E55" s="10" t="s">
        <v>254</v>
      </c>
      <c r="F55" s="487" t="s">
        <v>477</v>
      </c>
      <c r="G55" s="180" t="s">
        <v>477</v>
      </c>
      <c r="H55" s="342"/>
      <c r="I55" s="343"/>
      <c r="J55" s="344"/>
      <c r="K55" s="830"/>
      <c r="L55" s="2"/>
      <c r="M55" s="3">
        <v>1E-06</v>
      </c>
      <c r="N55" s="3" t="s">
        <v>455</v>
      </c>
    </row>
    <row r="56" spans="2:14" ht="10.5" customHeight="1">
      <c r="B56" s="35">
        <v>44</v>
      </c>
      <c r="C56" s="825" t="s">
        <v>49</v>
      </c>
      <c r="D56" s="826"/>
      <c r="E56" s="10" t="s">
        <v>254</v>
      </c>
      <c r="F56" s="487" t="s">
        <v>288</v>
      </c>
      <c r="G56" s="144" t="s">
        <v>288</v>
      </c>
      <c r="H56" s="339" t="str">
        <f t="shared" si="0"/>
        <v>&lt;0.002</v>
      </c>
      <c r="I56" s="340" t="str">
        <f>IF(MINA(F56:G56)&lt;M56,TEXT(M56,"&lt;0.#######"),MINA(F56:G56))</f>
        <v>&lt;0.002</v>
      </c>
      <c r="J56" s="341" t="str">
        <f>IF(AVERAGEA(F56:G56)&lt;M56,TEXT(M56,"&lt;0.#######"),AVERAGEA(F56:G56))</f>
        <v>&lt;0.002</v>
      </c>
      <c r="K56" s="830"/>
      <c r="L56" s="2"/>
      <c r="M56" s="3">
        <v>0.002</v>
      </c>
      <c r="N56" s="3" t="s">
        <v>473</v>
      </c>
    </row>
    <row r="57" spans="2:14" ht="10.5" customHeight="1">
      <c r="B57" s="35">
        <v>45</v>
      </c>
      <c r="C57" s="825" t="s">
        <v>50</v>
      </c>
      <c r="D57" s="826"/>
      <c r="E57" s="10" t="s">
        <v>254</v>
      </c>
      <c r="F57" s="487" t="s">
        <v>477</v>
      </c>
      <c r="G57" s="185" t="s">
        <v>477</v>
      </c>
      <c r="H57" s="349"/>
      <c r="I57" s="340"/>
      <c r="J57" s="351"/>
      <c r="K57" s="830"/>
      <c r="L57" s="2"/>
      <c r="M57" s="3">
        <v>0.0005</v>
      </c>
      <c r="N57" s="3" t="s">
        <v>290</v>
      </c>
    </row>
    <row r="58" spans="2:14" ht="10.5" customHeight="1">
      <c r="B58" s="35">
        <v>46</v>
      </c>
      <c r="C58" s="825" t="s">
        <v>232</v>
      </c>
      <c r="D58" s="826"/>
      <c r="E58" s="10" t="s">
        <v>273</v>
      </c>
      <c r="F58" s="533">
        <v>0.8</v>
      </c>
      <c r="G58" s="534">
        <v>1</v>
      </c>
      <c r="H58" s="328">
        <f t="shared" si="0"/>
        <v>1</v>
      </c>
      <c r="I58" s="337">
        <f>IF(MINA(F58:G58)&lt;M58,TEXT(M58,"&lt;0.#######"),MINA(F58:G58))</f>
        <v>0.8</v>
      </c>
      <c r="J58" s="330">
        <f>IF(AVERAGEA(F58:G58)&lt;M58,TEXT(M58,"&lt;0.#######"),AVERAGEA(F58:G58))</f>
        <v>0.9</v>
      </c>
      <c r="K58" s="830" t="s">
        <v>79</v>
      </c>
      <c r="L58" s="2"/>
      <c r="M58" s="3">
        <v>0.2</v>
      </c>
      <c r="N58" s="65" t="s">
        <v>459</v>
      </c>
    </row>
    <row r="59" spans="2:14" ht="10.5" customHeight="1">
      <c r="B59" s="35">
        <v>47</v>
      </c>
      <c r="C59" s="825" t="s">
        <v>51</v>
      </c>
      <c r="D59" s="826"/>
      <c r="E59" s="10" t="s">
        <v>276</v>
      </c>
      <c r="F59" s="123">
        <v>7.4</v>
      </c>
      <c r="G59" s="113">
        <v>7.5</v>
      </c>
      <c r="H59" s="328">
        <f>IF(MAXA(D59:G59)&lt;M59,TEXT(M59,"&lt;0.#######"),MAXA(D59:G59))</f>
        <v>7.5</v>
      </c>
      <c r="I59" s="345">
        <f>IF(MINA(F59:G59)&lt;M59,TEXT(M59,"&lt;0.#######"),MINA(F59:G59))</f>
        <v>7.4</v>
      </c>
      <c r="J59" s="330">
        <f>IF(AVERAGEA(F59:G59)&lt;M59,TEXT(M59,"&lt;0.#######"),AVERAGEA(F59:G59))</f>
        <v>7.45</v>
      </c>
      <c r="K59" s="830"/>
      <c r="L59" s="2"/>
      <c r="N59" s="65"/>
    </row>
    <row r="60" spans="2:12" ht="10.5" customHeight="1">
      <c r="B60" s="35">
        <v>48</v>
      </c>
      <c r="C60" s="825" t="s">
        <v>52</v>
      </c>
      <c r="D60" s="826"/>
      <c r="E60" s="10" t="s">
        <v>276</v>
      </c>
      <c r="F60" s="487" t="s">
        <v>477</v>
      </c>
      <c r="G60" s="162" t="s">
        <v>477</v>
      </c>
      <c r="H60" s="122"/>
      <c r="I60" s="337"/>
      <c r="J60" s="338"/>
      <c r="K60" s="830"/>
      <c r="L60" s="2"/>
    </row>
    <row r="61" spans="2:12" ht="10.5" customHeight="1">
      <c r="B61" s="35">
        <v>49</v>
      </c>
      <c r="C61" s="825" t="s">
        <v>53</v>
      </c>
      <c r="D61" s="826"/>
      <c r="E61" s="10" t="s">
        <v>276</v>
      </c>
      <c r="F61" s="486" t="s">
        <v>490</v>
      </c>
      <c r="G61" s="162" t="s">
        <v>490</v>
      </c>
      <c r="H61" s="454"/>
      <c r="I61" s="455"/>
      <c r="J61" s="456"/>
      <c r="K61" s="830"/>
      <c r="L61" s="2"/>
    </row>
    <row r="62" spans="2:14" ht="10.5" customHeight="1">
      <c r="B62" s="35">
        <v>50</v>
      </c>
      <c r="C62" s="825" t="s">
        <v>54</v>
      </c>
      <c r="D62" s="826"/>
      <c r="E62" s="10" t="s">
        <v>257</v>
      </c>
      <c r="F62" s="123">
        <v>2.4</v>
      </c>
      <c r="G62" s="172">
        <v>3.9</v>
      </c>
      <c r="H62" s="328">
        <f>IF(MAXA(F62:G62)&lt;M62,TEXT(M62,"&lt;0.#######"),MAXA(F62:G62))</f>
        <v>3.9</v>
      </c>
      <c r="I62" s="345">
        <f>IF(MINA(F62:G62)&lt;M62,TEXT(M62,"&lt;0.#######"),MINA(F62:G62))</f>
        <v>2.4</v>
      </c>
      <c r="J62" s="330">
        <f>IF(AVERAGEA(F62:G62)&lt;M62,TEXT(M62,"&lt;0.#######"),AVERAGEA(F62:G62))</f>
        <v>3.15</v>
      </c>
      <c r="K62" s="830"/>
      <c r="L62" s="2"/>
      <c r="M62" s="3">
        <v>0.5</v>
      </c>
      <c r="N62" s="3" t="s">
        <v>447</v>
      </c>
    </row>
    <row r="63" spans="2:14" ht="10.5" customHeight="1" thickBot="1">
      <c r="B63" s="35">
        <v>51</v>
      </c>
      <c r="C63" s="836" t="s">
        <v>55</v>
      </c>
      <c r="D63" s="837"/>
      <c r="E63" s="24" t="s">
        <v>257</v>
      </c>
      <c r="F63" s="123">
        <v>0.8</v>
      </c>
      <c r="G63" s="61">
        <v>1.4</v>
      </c>
      <c r="H63" s="355">
        <f>IF(MAXA(F63:G63)&lt;M63,TEXT(M63,"&lt;0.#######"),MAXA(F63:G63))</f>
        <v>1.4</v>
      </c>
      <c r="I63" s="356">
        <f>IF(MINA(F63:G63)&lt;M63,TEXT(M63,"&lt;0.#######"),MINA(F63:G63))</f>
        <v>0.8</v>
      </c>
      <c r="J63" s="357">
        <f>IF(AVERAGEA(F63:G63)&lt;M63,TEXT(M63,"&lt;0.#######"),AVERAGEA(F63:G63))</f>
        <v>1.1</v>
      </c>
      <c r="K63" s="827"/>
      <c r="L63" s="2"/>
      <c r="M63" s="3">
        <v>0.1</v>
      </c>
      <c r="N63" s="3" t="s">
        <v>448</v>
      </c>
    </row>
    <row r="64" spans="2:12" ht="12.75" customHeight="1" thickBot="1">
      <c r="B64" s="818" t="s">
        <v>169</v>
      </c>
      <c r="C64" s="819"/>
      <c r="D64" s="840"/>
      <c r="E64" s="19" t="s">
        <v>153</v>
      </c>
      <c r="F64" s="918" t="s">
        <v>469</v>
      </c>
      <c r="G64" s="918"/>
      <c r="H64" s="821"/>
      <c r="I64" s="821"/>
      <c r="J64" s="821"/>
      <c r="K64" s="43"/>
      <c r="L64" s="2"/>
    </row>
    <row r="65" spans="2:13" ht="10.5" customHeight="1">
      <c r="B65" s="48">
        <v>1</v>
      </c>
      <c r="C65" s="841" t="s">
        <v>104</v>
      </c>
      <c r="D65" s="842"/>
      <c r="E65" s="23" t="s">
        <v>227</v>
      </c>
      <c r="F65" s="599">
        <v>0.31</v>
      </c>
      <c r="G65" s="155">
        <v>0.24</v>
      </c>
      <c r="H65" s="358">
        <f>IF(MAXA(F65:G65)&lt;M65,TEXT(M65,"&lt;0.#######"),MAXA(F65:G65))</f>
        <v>0.31</v>
      </c>
      <c r="I65" s="359">
        <f>IF(MINA(F65:G65)&lt;M65,TEXT(M65,"&lt;0.#######"),MINA(F65:G65))</f>
        <v>0.24</v>
      </c>
      <c r="J65" s="360">
        <f>IF(AVERAGEA(F65:G65)&lt;M65,TEXT(M65,"&lt;0.#######"),AVERAGEA(F65:G65))</f>
        <v>0.275</v>
      </c>
      <c r="K65" s="843" t="s">
        <v>61</v>
      </c>
      <c r="L65" s="2"/>
      <c r="M65" s="3">
        <v>0.05</v>
      </c>
    </row>
    <row r="66" spans="2:13" ht="10.5" customHeight="1">
      <c r="B66" s="49">
        <v>2</v>
      </c>
      <c r="C66" s="825" t="s">
        <v>105</v>
      </c>
      <c r="D66" s="826"/>
      <c r="E66" s="10" t="s">
        <v>227</v>
      </c>
      <c r="F66" s="123">
        <v>0.009</v>
      </c>
      <c r="G66" s="29">
        <v>0.011</v>
      </c>
      <c r="H66" s="339">
        <f>IF(MAXA(F66:G66)&lt;M66,TEXT(M66,"&lt;0.#######"),MAXA(F66:G66))</f>
        <v>0.011</v>
      </c>
      <c r="I66" s="340">
        <f>IF(MINA(F66:G66)&lt;M66,TEXT(M66,"&lt;0.#######"),MINA(F66:G66))</f>
        <v>0.009</v>
      </c>
      <c r="J66" s="341">
        <f>IF(AVERAGEA(F66:G66)&lt;M66,TEXT(M66,"&lt;0.#######"),AVERAGEA(F66:G66))</f>
        <v>0.009999999999999998</v>
      </c>
      <c r="K66" s="824"/>
      <c r="L66" s="2"/>
      <c r="M66" s="3">
        <v>0.003</v>
      </c>
    </row>
    <row r="67" spans="2:13" ht="10.5" customHeight="1">
      <c r="B67" s="49">
        <v>3</v>
      </c>
      <c r="C67" s="825" t="s">
        <v>151</v>
      </c>
      <c r="D67" s="826"/>
      <c r="E67" s="10" t="s">
        <v>216</v>
      </c>
      <c r="F67" s="598">
        <v>0.7</v>
      </c>
      <c r="G67" s="9">
        <v>0.5</v>
      </c>
      <c r="H67" s="328">
        <f>IF(MAXA(F67:G67)&lt;M67,TEXT(M67,"&lt;0.#######"),MAXA(F67:G67))</f>
        <v>0.7</v>
      </c>
      <c r="I67" s="345">
        <f>IF(MINA(F67:G67)&lt;M67,TEXT(M67,"&lt;0.#######"),MINA(F67:G67))</f>
        <v>0.5</v>
      </c>
      <c r="J67" s="330">
        <f>IF(AVERAGEA(F67:G67)&lt;M67,TEXT(M67,"&lt;0.#######"),AVERAGEA(F67:G67))</f>
        <v>0.6</v>
      </c>
      <c r="K67" s="824"/>
      <c r="L67" s="2"/>
      <c r="M67" s="3">
        <v>0.5</v>
      </c>
    </row>
    <row r="68" spans="2:13" ht="10.5" customHeight="1">
      <c r="B68" s="49">
        <v>4</v>
      </c>
      <c r="C68" s="825" t="s">
        <v>152</v>
      </c>
      <c r="D68" s="826"/>
      <c r="E68" s="10" t="s">
        <v>228</v>
      </c>
      <c r="F68" s="124">
        <v>1</v>
      </c>
      <c r="G68" s="79">
        <v>1.9</v>
      </c>
      <c r="H68" s="328">
        <f>IF(MAXA(F68:G68)&lt;M68,TEXT(M68,"&lt;0.#######"),MAXA(F68:G68))</f>
        <v>1.9</v>
      </c>
      <c r="I68" s="345">
        <f>IF(MINA(F68:G68)&lt;M68,TEXT(M68,"&lt;0.#######"),MINA(F68:G68))</f>
        <v>1</v>
      </c>
      <c r="J68" s="330">
        <f>IF(AVERAGEA(F68:G68)&lt;M68,TEXT(M68,"&lt;0.#######"),AVERAGEA(F68:G68))</f>
        <v>1.45</v>
      </c>
      <c r="K68" s="824"/>
      <c r="L68" s="2"/>
      <c r="M68" s="3">
        <v>0.5</v>
      </c>
    </row>
    <row r="69" spans="2:13" ht="10.5" customHeight="1">
      <c r="B69" s="49">
        <v>5</v>
      </c>
      <c r="C69" s="45" t="s">
        <v>150</v>
      </c>
      <c r="D69" s="44"/>
      <c r="E69" s="10" t="s">
        <v>229</v>
      </c>
      <c r="F69" s="486" t="s">
        <v>498</v>
      </c>
      <c r="G69" s="9">
        <v>1</v>
      </c>
      <c r="H69" s="352">
        <f>IF(MAXA(F69:G69)&lt;M69,TEXT(M69,"&lt;0"),MAXA(F69:G69))</f>
        <v>1</v>
      </c>
      <c r="I69" s="353" t="str">
        <f>IF(MINA(F69:G69)&lt;M69,TEXT(M69,"&lt;0"),MINA(F69:G69))</f>
        <v>&lt;1</v>
      </c>
      <c r="J69" s="354" t="str">
        <f>IF(AVERAGEA(F69:G69)&lt;M69,TEXT(M69,"&lt;0"),AVERAGEA(F69:G69))</f>
        <v>&lt;1</v>
      </c>
      <c r="K69" s="824"/>
      <c r="L69" s="2"/>
      <c r="M69" s="3">
        <v>1</v>
      </c>
    </row>
    <row r="70" spans="2:13" ht="10.5" customHeight="1">
      <c r="B70" s="49">
        <v>6</v>
      </c>
      <c r="C70" s="45" t="s">
        <v>149</v>
      </c>
      <c r="D70" s="44"/>
      <c r="E70" s="10" t="s">
        <v>230</v>
      </c>
      <c r="F70" s="123">
        <v>9.8</v>
      </c>
      <c r="G70" s="79">
        <v>9.1</v>
      </c>
      <c r="H70" s="122">
        <f>IF(MAXA(F70:G70)&lt;M70,TEXT(M70,"&lt;0.#######"),MAXA(F70:G70))</f>
        <v>9.8</v>
      </c>
      <c r="I70" s="337">
        <f>IF(MINA(F70:G70)&lt;M70,TEXT(M70,"&lt;0.#######"),MINA(F70:G70))</f>
        <v>9.1</v>
      </c>
      <c r="J70" s="330">
        <f>IF(AVERAGEA(F70:G70)&lt;M70,TEXT(M70,"&lt;0.#######"),AVERAGEA(F70:G70))</f>
        <v>9.45</v>
      </c>
      <c r="K70" s="824"/>
      <c r="L70" s="2"/>
      <c r="M70" s="3">
        <v>0.5</v>
      </c>
    </row>
    <row r="71" spans="2:13" ht="10.5" customHeight="1">
      <c r="B71" s="49">
        <v>7</v>
      </c>
      <c r="C71" s="845" t="s">
        <v>251</v>
      </c>
      <c r="D71" s="845"/>
      <c r="E71" s="10" t="s">
        <v>274</v>
      </c>
      <c r="F71" s="487" t="s">
        <v>448</v>
      </c>
      <c r="G71" s="31" t="s">
        <v>448</v>
      </c>
      <c r="H71" s="328" t="str">
        <f>IF(MAXA(F71:G71)&lt;M71,TEXT(M71,"&lt;0.#######"),MAXA(F71:G71))</f>
        <v>&lt;0.1</v>
      </c>
      <c r="I71" s="345" t="str">
        <f>IF(MINA(F71:G71)&lt;M71,TEXT(M71,"&lt;0.#######"),MINA(F71:G71))</f>
        <v>&lt;0.1</v>
      </c>
      <c r="J71" s="330" t="str">
        <f>IF(AVERAGEA(F71:G71)&lt;M71,TEXT(M71,"&lt;0.#######"),AVERAGEA(F71:G71))</f>
        <v>&lt;0.1</v>
      </c>
      <c r="K71" s="824"/>
      <c r="L71" s="2"/>
      <c r="M71" s="3">
        <v>0.1</v>
      </c>
    </row>
    <row r="72" spans="2:14" ht="10.5" customHeight="1">
      <c r="B72" s="49">
        <v>8</v>
      </c>
      <c r="C72" s="838" t="s">
        <v>481</v>
      </c>
      <c r="D72" s="838"/>
      <c r="E72" s="381" t="s">
        <v>482</v>
      </c>
      <c r="F72" s="124" t="s">
        <v>496</v>
      </c>
      <c r="G72" s="209" t="s">
        <v>497</v>
      </c>
      <c r="H72" s="208" t="s">
        <v>536</v>
      </c>
      <c r="I72" s="1082" t="s">
        <v>496</v>
      </c>
      <c r="J72" s="732" t="s">
        <v>536</v>
      </c>
      <c r="K72" s="824"/>
      <c r="L72" s="2"/>
      <c r="M72" s="3">
        <v>2</v>
      </c>
      <c r="N72" s="586">
        <f>AVERAGE(100,110)</f>
        <v>105</v>
      </c>
    </row>
    <row r="73" spans="2:14" ht="10.5" customHeight="1">
      <c r="B73" s="49">
        <v>9</v>
      </c>
      <c r="C73" s="825" t="s">
        <v>258</v>
      </c>
      <c r="D73" s="826"/>
      <c r="E73" s="10" t="s">
        <v>275</v>
      </c>
      <c r="F73" s="123" t="s">
        <v>497</v>
      </c>
      <c r="G73" s="10" t="s">
        <v>531</v>
      </c>
      <c r="H73" s="1090" t="s">
        <v>533</v>
      </c>
      <c r="I73" s="79" t="s">
        <v>497</v>
      </c>
      <c r="J73" s="733" t="s">
        <v>532</v>
      </c>
      <c r="K73" s="824"/>
      <c r="L73" s="2"/>
      <c r="M73" s="3">
        <v>1.8</v>
      </c>
      <c r="N73" s="586">
        <f>AVERAGE(110,130)</f>
        <v>120</v>
      </c>
    </row>
    <row r="74" spans="2:13" ht="10.5" customHeight="1">
      <c r="B74" s="49">
        <v>10</v>
      </c>
      <c r="C74" s="825" t="s">
        <v>237</v>
      </c>
      <c r="D74" s="826"/>
      <c r="E74" s="10" t="s">
        <v>165</v>
      </c>
      <c r="F74" s="123">
        <v>12</v>
      </c>
      <c r="G74" s="178">
        <v>16</v>
      </c>
      <c r="H74" s="547">
        <f>MAXA(F74:G74)</f>
        <v>16</v>
      </c>
      <c r="I74" s="1091">
        <f>MINA(F74:G74)</f>
        <v>12</v>
      </c>
      <c r="J74" s="549">
        <f>AVERAGEA(F74:G74)</f>
        <v>14</v>
      </c>
      <c r="K74" s="824"/>
      <c r="L74" s="2"/>
      <c r="M74" s="3">
        <v>0.5</v>
      </c>
    </row>
    <row r="75" spans="2:13" ht="10.5" customHeight="1" thickBot="1">
      <c r="B75" s="64">
        <v>11</v>
      </c>
      <c r="C75" s="45" t="s">
        <v>238</v>
      </c>
      <c r="D75" s="44"/>
      <c r="E75" s="10" t="s">
        <v>273</v>
      </c>
      <c r="F75" s="123">
        <v>1.6</v>
      </c>
      <c r="G75" s="521">
        <v>3.2</v>
      </c>
      <c r="H75" s="363">
        <f>IF(MAXA(F75:G75)&lt;M75,TEXT(M75,"&lt;0.#######"),MAXA(F75:G75))</f>
        <v>3.2</v>
      </c>
      <c r="I75" s="364">
        <f>IF(MINA(F75:G75)&lt;M75,TEXT(M75,"&lt;0.#######"),MINA(F75:G75))</f>
        <v>1.6</v>
      </c>
      <c r="J75" s="365">
        <f>IF(AVERAGEA(F75:G75)&lt;M75,TEXT(M75,"&lt;0.#######"),AVERAGEA(F75:G75))</f>
        <v>2.4000000000000004</v>
      </c>
      <c r="K75" s="844"/>
      <c r="L75" s="2"/>
      <c r="M75" s="3">
        <v>0.2</v>
      </c>
    </row>
    <row r="76" spans="2:12" ht="12.75" customHeight="1" thickBot="1">
      <c r="B76" s="818" t="s">
        <v>242</v>
      </c>
      <c r="C76" s="819"/>
      <c r="D76" s="819"/>
      <c r="E76" s="839"/>
      <c r="F76" s="267">
        <v>2</v>
      </c>
      <c r="G76" s="227">
        <v>2</v>
      </c>
      <c r="I76" s="22"/>
      <c r="J76" s="22"/>
      <c r="L76" s="2"/>
    </row>
    <row r="77" spans="3:12" ht="10.5" customHeight="1">
      <c r="C77" s="1" t="s">
        <v>467</v>
      </c>
      <c r="D77" s="1"/>
      <c r="E77" s="1"/>
      <c r="F77" s="1"/>
      <c r="G77" s="1"/>
      <c r="H77" s="1"/>
      <c r="I77" s="1"/>
      <c r="J77" s="1"/>
      <c r="K77" s="3"/>
      <c r="L77" s="5"/>
    </row>
    <row r="78" spans="4:10" ht="10.5" customHeight="1">
      <c r="D78" s="1"/>
      <c r="E78" s="1"/>
      <c r="F78" s="1"/>
      <c r="G78" s="1"/>
      <c r="H78" s="1"/>
      <c r="I78" s="1"/>
      <c r="J78" s="1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5" customHeight="1"/>
    <row r="90" ht="5.25" customHeight="1"/>
  </sheetData>
  <sheetProtection/>
  <mergeCells count="91">
    <mergeCell ref="C53:D53"/>
    <mergeCell ref="C51:D51"/>
    <mergeCell ref="C48:D48"/>
    <mergeCell ref="C50:D50"/>
    <mergeCell ref="C38:D38"/>
    <mergeCell ref="C40:D40"/>
    <mergeCell ref="C41:D41"/>
    <mergeCell ref="C31:D31"/>
    <mergeCell ref="K23:K25"/>
    <mergeCell ref="C43:D43"/>
    <mergeCell ref="C49:D49"/>
    <mergeCell ref="K44:K47"/>
    <mergeCell ref="K33:K43"/>
    <mergeCell ref="C42:D42"/>
    <mergeCell ref="C32:D32"/>
    <mergeCell ref="C44:D44"/>
    <mergeCell ref="K26:K32"/>
    <mergeCell ref="B1:K1"/>
    <mergeCell ref="F12:G12"/>
    <mergeCell ref="H12:J12"/>
    <mergeCell ref="C30:D30"/>
    <mergeCell ref="C22:D22"/>
    <mergeCell ref="K15:K20"/>
    <mergeCell ref="C26:D26"/>
    <mergeCell ref="C23:D23"/>
    <mergeCell ref="K13:K14"/>
    <mergeCell ref="C16:D16"/>
    <mergeCell ref="K65:K75"/>
    <mergeCell ref="C54:D54"/>
    <mergeCell ref="C55:D55"/>
    <mergeCell ref="C56:D56"/>
    <mergeCell ref="C57:D57"/>
    <mergeCell ref="C46:D46"/>
    <mergeCell ref="C47:D47"/>
    <mergeCell ref="K58:K63"/>
    <mergeCell ref="K53:K57"/>
    <mergeCell ref="F64:G64"/>
    <mergeCell ref="C20:D20"/>
    <mergeCell ref="H64:J64"/>
    <mergeCell ref="C63:D63"/>
    <mergeCell ref="C34:D34"/>
    <mergeCell ref="C35:D35"/>
    <mergeCell ref="C60:D60"/>
    <mergeCell ref="C61:D61"/>
    <mergeCell ref="C58:D58"/>
    <mergeCell ref="C29:D29"/>
    <mergeCell ref="C21:D21"/>
    <mergeCell ref="K6:K11"/>
    <mergeCell ref="J6:J9"/>
    <mergeCell ref="H6:H9"/>
    <mergeCell ref="I6:I9"/>
    <mergeCell ref="D10:E10"/>
    <mergeCell ref="D11:E11"/>
    <mergeCell ref="D7:E7"/>
    <mergeCell ref="K51:K52"/>
    <mergeCell ref="C73:D73"/>
    <mergeCell ref="C28:D28"/>
    <mergeCell ref="C33:D33"/>
    <mergeCell ref="C17:D17"/>
    <mergeCell ref="C18:D18"/>
    <mergeCell ref="C24:D24"/>
    <mergeCell ref="C27:D27"/>
    <mergeCell ref="C59:D59"/>
    <mergeCell ref="C25:D25"/>
    <mergeCell ref="C15:D15"/>
    <mergeCell ref="C19:D19"/>
    <mergeCell ref="C62:D62"/>
    <mergeCell ref="C52:D52"/>
    <mergeCell ref="C36:D36"/>
    <mergeCell ref="B12:D12"/>
    <mergeCell ref="C37:D37"/>
    <mergeCell ref="C13:D13"/>
    <mergeCell ref="C45:D45"/>
    <mergeCell ref="C39:D39"/>
    <mergeCell ref="B76:E76"/>
    <mergeCell ref="C68:D68"/>
    <mergeCell ref="B64:D64"/>
    <mergeCell ref="C72:D72"/>
    <mergeCell ref="C65:D65"/>
    <mergeCell ref="C67:D67"/>
    <mergeCell ref="C66:D66"/>
    <mergeCell ref="C74:D74"/>
    <mergeCell ref="C71:D71"/>
    <mergeCell ref="F3:I3"/>
    <mergeCell ref="F4:I4"/>
    <mergeCell ref="B4:C4"/>
    <mergeCell ref="C14:D14"/>
    <mergeCell ref="D8:E8"/>
    <mergeCell ref="D9:E9"/>
    <mergeCell ref="B6:C11"/>
    <mergeCell ref="D6:E6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X66"/>
  <sheetViews>
    <sheetView zoomScalePageLayoutView="0" workbookViewId="0" topLeftCell="A19">
      <selection activeCell="I62" sqref="I62"/>
    </sheetView>
  </sheetViews>
  <sheetFormatPr defaultColWidth="8.8984375" defaultRowHeight="9.75" customHeight="1"/>
  <cols>
    <col min="1" max="1" width="1.69921875" style="276" customWidth="1"/>
    <col min="2" max="2" width="3.09765625" style="276" customWidth="1"/>
    <col min="3" max="3" width="8.8984375" style="276" customWidth="1"/>
    <col min="4" max="4" width="14.19921875" style="276" customWidth="1"/>
    <col min="5" max="5" width="12.5" style="276" customWidth="1"/>
    <col min="6" max="7" width="7.59765625" style="275" customWidth="1"/>
    <col min="8" max="13" width="7.59765625" style="276" customWidth="1"/>
    <col min="14" max="20" width="7.59765625" style="275" customWidth="1"/>
    <col min="21" max="21" width="13.5" style="275" customWidth="1"/>
    <col min="22" max="22" width="3.5" style="276" customWidth="1"/>
    <col min="23" max="24" width="0" style="276" hidden="1" customWidth="1"/>
    <col min="25" max="16384" width="8.8984375" style="276" customWidth="1"/>
  </cols>
  <sheetData>
    <row r="1" spans="2:13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274"/>
      <c r="M1" s="274"/>
    </row>
    <row r="2" spans="2:7" ht="12" customHeight="1" thickBot="1">
      <c r="B2" s="277"/>
      <c r="F2" s="276"/>
      <c r="G2" s="276"/>
    </row>
    <row r="3" spans="2:22" ht="16.5" customHeight="1" thickBot="1">
      <c r="B3" s="275"/>
      <c r="C3" s="278"/>
      <c r="D3" s="279"/>
      <c r="E3" s="275"/>
      <c r="F3" s="934" t="s">
        <v>6</v>
      </c>
      <c r="G3" s="934"/>
      <c r="H3" s="934"/>
      <c r="I3" s="934"/>
      <c r="J3" s="281"/>
      <c r="K3" s="249"/>
      <c r="L3" s="275"/>
      <c r="M3" s="275"/>
      <c r="V3" s="275"/>
    </row>
    <row r="4" spans="2:22" ht="16.5" customHeight="1" thickBot="1">
      <c r="B4" s="935" t="s">
        <v>21</v>
      </c>
      <c r="C4" s="936"/>
      <c r="D4" s="47" t="s">
        <v>102</v>
      </c>
      <c r="E4" s="275"/>
      <c r="F4" s="937" t="s">
        <v>128</v>
      </c>
      <c r="G4" s="937"/>
      <c r="H4" s="937"/>
      <c r="I4" s="937"/>
      <c r="J4" s="73"/>
      <c r="K4" s="283"/>
      <c r="L4" s="275"/>
      <c r="M4" s="275"/>
      <c r="P4" s="275" t="s">
        <v>485</v>
      </c>
      <c r="V4" s="275"/>
    </row>
    <row r="5" spans="2:22" ht="9.75" customHeight="1" thickBot="1">
      <c r="B5" s="275"/>
      <c r="C5" s="275"/>
      <c r="D5" s="275"/>
      <c r="E5" s="275"/>
      <c r="H5" s="275"/>
      <c r="I5" s="275"/>
      <c r="J5" s="275"/>
      <c r="K5" s="275"/>
      <c r="L5" s="275"/>
      <c r="M5" s="275"/>
      <c r="V5" s="275"/>
    </row>
    <row r="6" spans="2:22" ht="12" customHeight="1">
      <c r="B6" s="938" t="s">
        <v>99</v>
      </c>
      <c r="C6" s="939"/>
      <c r="D6" s="944" t="s">
        <v>7</v>
      </c>
      <c r="E6" s="945"/>
      <c r="F6" s="38">
        <v>45029</v>
      </c>
      <c r="G6" s="150">
        <v>45057</v>
      </c>
      <c r="H6" s="150">
        <v>45083</v>
      </c>
      <c r="I6" s="150">
        <v>45118</v>
      </c>
      <c r="J6" s="150">
        <v>45146</v>
      </c>
      <c r="K6" s="150">
        <v>45176</v>
      </c>
      <c r="L6" s="150">
        <v>45211</v>
      </c>
      <c r="M6" s="150">
        <v>45239</v>
      </c>
      <c r="N6" s="150">
        <v>45265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275"/>
    </row>
    <row r="7" spans="2:22" ht="12" customHeight="1">
      <c r="B7" s="940"/>
      <c r="C7" s="941"/>
      <c r="D7" s="930" t="s">
        <v>12</v>
      </c>
      <c r="E7" s="931"/>
      <c r="F7" s="39">
        <v>0.3888888888888889</v>
      </c>
      <c r="G7" s="151">
        <v>0.3645833333333333</v>
      </c>
      <c r="H7" s="151">
        <v>0.3854166666666667</v>
      </c>
      <c r="I7" s="151">
        <v>0.4375</v>
      </c>
      <c r="J7" s="151">
        <v>0.3888888888888889</v>
      </c>
      <c r="K7" s="151">
        <v>0.3819444444444444</v>
      </c>
      <c r="L7" s="151">
        <v>0.3854166666666667</v>
      </c>
      <c r="M7" s="151">
        <v>0.3611111111111111</v>
      </c>
      <c r="N7" s="151">
        <v>0.3854166666666667</v>
      </c>
      <c r="O7" s="151">
        <v>0.3854166666666667</v>
      </c>
      <c r="P7" s="151">
        <v>0.3819444444444444</v>
      </c>
      <c r="Q7" s="190">
        <v>0.3819444444444444</v>
      </c>
      <c r="R7" s="806"/>
      <c r="S7" s="809"/>
      <c r="T7" s="812"/>
      <c r="U7" s="815"/>
      <c r="V7" s="275"/>
    </row>
    <row r="8" spans="2:22" ht="12" customHeight="1">
      <c r="B8" s="940"/>
      <c r="C8" s="941"/>
      <c r="D8" s="930" t="s">
        <v>8</v>
      </c>
      <c r="E8" s="931"/>
      <c r="F8" s="39" t="s">
        <v>487</v>
      </c>
      <c r="G8" s="151" t="s">
        <v>488</v>
      </c>
      <c r="H8" s="151" t="s">
        <v>488</v>
      </c>
      <c r="I8" s="9" t="s">
        <v>519</v>
      </c>
      <c r="J8" s="9" t="s">
        <v>537</v>
      </c>
      <c r="K8" s="9" t="s">
        <v>550</v>
      </c>
      <c r="L8" s="9" t="s">
        <v>537</v>
      </c>
      <c r="M8" s="9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275"/>
    </row>
    <row r="9" spans="2:22" ht="12" customHeight="1">
      <c r="B9" s="940"/>
      <c r="C9" s="941"/>
      <c r="D9" s="930" t="s">
        <v>9</v>
      </c>
      <c r="E9" s="931"/>
      <c r="F9" s="39" t="s">
        <v>488</v>
      </c>
      <c r="G9" s="151" t="s">
        <v>488</v>
      </c>
      <c r="H9" s="9" t="s">
        <v>488</v>
      </c>
      <c r="I9" s="9" t="s">
        <v>519</v>
      </c>
      <c r="J9" s="9" t="s">
        <v>537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576</v>
      </c>
      <c r="R9" s="807"/>
      <c r="S9" s="810"/>
      <c r="T9" s="813"/>
      <c r="U9" s="815"/>
      <c r="V9" s="275"/>
    </row>
    <row r="10" spans="2:22" ht="12" customHeight="1">
      <c r="B10" s="940"/>
      <c r="C10" s="941"/>
      <c r="D10" s="930" t="s">
        <v>10</v>
      </c>
      <c r="E10" s="931"/>
      <c r="F10" s="112">
        <v>13.8</v>
      </c>
      <c r="G10" s="31">
        <v>13</v>
      </c>
      <c r="H10" s="79">
        <v>22.1</v>
      </c>
      <c r="I10" s="31">
        <v>27</v>
      </c>
      <c r="J10" s="31">
        <v>30</v>
      </c>
      <c r="K10" s="79">
        <v>24.9</v>
      </c>
      <c r="L10" s="31">
        <v>15</v>
      </c>
      <c r="M10" s="79">
        <v>8.2</v>
      </c>
      <c r="N10" s="79">
        <v>3.1</v>
      </c>
      <c r="O10" s="79">
        <v>-0.9</v>
      </c>
      <c r="P10" s="79">
        <v>0.8</v>
      </c>
      <c r="Q10" s="173">
        <v>1</v>
      </c>
      <c r="R10" s="30">
        <f>MAX(F10:Q10)</f>
        <v>30</v>
      </c>
      <c r="S10" s="172">
        <f>MIN(F10:Q10)</f>
        <v>-0.9</v>
      </c>
      <c r="T10" s="173">
        <f>AVERAGEA(F10:Q10)</f>
        <v>13.166666666666666</v>
      </c>
      <c r="U10" s="815"/>
      <c r="V10" s="275"/>
    </row>
    <row r="11" spans="2:22" ht="12" customHeight="1" thickBot="1">
      <c r="B11" s="942"/>
      <c r="C11" s="943"/>
      <c r="D11" s="932" t="s">
        <v>11</v>
      </c>
      <c r="E11" s="933"/>
      <c r="F11" s="112">
        <v>6.6</v>
      </c>
      <c r="G11" s="79">
        <v>8.3</v>
      </c>
      <c r="H11" s="31">
        <v>11</v>
      </c>
      <c r="I11" s="31">
        <v>17</v>
      </c>
      <c r="J11" s="79">
        <v>21.4</v>
      </c>
      <c r="K11" s="79">
        <v>21.3</v>
      </c>
      <c r="L11" s="79">
        <v>14.2</v>
      </c>
      <c r="M11" s="79">
        <v>11.3</v>
      </c>
      <c r="N11" s="79">
        <v>6.3</v>
      </c>
      <c r="O11" s="79">
        <v>3.7</v>
      </c>
      <c r="P11" s="79">
        <v>2.8</v>
      </c>
      <c r="Q11" s="173">
        <v>2.5</v>
      </c>
      <c r="R11" s="54">
        <f>MAX(F11:Q11)</f>
        <v>21.4</v>
      </c>
      <c r="S11" s="535">
        <f>MIN(F11:Q11)</f>
        <v>2.5</v>
      </c>
      <c r="T11" s="191">
        <f>AVERAGEA(F11:Q11)</f>
        <v>10.533333333333333</v>
      </c>
      <c r="U11" s="815"/>
      <c r="V11" s="275"/>
    </row>
    <row r="12" spans="2:23" s="285" customFormat="1" ht="15" customHeight="1" thickBot="1">
      <c r="B12" s="818" t="s">
        <v>234</v>
      </c>
      <c r="C12" s="819"/>
      <c r="D12" s="840"/>
      <c r="E12" s="19" t="s">
        <v>256</v>
      </c>
      <c r="F12" s="928" t="s">
        <v>3</v>
      </c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39"/>
      <c r="R12" s="929"/>
      <c r="S12" s="929"/>
      <c r="T12" s="929"/>
      <c r="U12" s="137"/>
      <c r="V12" s="284"/>
      <c r="W12" s="285" t="s">
        <v>245</v>
      </c>
    </row>
    <row r="13" spans="2:24" ht="12" customHeight="1">
      <c r="B13" s="136">
        <v>1</v>
      </c>
      <c r="C13" s="822" t="s">
        <v>22</v>
      </c>
      <c r="D13" s="823"/>
      <c r="E13" s="97" t="s">
        <v>264</v>
      </c>
      <c r="F13" s="121">
        <v>25</v>
      </c>
      <c r="G13" s="163">
        <v>37</v>
      </c>
      <c r="H13" s="152">
        <v>180</v>
      </c>
      <c r="I13" s="152">
        <v>420</v>
      </c>
      <c r="J13" s="152">
        <v>830</v>
      </c>
      <c r="K13" s="152">
        <v>4600</v>
      </c>
      <c r="L13" s="152">
        <v>320</v>
      </c>
      <c r="M13" s="152">
        <v>880</v>
      </c>
      <c r="N13" s="152">
        <v>110</v>
      </c>
      <c r="O13" s="152">
        <v>200</v>
      </c>
      <c r="P13" s="152">
        <v>120</v>
      </c>
      <c r="Q13" s="600">
        <v>130</v>
      </c>
      <c r="R13" s="536">
        <f>MAX(F13:Q13)</f>
        <v>4600</v>
      </c>
      <c r="S13" s="167">
        <f>MIN(F13:Q13)</f>
        <v>25</v>
      </c>
      <c r="T13" s="187">
        <f>IF(AVERAGEA(F13:Q13)&lt;W13,TEXT(W13,"&lt;0.#######"),AVERAGEA(F13:Q13))</f>
        <v>654.3333333333334</v>
      </c>
      <c r="U13" s="824" t="s">
        <v>56</v>
      </c>
      <c r="V13" s="287"/>
      <c r="X13" s="276">
        <v>0</v>
      </c>
    </row>
    <row r="14" spans="2:22" ht="12" customHeight="1">
      <c r="B14" s="35">
        <v>2</v>
      </c>
      <c r="C14" s="825" t="s">
        <v>23</v>
      </c>
      <c r="D14" s="826"/>
      <c r="E14" s="77" t="s">
        <v>259</v>
      </c>
      <c r="F14" s="59" t="s">
        <v>489</v>
      </c>
      <c r="G14" s="288" t="s">
        <v>489</v>
      </c>
      <c r="H14" s="288" t="s">
        <v>489</v>
      </c>
      <c r="I14" s="288" t="s">
        <v>489</v>
      </c>
      <c r="J14" s="288" t="s">
        <v>489</v>
      </c>
      <c r="K14" s="288" t="s">
        <v>489</v>
      </c>
      <c r="L14" s="288" t="s">
        <v>489</v>
      </c>
      <c r="M14" s="288" t="s">
        <v>489</v>
      </c>
      <c r="N14" s="288" t="s">
        <v>570</v>
      </c>
      <c r="O14" s="288" t="s">
        <v>489</v>
      </c>
      <c r="P14" s="288" t="s">
        <v>489</v>
      </c>
      <c r="Q14" s="289" t="s">
        <v>489</v>
      </c>
      <c r="R14" s="529"/>
      <c r="S14" s="9"/>
      <c r="T14" s="10"/>
      <c r="U14" s="824"/>
      <c r="V14" s="287"/>
    </row>
    <row r="15" spans="2:24" ht="12" customHeight="1">
      <c r="B15" s="35">
        <v>3</v>
      </c>
      <c r="C15" s="825" t="s">
        <v>24</v>
      </c>
      <c r="D15" s="826"/>
      <c r="E15" s="10" t="s">
        <v>254</v>
      </c>
      <c r="F15" s="59" t="s">
        <v>435</v>
      </c>
      <c r="G15" s="9" t="s">
        <v>477</v>
      </c>
      <c r="H15" s="9" t="s">
        <v>477</v>
      </c>
      <c r="I15" s="9" t="s">
        <v>435</v>
      </c>
      <c r="J15" s="9" t="s">
        <v>477</v>
      </c>
      <c r="K15" s="9" t="s">
        <v>477</v>
      </c>
      <c r="L15" s="9" t="s">
        <v>435</v>
      </c>
      <c r="M15" s="9" t="s">
        <v>477</v>
      </c>
      <c r="N15" s="9"/>
      <c r="O15" s="9" t="s">
        <v>435</v>
      </c>
      <c r="P15" s="9" t="s">
        <v>477</v>
      </c>
      <c r="Q15" s="10" t="s">
        <v>477</v>
      </c>
      <c r="R15" s="537" t="str">
        <f aca="true" t="shared" si="0" ref="R15:R50">IF(MAXA(F15:Q15)&lt;W15,TEXT(W15,"&lt;0.#######"),MAXA(F15:Q15))</f>
        <v>&lt;0.0003</v>
      </c>
      <c r="S15" s="29" t="str">
        <f aca="true" t="shared" si="1" ref="S15:S50">IF(MINA(F15:Q15)&lt;W15,TEXT(W15,"&lt;0.#######"),MINA(F15:Q15))</f>
        <v>&lt;0.0003</v>
      </c>
      <c r="T15" s="184" t="str">
        <f aca="true" t="shared" si="2" ref="T15:T20">IF(AVERAGEA(F15,I15,L15,O15)&lt;W15,TEXT(W15,"&lt;0.#######"),AVERAGEA(F15,I15,L15,O15))</f>
        <v>&lt;0.0003</v>
      </c>
      <c r="U15" s="827" t="s">
        <v>57</v>
      </c>
      <c r="V15" s="287"/>
      <c r="W15" s="276">
        <v>0.0003</v>
      </c>
      <c r="X15" s="276" t="s">
        <v>435</v>
      </c>
    </row>
    <row r="16" spans="2:24" ht="12" customHeight="1">
      <c r="B16" s="35">
        <v>4</v>
      </c>
      <c r="C16" s="825" t="s">
        <v>25</v>
      </c>
      <c r="D16" s="826"/>
      <c r="E16" s="10" t="s">
        <v>254</v>
      </c>
      <c r="F16" s="59" t="s">
        <v>289</v>
      </c>
      <c r="G16" s="9" t="s">
        <v>477</v>
      </c>
      <c r="H16" s="9" t="s">
        <v>477</v>
      </c>
      <c r="I16" s="9" t="s">
        <v>289</v>
      </c>
      <c r="J16" s="9" t="s">
        <v>477</v>
      </c>
      <c r="K16" s="9" t="s">
        <v>477</v>
      </c>
      <c r="L16" s="9" t="s">
        <v>289</v>
      </c>
      <c r="M16" s="9" t="s">
        <v>477</v>
      </c>
      <c r="N16" s="9"/>
      <c r="O16" s="9" t="s">
        <v>289</v>
      </c>
      <c r="P16" s="9" t="s">
        <v>477</v>
      </c>
      <c r="Q16" s="10" t="s">
        <v>477</v>
      </c>
      <c r="R16" s="538" t="str">
        <f t="shared" si="0"/>
        <v>&lt;0.00005</v>
      </c>
      <c r="S16" s="164" t="str">
        <f t="shared" si="1"/>
        <v>&lt;0.00005</v>
      </c>
      <c r="T16" s="184" t="str">
        <f t="shared" si="2"/>
        <v>&lt;0.00005</v>
      </c>
      <c r="U16" s="828"/>
      <c r="V16" s="287"/>
      <c r="W16" s="276">
        <v>5E-05</v>
      </c>
      <c r="X16" s="276" t="s">
        <v>289</v>
      </c>
    </row>
    <row r="17" spans="2:24" ht="12" customHeight="1">
      <c r="B17" s="35">
        <v>5</v>
      </c>
      <c r="C17" s="825" t="s">
        <v>26</v>
      </c>
      <c r="D17" s="826"/>
      <c r="E17" s="10" t="s">
        <v>254</v>
      </c>
      <c r="F17" s="59" t="s">
        <v>291</v>
      </c>
      <c r="G17" s="9" t="s">
        <v>477</v>
      </c>
      <c r="H17" s="9" t="s">
        <v>477</v>
      </c>
      <c r="I17" s="9" t="s">
        <v>291</v>
      </c>
      <c r="J17" s="9" t="s">
        <v>477</v>
      </c>
      <c r="K17" s="9" t="s">
        <v>477</v>
      </c>
      <c r="L17" s="9" t="s">
        <v>291</v>
      </c>
      <c r="M17" s="9" t="s">
        <v>477</v>
      </c>
      <c r="N17" s="9"/>
      <c r="O17" s="9" t="s">
        <v>291</v>
      </c>
      <c r="P17" s="9" t="s">
        <v>477</v>
      </c>
      <c r="Q17" s="10" t="s">
        <v>477</v>
      </c>
      <c r="R17" s="537" t="str">
        <f t="shared" si="0"/>
        <v>&lt;0.001</v>
      </c>
      <c r="S17" s="29" t="str">
        <f t="shared" si="1"/>
        <v>&lt;0.001</v>
      </c>
      <c r="T17" s="184" t="str">
        <f t="shared" si="2"/>
        <v>&lt;0.001</v>
      </c>
      <c r="U17" s="828"/>
      <c r="V17" s="287"/>
      <c r="W17" s="276">
        <v>0.001</v>
      </c>
      <c r="X17" s="276" t="s">
        <v>291</v>
      </c>
    </row>
    <row r="18" spans="2:24" ht="12" customHeight="1">
      <c r="B18" s="35">
        <v>6</v>
      </c>
      <c r="C18" s="825" t="s">
        <v>27</v>
      </c>
      <c r="D18" s="826"/>
      <c r="E18" s="10" t="s">
        <v>254</v>
      </c>
      <c r="F18" s="59" t="s">
        <v>291</v>
      </c>
      <c r="G18" s="9" t="s">
        <v>477</v>
      </c>
      <c r="H18" s="9" t="s">
        <v>477</v>
      </c>
      <c r="I18" s="9">
        <v>0.001</v>
      </c>
      <c r="J18" s="9" t="s">
        <v>477</v>
      </c>
      <c r="K18" s="9" t="s">
        <v>477</v>
      </c>
      <c r="L18" s="79">
        <v>0.001</v>
      </c>
      <c r="M18" s="9" t="s">
        <v>477</v>
      </c>
      <c r="N18" s="9"/>
      <c r="O18" s="9">
        <v>0.001</v>
      </c>
      <c r="P18" s="9" t="s">
        <v>477</v>
      </c>
      <c r="Q18" s="10" t="s">
        <v>477</v>
      </c>
      <c r="R18" s="537">
        <f t="shared" si="0"/>
        <v>0.001</v>
      </c>
      <c r="S18" s="29" t="str">
        <f t="shared" si="1"/>
        <v>&lt;0.001</v>
      </c>
      <c r="T18" s="184" t="str">
        <f t="shared" si="2"/>
        <v>&lt;0.001</v>
      </c>
      <c r="U18" s="828"/>
      <c r="V18" s="287"/>
      <c r="W18" s="276">
        <v>0.001</v>
      </c>
      <c r="X18" s="276" t="s">
        <v>291</v>
      </c>
    </row>
    <row r="19" spans="2:24" ht="12" customHeight="1">
      <c r="B19" s="35">
        <v>7</v>
      </c>
      <c r="C19" s="825" t="s">
        <v>28</v>
      </c>
      <c r="D19" s="826"/>
      <c r="E19" s="10" t="s">
        <v>254</v>
      </c>
      <c r="F19" s="59" t="s">
        <v>291</v>
      </c>
      <c r="G19" s="9" t="s">
        <v>477</v>
      </c>
      <c r="H19" s="9" t="s">
        <v>477</v>
      </c>
      <c r="I19" s="9" t="s">
        <v>291</v>
      </c>
      <c r="J19" s="9" t="s">
        <v>477</v>
      </c>
      <c r="K19" s="9" t="s">
        <v>477</v>
      </c>
      <c r="L19" s="9" t="s">
        <v>291</v>
      </c>
      <c r="M19" s="9" t="s">
        <v>477</v>
      </c>
      <c r="N19" s="9"/>
      <c r="O19" s="9" t="s">
        <v>291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84" t="str">
        <f t="shared" si="2"/>
        <v>&lt;0.001</v>
      </c>
      <c r="U19" s="828"/>
      <c r="V19" s="287"/>
      <c r="W19" s="276">
        <v>0.001</v>
      </c>
      <c r="X19" s="276" t="s">
        <v>291</v>
      </c>
    </row>
    <row r="20" spans="2:24" ht="12" customHeight="1">
      <c r="B20" s="35">
        <v>8</v>
      </c>
      <c r="C20" s="825" t="s">
        <v>29</v>
      </c>
      <c r="D20" s="826"/>
      <c r="E20" s="10" t="s">
        <v>254</v>
      </c>
      <c r="F20" s="59" t="s">
        <v>288</v>
      </c>
      <c r="G20" s="9" t="s">
        <v>477</v>
      </c>
      <c r="H20" s="9" t="s">
        <v>477</v>
      </c>
      <c r="I20" s="9" t="s">
        <v>288</v>
      </c>
      <c r="J20" s="9" t="s">
        <v>477</v>
      </c>
      <c r="K20" s="9" t="s">
        <v>477</v>
      </c>
      <c r="L20" s="9" t="s">
        <v>288</v>
      </c>
      <c r="M20" s="9" t="s">
        <v>477</v>
      </c>
      <c r="N20" s="9"/>
      <c r="O20" s="9" t="s">
        <v>288</v>
      </c>
      <c r="P20" s="9" t="s">
        <v>477</v>
      </c>
      <c r="Q20" s="10" t="s">
        <v>477</v>
      </c>
      <c r="R20" s="537" t="str">
        <f>IF(MAXA(F20:Q20)&lt;W20,TEXT(W20,"&lt;0.#######"),MAXA(F20:Q20))</f>
        <v>&lt;0.002</v>
      </c>
      <c r="S20" s="29" t="str">
        <f>IF(MINA(F20:Q20)&lt;W20,TEXT(W20,"&lt;0.#######"),MINA(F20:Q20))</f>
        <v>&lt;0.002</v>
      </c>
      <c r="T20" s="184" t="str">
        <f t="shared" si="2"/>
        <v>&lt;0.002</v>
      </c>
      <c r="U20" s="829"/>
      <c r="V20" s="287"/>
      <c r="W20" s="276">
        <v>0.002</v>
      </c>
      <c r="X20" s="276" t="s">
        <v>293</v>
      </c>
    </row>
    <row r="21" spans="2:24" ht="12" customHeight="1">
      <c r="B21" s="35">
        <v>9</v>
      </c>
      <c r="C21" s="825" t="s">
        <v>465</v>
      </c>
      <c r="D21" s="826"/>
      <c r="E21" s="10" t="s">
        <v>254</v>
      </c>
      <c r="F21" s="59" t="s">
        <v>476</v>
      </c>
      <c r="G21" s="9" t="s">
        <v>476</v>
      </c>
      <c r="H21" s="9" t="s">
        <v>476</v>
      </c>
      <c r="I21" s="9" t="s">
        <v>476</v>
      </c>
      <c r="J21" s="9" t="s">
        <v>476</v>
      </c>
      <c r="K21" s="9" t="s">
        <v>476</v>
      </c>
      <c r="L21" s="9" t="s">
        <v>476</v>
      </c>
      <c r="M21" s="9" t="s">
        <v>476</v>
      </c>
      <c r="N21" s="9" t="s">
        <v>571</v>
      </c>
      <c r="O21" s="9" t="s">
        <v>476</v>
      </c>
      <c r="P21" s="9" t="s">
        <v>476</v>
      </c>
      <c r="Q21" s="10" t="s">
        <v>476</v>
      </c>
      <c r="R21" s="537" t="str">
        <f t="shared" si="0"/>
        <v>&lt;0.004</v>
      </c>
      <c r="S21" s="29" t="str">
        <f t="shared" si="1"/>
        <v>&lt;0.004</v>
      </c>
      <c r="T21" s="179" t="str">
        <f>IF(AVERAGEA(F21:Q21)&lt;W21,TEXT(W21,"&lt;0.#######"),AVERAGEA(F21:Q21))</f>
        <v>&lt;0.004</v>
      </c>
      <c r="U21" s="11" t="s">
        <v>466</v>
      </c>
      <c r="V21" s="287"/>
      <c r="W21" s="276">
        <v>0.004</v>
      </c>
      <c r="X21" s="276" t="s">
        <v>293</v>
      </c>
    </row>
    <row r="22" spans="2:24" ht="12" customHeight="1">
      <c r="B22" s="35">
        <v>10</v>
      </c>
      <c r="C22" s="825" t="s">
        <v>30</v>
      </c>
      <c r="D22" s="826"/>
      <c r="E22" s="10" t="s">
        <v>254</v>
      </c>
      <c r="F22" s="59" t="s">
        <v>291</v>
      </c>
      <c r="G22" s="9" t="s">
        <v>291</v>
      </c>
      <c r="H22" s="9" t="s">
        <v>291</v>
      </c>
      <c r="I22" s="9" t="s">
        <v>291</v>
      </c>
      <c r="J22" s="9" t="s">
        <v>291</v>
      </c>
      <c r="K22" s="9" t="s">
        <v>291</v>
      </c>
      <c r="L22" s="9" t="s">
        <v>291</v>
      </c>
      <c r="M22" s="9" t="s">
        <v>291</v>
      </c>
      <c r="N22" s="9" t="s">
        <v>572</v>
      </c>
      <c r="O22" s="9" t="s">
        <v>291</v>
      </c>
      <c r="P22" s="9" t="s">
        <v>291</v>
      </c>
      <c r="Q22" s="10" t="s">
        <v>291</v>
      </c>
      <c r="R22" s="537" t="str">
        <f t="shared" si="0"/>
        <v>&lt;0.001</v>
      </c>
      <c r="S22" s="29" t="str">
        <f t="shared" si="1"/>
        <v>&lt;0.001</v>
      </c>
      <c r="T22" s="179" t="str">
        <f>IF(AVERAGEA(F22:Q22)&lt;W22,TEXT(W22,"&lt;0.#######"),AVERAGEA(F22:Q22))</f>
        <v>&lt;0.001</v>
      </c>
      <c r="U22" s="11" t="s">
        <v>58</v>
      </c>
      <c r="V22" s="287"/>
      <c r="W22" s="276">
        <v>0.001</v>
      </c>
      <c r="X22" s="276" t="s">
        <v>291</v>
      </c>
    </row>
    <row r="23" spans="2:24" ht="12" customHeight="1">
      <c r="B23" s="35">
        <v>11</v>
      </c>
      <c r="C23" s="825" t="s">
        <v>31</v>
      </c>
      <c r="D23" s="826"/>
      <c r="E23" s="10" t="s">
        <v>254</v>
      </c>
      <c r="F23" s="112">
        <v>0.2</v>
      </c>
      <c r="G23" s="9">
        <v>0.1</v>
      </c>
      <c r="H23" s="9" t="s">
        <v>448</v>
      </c>
      <c r="I23" s="9" t="s">
        <v>448</v>
      </c>
      <c r="J23" s="79" t="s">
        <v>448</v>
      </c>
      <c r="K23" s="9" t="s">
        <v>448</v>
      </c>
      <c r="L23" s="79">
        <v>0.1</v>
      </c>
      <c r="M23" s="9" t="s">
        <v>448</v>
      </c>
      <c r="N23" s="79">
        <v>0.2</v>
      </c>
      <c r="O23" s="79">
        <v>0.2</v>
      </c>
      <c r="P23" s="79">
        <v>0.1</v>
      </c>
      <c r="Q23" s="178">
        <v>0.1</v>
      </c>
      <c r="R23" s="528">
        <f t="shared" si="0"/>
        <v>0.2</v>
      </c>
      <c r="S23" s="31" t="str">
        <f t="shared" si="1"/>
        <v>&lt;0.1</v>
      </c>
      <c r="T23" s="173" t="str">
        <f>IF(AVERAGEA(F23:Q23)&lt;W23,TEXT(W23,"&lt;0.#######"),AVERAGEA(F23:Q23))</f>
        <v>&lt;0.1</v>
      </c>
      <c r="U23" s="830" t="s">
        <v>59</v>
      </c>
      <c r="V23" s="287"/>
      <c r="W23" s="276">
        <v>0.1</v>
      </c>
      <c r="X23" s="276" t="s">
        <v>462</v>
      </c>
    </row>
    <row r="24" spans="2:24" ht="12" customHeight="1">
      <c r="B24" s="35">
        <v>12</v>
      </c>
      <c r="C24" s="825" t="s">
        <v>32</v>
      </c>
      <c r="D24" s="826"/>
      <c r="E24" s="10" t="s">
        <v>254</v>
      </c>
      <c r="F24" s="255" t="s">
        <v>456</v>
      </c>
      <c r="G24" s="9" t="s">
        <v>477</v>
      </c>
      <c r="H24" s="9" t="s">
        <v>477</v>
      </c>
      <c r="I24" s="9" t="s">
        <v>456</v>
      </c>
      <c r="J24" s="9" t="s">
        <v>477</v>
      </c>
      <c r="K24" s="9" t="s">
        <v>477</v>
      </c>
      <c r="L24" s="9" t="s">
        <v>456</v>
      </c>
      <c r="M24" s="9" t="s">
        <v>477</v>
      </c>
      <c r="N24" s="9"/>
      <c r="O24" s="9" t="s">
        <v>456</v>
      </c>
      <c r="P24" s="9" t="s">
        <v>477</v>
      </c>
      <c r="Q24" s="10" t="s">
        <v>477</v>
      </c>
      <c r="R24" s="56" t="str">
        <f t="shared" si="0"/>
        <v>&lt;0.05</v>
      </c>
      <c r="S24" s="56" t="str">
        <f t="shared" si="1"/>
        <v>&lt;0.05</v>
      </c>
      <c r="T24" s="184" t="str">
        <f aca="true" t="shared" si="3" ref="T24:T49">IF(AVERAGEA(F24,I24,L24,O24)&lt;W24,TEXT(W24,"&lt;0.#######"),AVERAGEA(F24,I24,L24,O24))</f>
        <v>&lt;0.05</v>
      </c>
      <c r="U24" s="830"/>
      <c r="V24" s="287"/>
      <c r="W24" s="276">
        <v>0.05</v>
      </c>
      <c r="X24" s="276" t="s">
        <v>457</v>
      </c>
    </row>
    <row r="25" spans="2:24" ht="12" customHeight="1">
      <c r="B25" s="35">
        <v>13</v>
      </c>
      <c r="C25" s="825" t="s">
        <v>33</v>
      </c>
      <c r="D25" s="826"/>
      <c r="E25" s="10" t="s">
        <v>254</v>
      </c>
      <c r="F25" s="255" t="s">
        <v>448</v>
      </c>
      <c r="G25" s="9" t="s">
        <v>477</v>
      </c>
      <c r="H25" s="9" t="s">
        <v>477</v>
      </c>
      <c r="I25" s="9" t="s">
        <v>448</v>
      </c>
      <c r="J25" s="9" t="s">
        <v>477</v>
      </c>
      <c r="K25" s="9" t="s">
        <v>477</v>
      </c>
      <c r="L25" s="9" t="s">
        <v>448</v>
      </c>
      <c r="M25" s="9" t="s">
        <v>477</v>
      </c>
      <c r="N25" s="9"/>
      <c r="O25" s="9" t="s">
        <v>448</v>
      </c>
      <c r="P25" s="9" t="s">
        <v>477</v>
      </c>
      <c r="Q25" s="10" t="s">
        <v>477</v>
      </c>
      <c r="R25" s="31" t="str">
        <f t="shared" si="0"/>
        <v>&lt;0.1</v>
      </c>
      <c r="S25" s="31" t="str">
        <f t="shared" si="1"/>
        <v>&lt;0.1</v>
      </c>
      <c r="T25" s="184" t="str">
        <f t="shared" si="3"/>
        <v>&lt;0.1</v>
      </c>
      <c r="U25" s="830"/>
      <c r="V25" s="287"/>
      <c r="W25" s="276">
        <v>0.1</v>
      </c>
      <c r="X25" s="276" t="s">
        <v>448</v>
      </c>
    </row>
    <row r="26" spans="2:24" ht="12" customHeight="1">
      <c r="B26" s="35">
        <v>14</v>
      </c>
      <c r="C26" s="825" t="s">
        <v>34</v>
      </c>
      <c r="D26" s="826"/>
      <c r="E26" s="10" t="s">
        <v>254</v>
      </c>
      <c r="F26" s="255" t="s">
        <v>286</v>
      </c>
      <c r="G26" s="9" t="s">
        <v>477</v>
      </c>
      <c r="H26" s="9" t="s">
        <v>477</v>
      </c>
      <c r="I26" s="9" t="s">
        <v>286</v>
      </c>
      <c r="J26" s="9" t="s">
        <v>477</v>
      </c>
      <c r="K26" s="9" t="s">
        <v>477</v>
      </c>
      <c r="L26" s="9" t="s">
        <v>286</v>
      </c>
      <c r="M26" s="9" t="s">
        <v>477</v>
      </c>
      <c r="N26" s="9"/>
      <c r="O26" s="9" t="s">
        <v>286</v>
      </c>
      <c r="P26" s="9" t="s">
        <v>477</v>
      </c>
      <c r="Q26" s="10" t="s">
        <v>477</v>
      </c>
      <c r="R26" s="166" t="str">
        <f t="shared" si="0"/>
        <v>&lt;0.0002</v>
      </c>
      <c r="S26" s="166" t="str">
        <f t="shared" si="1"/>
        <v>&lt;0.0002</v>
      </c>
      <c r="T26" s="184" t="str">
        <f t="shared" si="3"/>
        <v>&lt;0.0002</v>
      </c>
      <c r="U26" s="830" t="s">
        <v>60</v>
      </c>
      <c r="V26" s="287"/>
      <c r="W26" s="276">
        <v>0.0002</v>
      </c>
      <c r="X26" s="276" t="s">
        <v>286</v>
      </c>
    </row>
    <row r="27" spans="2:24" ht="12" customHeight="1">
      <c r="B27" s="35">
        <v>15</v>
      </c>
      <c r="C27" s="825" t="s">
        <v>106</v>
      </c>
      <c r="D27" s="826"/>
      <c r="E27" s="10" t="s">
        <v>254</v>
      </c>
      <c r="F27" s="255" t="s">
        <v>293</v>
      </c>
      <c r="G27" s="9" t="s">
        <v>477</v>
      </c>
      <c r="H27" s="9" t="s">
        <v>477</v>
      </c>
      <c r="I27" s="9" t="s">
        <v>293</v>
      </c>
      <c r="J27" s="9" t="s">
        <v>477</v>
      </c>
      <c r="K27" s="9" t="s">
        <v>477</v>
      </c>
      <c r="L27" s="9" t="s">
        <v>293</v>
      </c>
      <c r="M27" s="9" t="s">
        <v>477</v>
      </c>
      <c r="N27" s="9"/>
      <c r="O27" s="9" t="s">
        <v>293</v>
      </c>
      <c r="P27" s="9" t="s">
        <v>477</v>
      </c>
      <c r="Q27" s="10" t="s">
        <v>477</v>
      </c>
      <c r="R27" s="537" t="str">
        <f t="shared" si="0"/>
        <v>&lt;0.005</v>
      </c>
      <c r="S27" s="29" t="str">
        <f t="shared" si="1"/>
        <v>&lt;0.005</v>
      </c>
      <c r="T27" s="184" t="str">
        <f t="shared" si="3"/>
        <v>&lt;0.005</v>
      </c>
      <c r="U27" s="830"/>
      <c r="V27" s="287"/>
      <c r="W27" s="276">
        <v>0.005</v>
      </c>
      <c r="X27" s="276" t="s">
        <v>293</v>
      </c>
    </row>
    <row r="28" spans="2:24" ht="24" customHeight="1">
      <c r="B28" s="35">
        <v>16</v>
      </c>
      <c r="C28" s="831" t="s">
        <v>433</v>
      </c>
      <c r="D28" s="832"/>
      <c r="E28" s="10" t="s">
        <v>254</v>
      </c>
      <c r="F28" s="255" t="s">
        <v>291</v>
      </c>
      <c r="G28" s="9" t="s">
        <v>477</v>
      </c>
      <c r="H28" s="9" t="s">
        <v>477</v>
      </c>
      <c r="I28" s="9" t="s">
        <v>291</v>
      </c>
      <c r="J28" s="9" t="s">
        <v>477</v>
      </c>
      <c r="K28" s="9" t="s">
        <v>477</v>
      </c>
      <c r="L28" s="9" t="s">
        <v>291</v>
      </c>
      <c r="M28" s="9" t="s">
        <v>477</v>
      </c>
      <c r="N28" s="9"/>
      <c r="O28" s="9" t="s">
        <v>291</v>
      </c>
      <c r="P28" s="9" t="s">
        <v>477</v>
      </c>
      <c r="Q28" s="10" t="s">
        <v>477</v>
      </c>
      <c r="R28" s="29" t="str">
        <f t="shared" si="0"/>
        <v>&lt;0.001</v>
      </c>
      <c r="S28" s="29" t="str">
        <f t="shared" si="1"/>
        <v>&lt;0.001</v>
      </c>
      <c r="T28" s="184" t="str">
        <f t="shared" si="3"/>
        <v>&lt;0.001</v>
      </c>
      <c r="U28" s="830"/>
      <c r="V28" s="287"/>
      <c r="W28" s="276">
        <v>0.001</v>
      </c>
      <c r="X28" s="276" t="s">
        <v>291</v>
      </c>
    </row>
    <row r="29" spans="2:24" ht="12" customHeight="1">
      <c r="B29" s="35">
        <v>17</v>
      </c>
      <c r="C29" s="825" t="s">
        <v>107</v>
      </c>
      <c r="D29" s="826"/>
      <c r="E29" s="10" t="s">
        <v>254</v>
      </c>
      <c r="F29" s="255" t="s">
        <v>291</v>
      </c>
      <c r="G29" s="9" t="s">
        <v>477</v>
      </c>
      <c r="H29" s="9" t="s">
        <v>477</v>
      </c>
      <c r="I29" s="9" t="s">
        <v>291</v>
      </c>
      <c r="J29" s="9" t="s">
        <v>477</v>
      </c>
      <c r="K29" s="9" t="s">
        <v>477</v>
      </c>
      <c r="L29" s="9" t="s">
        <v>291</v>
      </c>
      <c r="M29" s="9" t="s">
        <v>477</v>
      </c>
      <c r="N29" s="9"/>
      <c r="O29" s="9" t="s">
        <v>291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84" t="str">
        <f t="shared" si="3"/>
        <v>&lt;0.001</v>
      </c>
      <c r="U29" s="830"/>
      <c r="V29" s="287"/>
      <c r="W29" s="276">
        <v>0.001</v>
      </c>
      <c r="X29" s="276" t="s">
        <v>291</v>
      </c>
    </row>
    <row r="30" spans="2:24" ht="12" customHeight="1">
      <c r="B30" s="35">
        <v>18</v>
      </c>
      <c r="C30" s="825" t="s">
        <v>108</v>
      </c>
      <c r="D30" s="826"/>
      <c r="E30" s="10" t="s">
        <v>254</v>
      </c>
      <c r="F30" s="255" t="s">
        <v>291</v>
      </c>
      <c r="G30" s="9" t="s">
        <v>477</v>
      </c>
      <c r="H30" s="9" t="s">
        <v>477</v>
      </c>
      <c r="I30" s="9" t="s">
        <v>291</v>
      </c>
      <c r="J30" s="9" t="s">
        <v>477</v>
      </c>
      <c r="K30" s="9" t="s">
        <v>477</v>
      </c>
      <c r="L30" s="9" t="s">
        <v>291</v>
      </c>
      <c r="M30" s="9" t="s">
        <v>477</v>
      </c>
      <c r="N30" s="9"/>
      <c r="O30" s="9" t="s">
        <v>291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84" t="str">
        <f t="shared" si="3"/>
        <v>&lt;0.001</v>
      </c>
      <c r="U30" s="830"/>
      <c r="V30" s="287"/>
      <c r="W30" s="276">
        <v>0.001</v>
      </c>
      <c r="X30" s="276" t="s">
        <v>291</v>
      </c>
    </row>
    <row r="31" spans="2:24" ht="12" customHeight="1">
      <c r="B31" s="35">
        <v>19</v>
      </c>
      <c r="C31" s="825" t="s">
        <v>109</v>
      </c>
      <c r="D31" s="826"/>
      <c r="E31" s="10" t="s">
        <v>254</v>
      </c>
      <c r="F31" s="255" t="s">
        <v>291</v>
      </c>
      <c r="G31" s="9" t="s">
        <v>477</v>
      </c>
      <c r="H31" s="9" t="s">
        <v>477</v>
      </c>
      <c r="I31" s="9" t="s">
        <v>291</v>
      </c>
      <c r="J31" s="9" t="s">
        <v>477</v>
      </c>
      <c r="K31" s="9" t="s">
        <v>477</v>
      </c>
      <c r="L31" s="9" t="s">
        <v>291</v>
      </c>
      <c r="M31" s="9" t="s">
        <v>477</v>
      </c>
      <c r="N31" s="9"/>
      <c r="O31" s="9" t="s">
        <v>291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84" t="str">
        <f t="shared" si="3"/>
        <v>&lt;0.001</v>
      </c>
      <c r="U31" s="830"/>
      <c r="V31" s="287"/>
      <c r="W31" s="276">
        <v>0.001</v>
      </c>
      <c r="X31" s="276" t="s">
        <v>291</v>
      </c>
    </row>
    <row r="32" spans="2:24" ht="12" customHeight="1">
      <c r="B32" s="35">
        <v>20</v>
      </c>
      <c r="C32" s="825" t="s">
        <v>86</v>
      </c>
      <c r="D32" s="826"/>
      <c r="E32" s="10" t="s">
        <v>254</v>
      </c>
      <c r="F32" s="255" t="s">
        <v>291</v>
      </c>
      <c r="G32" s="9" t="s">
        <v>477</v>
      </c>
      <c r="H32" s="9" t="s">
        <v>477</v>
      </c>
      <c r="I32" s="9" t="s">
        <v>291</v>
      </c>
      <c r="J32" s="9" t="s">
        <v>477</v>
      </c>
      <c r="K32" s="9" t="s">
        <v>477</v>
      </c>
      <c r="L32" s="9" t="s">
        <v>291</v>
      </c>
      <c r="M32" s="9" t="s">
        <v>477</v>
      </c>
      <c r="N32" s="9"/>
      <c r="O32" s="9" t="s">
        <v>291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84" t="str">
        <f t="shared" si="3"/>
        <v>&lt;0.001</v>
      </c>
      <c r="U32" s="830"/>
      <c r="V32" s="287"/>
      <c r="W32" s="276">
        <v>0.001</v>
      </c>
      <c r="X32" s="276" t="s">
        <v>291</v>
      </c>
    </row>
    <row r="33" spans="2:24" ht="12" customHeight="1">
      <c r="B33" s="35">
        <v>21</v>
      </c>
      <c r="C33" s="825" t="s">
        <v>277</v>
      </c>
      <c r="D33" s="826"/>
      <c r="E33" s="10" t="s">
        <v>154</v>
      </c>
      <c r="F33" s="255" t="s">
        <v>453</v>
      </c>
      <c r="G33" s="9" t="s">
        <v>477</v>
      </c>
      <c r="H33" s="9" t="s">
        <v>477</v>
      </c>
      <c r="I33" s="9" t="s">
        <v>453</v>
      </c>
      <c r="J33" s="9" t="s">
        <v>477</v>
      </c>
      <c r="K33" s="9" t="s">
        <v>477</v>
      </c>
      <c r="L33" s="9" t="s">
        <v>453</v>
      </c>
      <c r="M33" s="9" t="s">
        <v>477</v>
      </c>
      <c r="N33" s="9"/>
      <c r="O33" s="9" t="s">
        <v>453</v>
      </c>
      <c r="P33" s="9" t="s">
        <v>477</v>
      </c>
      <c r="Q33" s="10" t="s">
        <v>477</v>
      </c>
      <c r="R33" s="539" t="str">
        <f t="shared" si="0"/>
        <v>&lt;0.06</v>
      </c>
      <c r="S33" s="56" t="str">
        <f t="shared" si="1"/>
        <v>&lt;0.06</v>
      </c>
      <c r="T33" s="184" t="str">
        <f t="shared" si="3"/>
        <v>&lt;0.06</v>
      </c>
      <c r="U33" s="827" t="s">
        <v>58</v>
      </c>
      <c r="V33" s="287"/>
      <c r="W33" s="276">
        <v>0.06</v>
      </c>
      <c r="X33" s="276" t="s">
        <v>453</v>
      </c>
    </row>
    <row r="34" spans="2:24" ht="12" customHeight="1">
      <c r="B34" s="35">
        <v>22</v>
      </c>
      <c r="C34" s="825" t="s">
        <v>35</v>
      </c>
      <c r="D34" s="826"/>
      <c r="E34" s="10" t="s">
        <v>254</v>
      </c>
      <c r="F34" s="255" t="s">
        <v>288</v>
      </c>
      <c r="G34" s="9" t="s">
        <v>477</v>
      </c>
      <c r="H34" s="9" t="s">
        <v>477</v>
      </c>
      <c r="I34" s="9" t="s">
        <v>288</v>
      </c>
      <c r="J34" s="9" t="s">
        <v>477</v>
      </c>
      <c r="K34" s="9" t="s">
        <v>477</v>
      </c>
      <c r="L34" s="9" t="s">
        <v>288</v>
      </c>
      <c r="M34" s="9" t="s">
        <v>477</v>
      </c>
      <c r="N34" s="9"/>
      <c r="O34" s="9" t="s">
        <v>288</v>
      </c>
      <c r="P34" s="9" t="s">
        <v>477</v>
      </c>
      <c r="Q34" s="10" t="s">
        <v>477</v>
      </c>
      <c r="R34" s="537" t="str">
        <f t="shared" si="0"/>
        <v>&lt;0.002</v>
      </c>
      <c r="S34" s="29" t="str">
        <f t="shared" si="1"/>
        <v>&lt;0.002</v>
      </c>
      <c r="T34" s="184" t="str">
        <f t="shared" si="3"/>
        <v>&lt;0.002</v>
      </c>
      <c r="U34" s="824"/>
      <c r="V34" s="287"/>
      <c r="W34" s="276">
        <v>0.002</v>
      </c>
      <c r="X34" s="276" t="s">
        <v>288</v>
      </c>
    </row>
    <row r="35" spans="2:24" ht="12" customHeight="1">
      <c r="B35" s="35">
        <v>23</v>
      </c>
      <c r="C35" s="825" t="s">
        <v>101</v>
      </c>
      <c r="D35" s="826"/>
      <c r="E35" s="10" t="s">
        <v>254</v>
      </c>
      <c r="F35" s="255" t="s">
        <v>291</v>
      </c>
      <c r="G35" s="9" t="s">
        <v>477</v>
      </c>
      <c r="H35" s="9" t="s">
        <v>477</v>
      </c>
      <c r="I35" s="9" t="s">
        <v>291</v>
      </c>
      <c r="J35" s="9" t="s">
        <v>477</v>
      </c>
      <c r="K35" s="9" t="s">
        <v>477</v>
      </c>
      <c r="L35" s="9" t="s">
        <v>291</v>
      </c>
      <c r="M35" s="9" t="s">
        <v>477</v>
      </c>
      <c r="N35" s="9"/>
      <c r="O35" s="9" t="s">
        <v>291</v>
      </c>
      <c r="P35" s="9" t="s">
        <v>477</v>
      </c>
      <c r="Q35" s="10" t="s">
        <v>477</v>
      </c>
      <c r="R35" s="537" t="str">
        <f t="shared" si="0"/>
        <v>&lt;0.001</v>
      </c>
      <c r="S35" s="29" t="str">
        <f t="shared" si="1"/>
        <v>&lt;0.001</v>
      </c>
      <c r="T35" s="184" t="str">
        <f t="shared" si="3"/>
        <v>&lt;0.001</v>
      </c>
      <c r="U35" s="824"/>
      <c r="V35" s="287"/>
      <c r="W35" s="276">
        <v>0.001</v>
      </c>
      <c r="X35" s="276" t="s">
        <v>441</v>
      </c>
    </row>
    <row r="36" spans="2:24" ht="12" customHeight="1">
      <c r="B36" s="35">
        <v>24</v>
      </c>
      <c r="C36" s="825" t="s">
        <v>36</v>
      </c>
      <c r="D36" s="826"/>
      <c r="E36" s="10" t="s">
        <v>254</v>
      </c>
      <c r="F36" s="255" t="s">
        <v>436</v>
      </c>
      <c r="G36" s="9" t="s">
        <v>477</v>
      </c>
      <c r="H36" s="9" t="s">
        <v>477</v>
      </c>
      <c r="I36" s="9" t="s">
        <v>436</v>
      </c>
      <c r="J36" s="9" t="s">
        <v>477</v>
      </c>
      <c r="K36" s="9" t="s">
        <v>477</v>
      </c>
      <c r="L36" s="9" t="s">
        <v>436</v>
      </c>
      <c r="M36" s="9" t="s">
        <v>477</v>
      </c>
      <c r="N36" s="9"/>
      <c r="O36" s="9" t="s">
        <v>436</v>
      </c>
      <c r="P36" s="9" t="s">
        <v>477</v>
      </c>
      <c r="Q36" s="10" t="s">
        <v>477</v>
      </c>
      <c r="R36" s="537" t="str">
        <f t="shared" si="0"/>
        <v>&lt;0.003</v>
      </c>
      <c r="S36" s="29" t="str">
        <f t="shared" si="1"/>
        <v>&lt;0.003</v>
      </c>
      <c r="T36" s="184" t="str">
        <f t="shared" si="3"/>
        <v>&lt;0.003</v>
      </c>
      <c r="U36" s="824"/>
      <c r="V36" s="287"/>
      <c r="W36" s="276">
        <v>0.003</v>
      </c>
      <c r="X36" s="276" t="s">
        <v>468</v>
      </c>
    </row>
    <row r="37" spans="2:24" ht="12" customHeight="1">
      <c r="B37" s="35">
        <v>25</v>
      </c>
      <c r="C37" s="825" t="s">
        <v>87</v>
      </c>
      <c r="D37" s="826"/>
      <c r="E37" s="10" t="s">
        <v>254</v>
      </c>
      <c r="F37" s="255" t="s">
        <v>291</v>
      </c>
      <c r="G37" s="9" t="s">
        <v>477</v>
      </c>
      <c r="H37" s="9" t="s">
        <v>477</v>
      </c>
      <c r="I37" s="9" t="s">
        <v>291</v>
      </c>
      <c r="J37" s="9" t="s">
        <v>477</v>
      </c>
      <c r="K37" s="9" t="s">
        <v>477</v>
      </c>
      <c r="L37" s="9" t="s">
        <v>291</v>
      </c>
      <c r="M37" s="9" t="s">
        <v>477</v>
      </c>
      <c r="N37" s="9"/>
      <c r="O37" s="9" t="s">
        <v>291</v>
      </c>
      <c r="P37" s="9" t="s">
        <v>477</v>
      </c>
      <c r="Q37" s="10" t="s">
        <v>477</v>
      </c>
      <c r="R37" s="29" t="str">
        <f t="shared" si="0"/>
        <v>&lt;0.001</v>
      </c>
      <c r="S37" s="29" t="str">
        <f t="shared" si="1"/>
        <v>&lt;0.001</v>
      </c>
      <c r="T37" s="184" t="str">
        <f t="shared" si="3"/>
        <v>&lt;0.001</v>
      </c>
      <c r="U37" s="824"/>
      <c r="V37" s="287"/>
      <c r="W37" s="276">
        <v>0.001</v>
      </c>
      <c r="X37" s="276" t="s">
        <v>291</v>
      </c>
    </row>
    <row r="38" spans="2:24" ht="12" customHeight="1">
      <c r="B38" s="35">
        <v>26</v>
      </c>
      <c r="C38" s="825" t="s">
        <v>37</v>
      </c>
      <c r="D38" s="826"/>
      <c r="E38" s="10" t="s">
        <v>254</v>
      </c>
      <c r="F38" s="255" t="s">
        <v>291</v>
      </c>
      <c r="G38" s="9" t="s">
        <v>477</v>
      </c>
      <c r="H38" s="9" t="s">
        <v>477</v>
      </c>
      <c r="I38" s="9" t="s">
        <v>291</v>
      </c>
      <c r="J38" s="9" t="s">
        <v>477</v>
      </c>
      <c r="K38" s="9" t="s">
        <v>477</v>
      </c>
      <c r="L38" s="9" t="s">
        <v>291</v>
      </c>
      <c r="M38" s="9" t="s">
        <v>477</v>
      </c>
      <c r="N38" s="9"/>
      <c r="O38" s="9" t="s">
        <v>291</v>
      </c>
      <c r="P38" s="9" t="s">
        <v>477</v>
      </c>
      <c r="Q38" s="10" t="s">
        <v>477</v>
      </c>
      <c r="R38" s="537" t="str">
        <f t="shared" si="0"/>
        <v>&lt;0.001</v>
      </c>
      <c r="S38" s="29" t="str">
        <f t="shared" si="1"/>
        <v>&lt;0.001</v>
      </c>
      <c r="T38" s="184" t="str">
        <f t="shared" si="3"/>
        <v>&lt;0.001</v>
      </c>
      <c r="U38" s="824"/>
      <c r="V38" s="287"/>
      <c r="W38" s="276">
        <v>0.001</v>
      </c>
      <c r="X38" s="276" t="s">
        <v>291</v>
      </c>
    </row>
    <row r="39" spans="2:24" ht="12" customHeight="1">
      <c r="B39" s="35">
        <v>27</v>
      </c>
      <c r="C39" s="825" t="s">
        <v>38</v>
      </c>
      <c r="D39" s="826"/>
      <c r="E39" s="10" t="s">
        <v>254</v>
      </c>
      <c r="F39" s="255" t="s">
        <v>291</v>
      </c>
      <c r="G39" s="9" t="s">
        <v>477</v>
      </c>
      <c r="H39" s="9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/>
      <c r="O39" s="9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29" t="str">
        <f t="shared" si="1"/>
        <v>&lt;0.001</v>
      </c>
      <c r="T39" s="184" t="str">
        <f t="shared" si="3"/>
        <v>&lt;0.001</v>
      </c>
      <c r="U39" s="824"/>
      <c r="V39" s="287"/>
      <c r="W39" s="276">
        <v>0.001</v>
      </c>
      <c r="X39" s="276" t="s">
        <v>441</v>
      </c>
    </row>
    <row r="40" spans="2:24" ht="12" customHeight="1">
      <c r="B40" s="35">
        <v>28</v>
      </c>
      <c r="C40" s="825" t="s">
        <v>39</v>
      </c>
      <c r="D40" s="826"/>
      <c r="E40" s="10" t="s">
        <v>254</v>
      </c>
      <c r="F40" s="255" t="s">
        <v>436</v>
      </c>
      <c r="G40" s="9" t="s">
        <v>477</v>
      </c>
      <c r="H40" s="9" t="s">
        <v>477</v>
      </c>
      <c r="I40" s="9" t="s">
        <v>436</v>
      </c>
      <c r="J40" s="593" t="s">
        <v>477</v>
      </c>
      <c r="K40" s="593" t="s">
        <v>477</v>
      </c>
      <c r="L40" s="9" t="s">
        <v>436</v>
      </c>
      <c r="M40" s="9" t="s">
        <v>477</v>
      </c>
      <c r="N40" s="9"/>
      <c r="O40" s="9" t="s">
        <v>436</v>
      </c>
      <c r="P40" s="9" t="s">
        <v>477</v>
      </c>
      <c r="Q40" s="10" t="s">
        <v>477</v>
      </c>
      <c r="R40" s="29" t="str">
        <f t="shared" si="0"/>
        <v>&lt;0.003</v>
      </c>
      <c r="S40" s="29" t="str">
        <f t="shared" si="1"/>
        <v>&lt;0.003</v>
      </c>
      <c r="T40" s="184" t="str">
        <f t="shared" si="3"/>
        <v>&lt;0.003</v>
      </c>
      <c r="U40" s="824"/>
      <c r="V40" s="287"/>
      <c r="W40" s="276">
        <v>0.003</v>
      </c>
      <c r="X40" s="276" t="s">
        <v>468</v>
      </c>
    </row>
    <row r="41" spans="2:24" ht="12" customHeight="1">
      <c r="B41" s="35">
        <v>29</v>
      </c>
      <c r="C41" s="825" t="s">
        <v>88</v>
      </c>
      <c r="D41" s="826"/>
      <c r="E41" s="10" t="s">
        <v>254</v>
      </c>
      <c r="F41" s="255" t="s">
        <v>291</v>
      </c>
      <c r="G41" s="9" t="s">
        <v>477</v>
      </c>
      <c r="H41" s="9" t="s">
        <v>477</v>
      </c>
      <c r="I41" s="9" t="s">
        <v>291</v>
      </c>
      <c r="J41" s="9" t="s">
        <v>477</v>
      </c>
      <c r="K41" s="9" t="s">
        <v>477</v>
      </c>
      <c r="L41" s="9" t="s">
        <v>291</v>
      </c>
      <c r="M41" s="9" t="s">
        <v>477</v>
      </c>
      <c r="N41" s="9"/>
      <c r="O41" s="9" t="s">
        <v>291</v>
      </c>
      <c r="P41" s="9" t="s">
        <v>477</v>
      </c>
      <c r="Q41" s="10" t="s">
        <v>477</v>
      </c>
      <c r="R41" s="537" t="str">
        <f t="shared" si="0"/>
        <v>&lt;0.001</v>
      </c>
      <c r="S41" s="29" t="str">
        <f t="shared" si="1"/>
        <v>&lt;0.001</v>
      </c>
      <c r="T41" s="184" t="str">
        <f t="shared" si="3"/>
        <v>&lt;0.001</v>
      </c>
      <c r="U41" s="824"/>
      <c r="V41" s="287"/>
      <c r="W41" s="276">
        <v>0.001</v>
      </c>
      <c r="X41" s="276" t="s">
        <v>441</v>
      </c>
    </row>
    <row r="42" spans="2:24" ht="12" customHeight="1">
      <c r="B42" s="35">
        <v>30</v>
      </c>
      <c r="C42" s="825" t="s">
        <v>89</v>
      </c>
      <c r="D42" s="826"/>
      <c r="E42" s="10" t="s">
        <v>254</v>
      </c>
      <c r="F42" s="255" t="s">
        <v>291</v>
      </c>
      <c r="G42" s="9" t="s">
        <v>477</v>
      </c>
      <c r="H42" s="9" t="s">
        <v>477</v>
      </c>
      <c r="I42" s="9" t="s">
        <v>291</v>
      </c>
      <c r="J42" s="9" t="s">
        <v>477</v>
      </c>
      <c r="K42" s="9" t="s">
        <v>477</v>
      </c>
      <c r="L42" s="9" t="s">
        <v>291</v>
      </c>
      <c r="M42" s="9" t="s">
        <v>477</v>
      </c>
      <c r="N42" s="9"/>
      <c r="O42" s="9" t="s">
        <v>291</v>
      </c>
      <c r="P42" s="9" t="s">
        <v>477</v>
      </c>
      <c r="Q42" s="10" t="s">
        <v>477</v>
      </c>
      <c r="R42" s="537" t="str">
        <f t="shared" si="0"/>
        <v>&lt;0.001</v>
      </c>
      <c r="S42" s="29" t="str">
        <f t="shared" si="1"/>
        <v>&lt;0.001</v>
      </c>
      <c r="T42" s="184" t="str">
        <f t="shared" si="3"/>
        <v>&lt;0.001</v>
      </c>
      <c r="U42" s="824"/>
      <c r="V42" s="287"/>
      <c r="W42" s="276">
        <v>0.001</v>
      </c>
      <c r="X42" s="276" t="s">
        <v>441</v>
      </c>
    </row>
    <row r="43" spans="2:24" ht="12" customHeight="1">
      <c r="B43" s="35">
        <v>31</v>
      </c>
      <c r="C43" s="825" t="s">
        <v>90</v>
      </c>
      <c r="D43" s="826"/>
      <c r="E43" s="10" t="s">
        <v>254</v>
      </c>
      <c r="F43" s="255" t="s">
        <v>438</v>
      </c>
      <c r="G43" s="9" t="s">
        <v>477</v>
      </c>
      <c r="H43" s="9" t="s">
        <v>477</v>
      </c>
      <c r="I43" s="9" t="s">
        <v>438</v>
      </c>
      <c r="J43" s="9" t="s">
        <v>477</v>
      </c>
      <c r="K43" s="9" t="s">
        <v>477</v>
      </c>
      <c r="L43" s="9" t="s">
        <v>438</v>
      </c>
      <c r="M43" s="9" t="s">
        <v>477</v>
      </c>
      <c r="N43" s="9"/>
      <c r="O43" s="9" t="s">
        <v>438</v>
      </c>
      <c r="P43" s="9" t="s">
        <v>477</v>
      </c>
      <c r="Q43" s="10" t="s">
        <v>477</v>
      </c>
      <c r="R43" s="537" t="str">
        <f t="shared" si="0"/>
        <v>&lt;0.008</v>
      </c>
      <c r="S43" s="29" t="str">
        <f t="shared" si="1"/>
        <v>&lt;0.008</v>
      </c>
      <c r="T43" s="184" t="str">
        <f t="shared" si="3"/>
        <v>&lt;0.008</v>
      </c>
      <c r="U43" s="833"/>
      <c r="V43" s="287"/>
      <c r="W43" s="276">
        <v>0.008</v>
      </c>
      <c r="X43" s="276" t="s">
        <v>438</v>
      </c>
    </row>
    <row r="44" spans="2:24" ht="12" customHeight="1">
      <c r="B44" s="35">
        <v>32</v>
      </c>
      <c r="C44" s="825" t="s">
        <v>40</v>
      </c>
      <c r="D44" s="826"/>
      <c r="E44" s="10" t="s">
        <v>254</v>
      </c>
      <c r="F44" s="255" t="s">
        <v>451</v>
      </c>
      <c r="G44" s="9" t="s">
        <v>477</v>
      </c>
      <c r="H44" s="9" t="s">
        <v>477</v>
      </c>
      <c r="I44" s="9" t="s">
        <v>451</v>
      </c>
      <c r="J44" s="9" t="s">
        <v>477</v>
      </c>
      <c r="K44" s="9" t="s">
        <v>477</v>
      </c>
      <c r="L44" s="9" t="s">
        <v>451</v>
      </c>
      <c r="M44" s="9" t="s">
        <v>477</v>
      </c>
      <c r="N44" s="9"/>
      <c r="O44" s="9" t="s">
        <v>451</v>
      </c>
      <c r="P44" s="9" t="s">
        <v>477</v>
      </c>
      <c r="Q44" s="10" t="s">
        <v>477</v>
      </c>
      <c r="R44" s="537" t="str">
        <f>IF(MAXA(F44:Q44)&lt;W44,TEXT(W44,"&lt;0.#######"),MAXA(F44:Q44))</f>
        <v>&lt;0.01</v>
      </c>
      <c r="S44" s="29" t="str">
        <f>IF(MINA(F44:Q44)&lt;W44,TEXT(W44,"&lt;0.#######"),MINA(F44:Q44))</f>
        <v>&lt;0.01</v>
      </c>
      <c r="T44" s="184" t="str">
        <f t="shared" si="3"/>
        <v>&lt;0.01</v>
      </c>
      <c r="U44" s="830" t="s">
        <v>57</v>
      </c>
      <c r="V44" s="287"/>
      <c r="W44" s="276">
        <v>0.01</v>
      </c>
      <c r="X44" s="276" t="s">
        <v>451</v>
      </c>
    </row>
    <row r="45" spans="2:24" ht="12" customHeight="1">
      <c r="B45" s="35">
        <v>33</v>
      </c>
      <c r="C45" s="825" t="s">
        <v>41</v>
      </c>
      <c r="D45" s="826"/>
      <c r="E45" s="10" t="s">
        <v>254</v>
      </c>
      <c r="F45" s="130">
        <v>0.2</v>
      </c>
      <c r="G45" s="56" t="s">
        <v>477</v>
      </c>
      <c r="H45" s="56" t="s">
        <v>477</v>
      </c>
      <c r="I45" s="56">
        <v>0.16</v>
      </c>
      <c r="J45" s="56" t="s">
        <v>477</v>
      </c>
      <c r="K45" s="56" t="s">
        <v>477</v>
      </c>
      <c r="L45" s="79">
        <v>0.19</v>
      </c>
      <c r="M45" s="56" t="s">
        <v>477</v>
      </c>
      <c r="N45" s="56"/>
      <c r="O45" s="79">
        <v>0.06</v>
      </c>
      <c r="P45" s="56" t="s">
        <v>477</v>
      </c>
      <c r="Q45" s="184" t="s">
        <v>477</v>
      </c>
      <c r="R45" s="56">
        <f t="shared" si="0"/>
        <v>0.2</v>
      </c>
      <c r="S45" s="56">
        <f>IF(MINA(F45,I45,L45,O45)&lt;W45,TEXT(W45,"&lt;0.#######"),MINA(F45,I45,L45,O45))</f>
        <v>0.06</v>
      </c>
      <c r="T45" s="184">
        <f t="shared" si="3"/>
        <v>0.15250000000000002</v>
      </c>
      <c r="U45" s="830"/>
      <c r="V45" s="287"/>
      <c r="W45" s="276">
        <v>0.01</v>
      </c>
      <c r="X45" s="276" t="s">
        <v>458</v>
      </c>
    </row>
    <row r="46" spans="2:24" ht="12" customHeight="1">
      <c r="B46" s="35">
        <v>34</v>
      </c>
      <c r="C46" s="825" t="s">
        <v>42</v>
      </c>
      <c r="D46" s="826"/>
      <c r="E46" s="10" t="s">
        <v>254</v>
      </c>
      <c r="F46" s="112">
        <v>0.24</v>
      </c>
      <c r="G46" s="56" t="s">
        <v>477</v>
      </c>
      <c r="H46" s="56" t="s">
        <v>477</v>
      </c>
      <c r="I46" s="56">
        <v>0.22</v>
      </c>
      <c r="J46" s="56" t="s">
        <v>477</v>
      </c>
      <c r="K46" s="56" t="s">
        <v>477</v>
      </c>
      <c r="L46" s="79">
        <v>0.34</v>
      </c>
      <c r="M46" s="56" t="s">
        <v>477</v>
      </c>
      <c r="N46" s="56"/>
      <c r="O46" s="56">
        <v>0.11</v>
      </c>
      <c r="P46" s="56" t="s">
        <v>477</v>
      </c>
      <c r="Q46" s="184" t="s">
        <v>477</v>
      </c>
      <c r="R46" s="56">
        <f t="shared" si="0"/>
        <v>0.34</v>
      </c>
      <c r="S46" s="56">
        <f>IF(MINA(F46,I46,L46,O46)&lt;W46,TEXT(W46,"&lt;0.#######"),MINA(F46,I46,L46,O46))</f>
        <v>0.11</v>
      </c>
      <c r="T46" s="184">
        <f t="shared" si="3"/>
        <v>0.2275</v>
      </c>
      <c r="U46" s="830"/>
      <c r="V46" s="287"/>
      <c r="W46" s="276">
        <v>0.03</v>
      </c>
      <c r="X46" s="276" t="s">
        <v>454</v>
      </c>
    </row>
    <row r="47" spans="2:24" ht="12" customHeight="1">
      <c r="B47" s="35">
        <v>35</v>
      </c>
      <c r="C47" s="825" t="s">
        <v>43</v>
      </c>
      <c r="D47" s="826"/>
      <c r="E47" s="10" t="s">
        <v>254</v>
      </c>
      <c r="F47" s="112">
        <v>0.01</v>
      </c>
      <c r="G47" s="9" t="s">
        <v>477</v>
      </c>
      <c r="H47" s="9" t="s">
        <v>477</v>
      </c>
      <c r="I47" s="9">
        <v>0.01</v>
      </c>
      <c r="J47" s="9" t="s">
        <v>477</v>
      </c>
      <c r="K47" s="9" t="s">
        <v>477</v>
      </c>
      <c r="L47" s="9" t="s">
        <v>451</v>
      </c>
      <c r="M47" s="9" t="s">
        <v>477</v>
      </c>
      <c r="N47" s="9"/>
      <c r="O47" s="9">
        <v>0.02</v>
      </c>
      <c r="P47" s="9" t="s">
        <v>477</v>
      </c>
      <c r="Q47" s="10" t="s">
        <v>477</v>
      </c>
      <c r="R47" s="56">
        <f t="shared" si="0"/>
        <v>0.02</v>
      </c>
      <c r="S47" s="56" t="str">
        <f t="shared" si="1"/>
        <v>&lt;0.01</v>
      </c>
      <c r="T47" s="184">
        <f t="shared" si="3"/>
        <v>0.01</v>
      </c>
      <c r="U47" s="830"/>
      <c r="V47" s="287"/>
      <c r="W47" s="276">
        <v>0.01</v>
      </c>
      <c r="X47" s="276" t="s">
        <v>458</v>
      </c>
    </row>
    <row r="48" spans="2:24" ht="12" customHeight="1">
      <c r="B48" s="35">
        <v>36</v>
      </c>
      <c r="C48" s="825" t="s">
        <v>44</v>
      </c>
      <c r="D48" s="826"/>
      <c r="E48" s="10" t="s">
        <v>254</v>
      </c>
      <c r="F48" s="112">
        <v>4.3</v>
      </c>
      <c r="G48" s="31" t="s">
        <v>477</v>
      </c>
      <c r="H48" s="31" t="s">
        <v>477</v>
      </c>
      <c r="I48" s="79">
        <v>3.9</v>
      </c>
      <c r="J48" s="31" t="s">
        <v>477</v>
      </c>
      <c r="K48" s="31" t="s">
        <v>477</v>
      </c>
      <c r="L48" s="79">
        <v>4.9</v>
      </c>
      <c r="M48" s="31" t="s">
        <v>477</v>
      </c>
      <c r="N48" s="31"/>
      <c r="O48" s="31">
        <v>7</v>
      </c>
      <c r="P48" s="31" t="s">
        <v>477</v>
      </c>
      <c r="Q48" s="173" t="s">
        <v>477</v>
      </c>
      <c r="R48" s="528">
        <f t="shared" si="0"/>
        <v>7</v>
      </c>
      <c r="S48" s="31">
        <f>IF(MINA(F48,I48,L48,O48)&lt;W48,TEXT(W48,"&lt;0.#######"),MINA(F48,I48,L48,O48))</f>
        <v>3.9</v>
      </c>
      <c r="T48" s="173">
        <f t="shared" si="3"/>
        <v>5.025</v>
      </c>
      <c r="U48" s="11" t="s">
        <v>59</v>
      </c>
      <c r="V48" s="287"/>
      <c r="W48" s="276">
        <v>0.1</v>
      </c>
      <c r="X48" s="276" t="s">
        <v>462</v>
      </c>
    </row>
    <row r="49" spans="2:24" ht="12" customHeight="1">
      <c r="B49" s="35">
        <v>37</v>
      </c>
      <c r="C49" s="825" t="s">
        <v>45</v>
      </c>
      <c r="D49" s="826"/>
      <c r="E49" s="10" t="s">
        <v>254</v>
      </c>
      <c r="F49" s="112">
        <v>0.024</v>
      </c>
      <c r="G49" s="9" t="s">
        <v>477</v>
      </c>
      <c r="H49" s="9" t="s">
        <v>477</v>
      </c>
      <c r="I49" s="79">
        <v>0.024</v>
      </c>
      <c r="J49" s="9" t="s">
        <v>477</v>
      </c>
      <c r="K49" s="9" t="s">
        <v>477</v>
      </c>
      <c r="L49" s="79">
        <v>0.057</v>
      </c>
      <c r="M49" s="9" t="s">
        <v>477</v>
      </c>
      <c r="N49" s="9"/>
      <c r="O49" s="29">
        <v>0.02</v>
      </c>
      <c r="P49" s="9" t="s">
        <v>477</v>
      </c>
      <c r="Q49" s="10" t="s">
        <v>477</v>
      </c>
      <c r="R49" s="537">
        <f t="shared" si="0"/>
        <v>0.057</v>
      </c>
      <c r="S49" s="29">
        <f>IF(MINA(F49,I49,L49,O49)&lt;W49,TEXT(W49,"&lt;0.#######"),MINA(F49,I49,L49,O49))</f>
        <v>0.02</v>
      </c>
      <c r="T49" s="179">
        <f t="shared" si="3"/>
        <v>0.03125</v>
      </c>
      <c r="U49" s="11" t="s">
        <v>57</v>
      </c>
      <c r="V49" s="287"/>
      <c r="W49" s="276">
        <v>0.001</v>
      </c>
      <c r="X49" s="276" t="s">
        <v>441</v>
      </c>
    </row>
    <row r="50" spans="2:24" ht="12" customHeight="1">
      <c r="B50" s="35">
        <v>38</v>
      </c>
      <c r="C50" s="825" t="s">
        <v>46</v>
      </c>
      <c r="D50" s="826"/>
      <c r="E50" s="10" t="s">
        <v>254</v>
      </c>
      <c r="F50" s="112">
        <v>5.2</v>
      </c>
      <c r="G50" s="9">
        <v>3.3</v>
      </c>
      <c r="H50" s="31">
        <v>3</v>
      </c>
      <c r="I50" s="79">
        <v>3.1</v>
      </c>
      <c r="J50" s="79">
        <v>4.2</v>
      </c>
      <c r="K50" s="79">
        <v>4.5</v>
      </c>
      <c r="L50" s="79">
        <v>4.6</v>
      </c>
      <c r="M50" s="79">
        <v>4.9</v>
      </c>
      <c r="N50" s="79">
        <v>5.4</v>
      </c>
      <c r="O50" s="79">
        <v>7.5</v>
      </c>
      <c r="P50" s="79">
        <v>7.4</v>
      </c>
      <c r="Q50" s="178">
        <v>7.9</v>
      </c>
      <c r="R50" s="528">
        <f t="shared" si="0"/>
        <v>7.9</v>
      </c>
      <c r="S50" s="31">
        <f t="shared" si="1"/>
        <v>3</v>
      </c>
      <c r="T50" s="173">
        <f>IF(AVERAGEA(F50:Q50)&lt;W50,TEXT(W50,"&lt;0.#######"),AVERAGEA(F50:Q50))</f>
        <v>5.083333333333333</v>
      </c>
      <c r="U50" s="11" t="s">
        <v>61</v>
      </c>
      <c r="V50" s="287"/>
      <c r="W50" s="276">
        <v>0.1</v>
      </c>
      <c r="X50" s="276" t="s">
        <v>461</v>
      </c>
    </row>
    <row r="51" spans="2:24" ht="12" customHeight="1">
      <c r="B51" s="35">
        <v>39</v>
      </c>
      <c r="C51" s="834" t="s">
        <v>71</v>
      </c>
      <c r="D51" s="835"/>
      <c r="E51" s="10" t="s">
        <v>254</v>
      </c>
      <c r="F51" s="112">
        <v>18</v>
      </c>
      <c r="G51" s="9" t="s">
        <v>477</v>
      </c>
      <c r="H51" s="9" t="s">
        <v>477</v>
      </c>
      <c r="I51" s="79">
        <v>14</v>
      </c>
      <c r="J51" s="9" t="s">
        <v>477</v>
      </c>
      <c r="K51" s="9" t="s">
        <v>477</v>
      </c>
      <c r="L51" s="79">
        <v>20</v>
      </c>
      <c r="M51" s="9" t="s">
        <v>477</v>
      </c>
      <c r="N51" s="9"/>
      <c r="O51" s="79">
        <v>22</v>
      </c>
      <c r="P51" s="9" t="s">
        <v>477</v>
      </c>
      <c r="Q51" s="10" t="s">
        <v>477</v>
      </c>
      <c r="R51" s="536">
        <f>IF(MAXA(F51:Q51)&lt;W51,TEXT(W51,"&lt;0"),MAXA(F51:Q51))</f>
        <v>22</v>
      </c>
      <c r="S51" s="167">
        <f>IF(MINA(F51,I51,L51,O51)&lt;W51,TEXT(W51,"&lt;0.#######"),MINA(F51,I51,L51,O51))</f>
        <v>14</v>
      </c>
      <c r="T51" s="187">
        <f>IF(AVERAGEA(F51,I51,L51,O51)&lt;W51,TEXT(W51,"&lt;0.#######"),AVERAGEA(F51,I51,L51,O51))</f>
        <v>18.5</v>
      </c>
      <c r="U51" s="830" t="s">
        <v>59</v>
      </c>
      <c r="V51" s="287"/>
      <c r="W51" s="276">
        <v>2</v>
      </c>
      <c r="X51" s="276" t="s">
        <v>462</v>
      </c>
    </row>
    <row r="52" spans="2:24" ht="12" customHeight="1">
      <c r="B52" s="35">
        <v>40</v>
      </c>
      <c r="C52" s="825" t="s">
        <v>47</v>
      </c>
      <c r="D52" s="826"/>
      <c r="E52" s="10" t="s">
        <v>254</v>
      </c>
      <c r="F52" s="112">
        <v>68</v>
      </c>
      <c r="G52" s="9" t="s">
        <v>477</v>
      </c>
      <c r="H52" s="9" t="s">
        <v>477</v>
      </c>
      <c r="I52" s="79">
        <v>49</v>
      </c>
      <c r="J52" s="9" t="s">
        <v>477</v>
      </c>
      <c r="K52" s="9" t="s">
        <v>477</v>
      </c>
      <c r="L52" s="79">
        <v>57</v>
      </c>
      <c r="M52" s="9" t="s">
        <v>477</v>
      </c>
      <c r="N52" s="9"/>
      <c r="O52" s="79">
        <v>67</v>
      </c>
      <c r="P52" s="9" t="s">
        <v>477</v>
      </c>
      <c r="Q52" s="10" t="s">
        <v>477</v>
      </c>
      <c r="R52" s="536">
        <f>IF(MAXA(F52:Q52)&lt;W52,TEXT(W52,"&lt;#0"),MAXA(F52:Q52))</f>
        <v>68</v>
      </c>
      <c r="S52" s="167">
        <f>IF(MINA(F52,I52,L52,O52)&lt;W52,TEXT(W52,"&lt;0.#######"),MINA(F52,I52,L52,O52))</f>
        <v>49</v>
      </c>
      <c r="T52" s="187">
        <f>IF(AVERAGEA(F52,I52,L52,O52)&lt;W52,TEXT(W52,"&lt;0.#######"),AVERAGEA(F52,I52,L52,O52))</f>
        <v>60.25</v>
      </c>
      <c r="U52" s="830"/>
      <c r="V52" s="287"/>
      <c r="W52" s="276">
        <v>10</v>
      </c>
      <c r="X52" s="276" t="s">
        <v>450</v>
      </c>
    </row>
    <row r="53" spans="2:24" ht="12" customHeight="1">
      <c r="B53" s="35">
        <v>41</v>
      </c>
      <c r="C53" s="825" t="s">
        <v>48</v>
      </c>
      <c r="D53" s="826"/>
      <c r="E53" s="10" t="s">
        <v>254</v>
      </c>
      <c r="F53" s="255" t="s">
        <v>292</v>
      </c>
      <c r="G53" s="9" t="s">
        <v>477</v>
      </c>
      <c r="H53" s="9" t="s">
        <v>477</v>
      </c>
      <c r="I53" s="9" t="s">
        <v>292</v>
      </c>
      <c r="J53" s="9" t="s">
        <v>477</v>
      </c>
      <c r="K53" s="9" t="s">
        <v>477</v>
      </c>
      <c r="L53" s="9" t="s">
        <v>292</v>
      </c>
      <c r="M53" s="9" t="s">
        <v>477</v>
      </c>
      <c r="N53" s="9"/>
      <c r="O53" s="9" t="s">
        <v>292</v>
      </c>
      <c r="P53" s="9" t="s">
        <v>477</v>
      </c>
      <c r="Q53" s="10" t="s">
        <v>477</v>
      </c>
      <c r="R53" s="167" t="str">
        <f aca="true" t="shared" si="4" ref="R53:R58">IF(MAXA(F53:Q53)&lt;W53,TEXT(W53,"&lt;0.#######"),MAXA(F53:Q53))</f>
        <v>&lt;0.02</v>
      </c>
      <c r="S53" s="167" t="str">
        <f>IF(MINA(F53,I53,L53,O53)&lt;W53,TEXT(W53,"&lt;0.#######"),MINA(F53,I53,L53,O53))</f>
        <v>&lt;0.02</v>
      </c>
      <c r="T53" s="187" t="str">
        <f>IF(AVERAGEA(F53,I53,L53,O53)&lt;W53,TEXT(W53,"&lt;0.#######"),AVERAGEA(F53,I53,L53,O53))</f>
        <v>&lt;0.02</v>
      </c>
      <c r="U53" s="830" t="s">
        <v>60</v>
      </c>
      <c r="V53" s="287"/>
      <c r="W53" s="276">
        <v>0.02</v>
      </c>
      <c r="X53" s="276" t="s">
        <v>292</v>
      </c>
    </row>
    <row r="54" spans="2:24" ht="12" customHeight="1">
      <c r="B54" s="35">
        <v>42</v>
      </c>
      <c r="C54" s="825" t="s">
        <v>241</v>
      </c>
      <c r="D54" s="826"/>
      <c r="E54" s="10" t="s">
        <v>254</v>
      </c>
      <c r="F54" s="59" t="s">
        <v>455</v>
      </c>
      <c r="G54" s="9" t="s">
        <v>455</v>
      </c>
      <c r="H54" s="9" t="s">
        <v>455</v>
      </c>
      <c r="I54" s="79">
        <v>1E-06</v>
      </c>
      <c r="J54" s="9">
        <v>1E-06</v>
      </c>
      <c r="K54" s="9" t="s">
        <v>455</v>
      </c>
      <c r="L54" s="9" t="s">
        <v>455</v>
      </c>
      <c r="M54" s="9">
        <v>1E-06</v>
      </c>
      <c r="N54" s="9" t="s">
        <v>455</v>
      </c>
      <c r="O54" s="9" t="s">
        <v>455</v>
      </c>
      <c r="P54" s="9" t="s">
        <v>455</v>
      </c>
      <c r="Q54" s="178">
        <v>1E-06</v>
      </c>
      <c r="R54" s="471">
        <f t="shared" si="4"/>
        <v>1E-06</v>
      </c>
      <c r="S54" s="472" t="str">
        <f>IF(MINA(F54:Q54)&lt;W54,TEXT(W54,"&lt;0.#######"),MINA(F54:Q54))</f>
        <v>&lt;0.000001</v>
      </c>
      <c r="T54" s="473" t="str">
        <f>IF(AVERAGEA(F54:Q54)&lt;W54,TEXT(W54,"&lt;0.#######"),AVERAGEA(F54:Q54))</f>
        <v>&lt;0.000001</v>
      </c>
      <c r="U54" s="830"/>
      <c r="V54" s="287"/>
      <c r="W54" s="276">
        <v>1E-06</v>
      </c>
      <c r="X54" s="276" t="s">
        <v>463</v>
      </c>
    </row>
    <row r="55" spans="2:24" ht="12" customHeight="1">
      <c r="B55" s="35">
        <v>43</v>
      </c>
      <c r="C55" s="825" t="s">
        <v>240</v>
      </c>
      <c r="D55" s="826"/>
      <c r="E55" s="10" t="s">
        <v>254</v>
      </c>
      <c r="F55" s="59" t="s">
        <v>455</v>
      </c>
      <c r="G55" s="9" t="s">
        <v>455</v>
      </c>
      <c r="H55" s="9" t="s">
        <v>455</v>
      </c>
      <c r="I55" s="9" t="s">
        <v>455</v>
      </c>
      <c r="J55" s="9" t="s">
        <v>455</v>
      </c>
      <c r="K55" s="9" t="s">
        <v>455</v>
      </c>
      <c r="L55" s="9" t="s">
        <v>455</v>
      </c>
      <c r="M55" s="9" t="s">
        <v>455</v>
      </c>
      <c r="N55" s="9" t="s">
        <v>455</v>
      </c>
      <c r="O55" s="9" t="s">
        <v>455</v>
      </c>
      <c r="P55" s="9" t="s">
        <v>455</v>
      </c>
      <c r="Q55" s="10" t="s">
        <v>455</v>
      </c>
      <c r="R55" s="471" t="str">
        <f t="shared" si="4"/>
        <v>&lt;0.000001</v>
      </c>
      <c r="S55" s="472" t="str">
        <f>IF(MINA(F55:Q55)&lt;W55,TEXT(W55,"&lt;0.#######"),MINA(F55:Q55))</f>
        <v>&lt;0.000001</v>
      </c>
      <c r="T55" s="473" t="str">
        <f>IF(AVERAGEA(F55:Q55)&lt;W55,TEXT(W55,"&lt;0.#######"),AVERAGEA(F55:Q55))</f>
        <v>&lt;0.000001</v>
      </c>
      <c r="U55" s="830"/>
      <c r="V55" s="287"/>
      <c r="W55" s="276">
        <v>1E-06</v>
      </c>
      <c r="X55" s="276" t="s">
        <v>455</v>
      </c>
    </row>
    <row r="56" spans="2:24" ht="12" customHeight="1">
      <c r="B56" s="35">
        <v>44</v>
      </c>
      <c r="C56" s="825" t="s">
        <v>49</v>
      </c>
      <c r="D56" s="826"/>
      <c r="E56" s="10" t="s">
        <v>254</v>
      </c>
      <c r="F56" s="255" t="s">
        <v>288</v>
      </c>
      <c r="G56" s="9" t="s">
        <v>477</v>
      </c>
      <c r="H56" s="9" t="s">
        <v>477</v>
      </c>
      <c r="I56" s="9" t="s">
        <v>288</v>
      </c>
      <c r="J56" s="9" t="s">
        <v>477</v>
      </c>
      <c r="K56" s="9" t="s">
        <v>477</v>
      </c>
      <c r="L56" s="9" t="s">
        <v>288</v>
      </c>
      <c r="M56" s="9" t="s">
        <v>477</v>
      </c>
      <c r="N56" s="9"/>
      <c r="O56" s="9" t="s">
        <v>288</v>
      </c>
      <c r="P56" s="9" t="s">
        <v>477</v>
      </c>
      <c r="Q56" s="10" t="s">
        <v>477</v>
      </c>
      <c r="R56" s="537" t="str">
        <f t="shared" si="4"/>
        <v>&lt;0.002</v>
      </c>
      <c r="S56" s="29" t="str">
        <f>IF(MINA(F56:Q56)&lt;W56,TEXT(W56,"&lt;0.#######"),MINA(F56:Q56))</f>
        <v>&lt;0.002</v>
      </c>
      <c r="T56" s="184" t="str">
        <f>IF(AVERAGEA(F56,I56,L56,O56)&lt;W56,TEXT(W56,"&lt;0.#######"),AVERAGEA(F56,I56,L56,O56))</f>
        <v>&lt;0.002</v>
      </c>
      <c r="U56" s="830"/>
      <c r="V56" s="287"/>
      <c r="W56" s="276">
        <v>0.002</v>
      </c>
      <c r="X56" s="276" t="s">
        <v>440</v>
      </c>
    </row>
    <row r="57" spans="2:24" ht="12" customHeight="1">
      <c r="B57" s="35">
        <v>45</v>
      </c>
      <c r="C57" s="825" t="s">
        <v>50</v>
      </c>
      <c r="D57" s="826"/>
      <c r="E57" s="10" t="s">
        <v>254</v>
      </c>
      <c r="F57" s="255" t="s">
        <v>290</v>
      </c>
      <c r="G57" s="9" t="s">
        <v>477</v>
      </c>
      <c r="H57" s="9" t="s">
        <v>477</v>
      </c>
      <c r="I57" s="9" t="s">
        <v>290</v>
      </c>
      <c r="J57" s="9" t="s">
        <v>477</v>
      </c>
      <c r="K57" s="9" t="s">
        <v>477</v>
      </c>
      <c r="L57" s="9" t="s">
        <v>290</v>
      </c>
      <c r="M57" s="9" t="s">
        <v>477</v>
      </c>
      <c r="N57" s="9"/>
      <c r="O57" s="9" t="s">
        <v>290</v>
      </c>
      <c r="P57" s="9" t="s">
        <v>477</v>
      </c>
      <c r="Q57" s="10" t="s">
        <v>477</v>
      </c>
      <c r="R57" s="540" t="str">
        <f t="shared" si="4"/>
        <v>&lt;0.0005</v>
      </c>
      <c r="S57" s="166" t="str">
        <f>IF(MINA(F57:Q57)&lt;W57,TEXT(W57,"&lt;0.#######"),MINA(F57:Q57))</f>
        <v>&lt;0.0005</v>
      </c>
      <c r="T57" s="184" t="str">
        <f>IF(AVERAGEA(F57,I57,L57,O57)&lt;W57,TEXT(W57,"&lt;0.#######"),AVERAGEA(F57,I57,L57,O57))</f>
        <v>&lt;0.0005</v>
      </c>
      <c r="U57" s="830"/>
      <c r="V57" s="287"/>
      <c r="W57" s="276">
        <v>0.0005</v>
      </c>
      <c r="X57" s="276" t="s">
        <v>290</v>
      </c>
    </row>
    <row r="58" spans="2:24" s="291" customFormat="1" ht="12" customHeight="1">
      <c r="B58" s="35">
        <v>46</v>
      </c>
      <c r="C58" s="923" t="s">
        <v>232</v>
      </c>
      <c r="D58" s="924"/>
      <c r="E58" s="67" t="s">
        <v>254</v>
      </c>
      <c r="F58" s="112">
        <v>0.7</v>
      </c>
      <c r="G58" s="9">
        <v>0.8</v>
      </c>
      <c r="H58" s="79">
        <v>0.7</v>
      </c>
      <c r="I58" s="79">
        <v>1.7</v>
      </c>
      <c r="J58" s="79">
        <v>1.2</v>
      </c>
      <c r="K58" s="79">
        <v>1.4</v>
      </c>
      <c r="L58" s="79">
        <v>1.4</v>
      </c>
      <c r="M58" s="31">
        <v>1</v>
      </c>
      <c r="N58" s="79">
        <v>0.9</v>
      </c>
      <c r="O58" s="79">
        <v>0.7</v>
      </c>
      <c r="P58" s="79">
        <v>0.6</v>
      </c>
      <c r="Q58" s="178">
        <v>0.7</v>
      </c>
      <c r="R58" s="31">
        <f t="shared" si="4"/>
        <v>1.7</v>
      </c>
      <c r="S58" s="31">
        <f>IF(MINA(F58:Q58)&lt;W58,TEXT(W58,"&lt;0.#######"),MINA(F58:Q58))</f>
        <v>0.6</v>
      </c>
      <c r="T58" s="173">
        <f>IF(AVERAGEA(F58:Q58)&lt;W58,TEXT(W58,"&lt;0.#######"),AVERAGEA(F58:Q58))</f>
        <v>0.9833333333333333</v>
      </c>
      <c r="U58" s="830" t="s">
        <v>79</v>
      </c>
      <c r="V58" s="290"/>
      <c r="W58" s="276">
        <v>0.2</v>
      </c>
      <c r="X58" s="291" t="s">
        <v>460</v>
      </c>
    </row>
    <row r="59" spans="2:23" s="291" customFormat="1" ht="12" customHeight="1">
      <c r="B59" s="35">
        <v>47</v>
      </c>
      <c r="C59" s="923" t="s">
        <v>51</v>
      </c>
      <c r="D59" s="924"/>
      <c r="E59" s="77" t="s">
        <v>276</v>
      </c>
      <c r="F59" s="112">
        <v>6.9</v>
      </c>
      <c r="G59" s="9">
        <v>6.9</v>
      </c>
      <c r="H59" s="31">
        <v>7.2</v>
      </c>
      <c r="I59" s="31">
        <v>7.4</v>
      </c>
      <c r="J59" s="79">
        <v>7.5</v>
      </c>
      <c r="K59" s="79">
        <v>7.4</v>
      </c>
      <c r="L59" s="79">
        <v>7.1</v>
      </c>
      <c r="M59" s="79">
        <v>7.2</v>
      </c>
      <c r="N59" s="79">
        <v>7.2</v>
      </c>
      <c r="O59" s="79">
        <v>7.2</v>
      </c>
      <c r="P59" s="79">
        <v>7.3</v>
      </c>
      <c r="Q59" s="178">
        <v>7.2</v>
      </c>
      <c r="R59" s="31">
        <f>MAX(F59:Q59)</f>
        <v>7.5</v>
      </c>
      <c r="S59" s="31">
        <f>MIN(F59:Q59)</f>
        <v>6.9</v>
      </c>
      <c r="T59" s="173">
        <f>AVERAGE(F59:Q59)</f>
        <v>7.208333333333333</v>
      </c>
      <c r="U59" s="830"/>
      <c r="V59" s="290"/>
      <c r="W59" s="276"/>
    </row>
    <row r="60" spans="2:22" ht="12" customHeight="1">
      <c r="B60" s="35">
        <v>48</v>
      </c>
      <c r="C60" s="825" t="s">
        <v>52</v>
      </c>
      <c r="D60" s="826"/>
      <c r="E60" s="77" t="s">
        <v>276</v>
      </c>
      <c r="F60" s="30"/>
      <c r="G60" s="9" t="s">
        <v>477</v>
      </c>
      <c r="H60" s="9" t="s">
        <v>477</v>
      </c>
      <c r="I60" s="9" t="s">
        <v>477</v>
      </c>
      <c r="J60" s="9" t="s">
        <v>477</v>
      </c>
      <c r="K60" s="9" t="s">
        <v>477</v>
      </c>
      <c r="L60" s="9" t="s">
        <v>477</v>
      </c>
      <c r="M60" s="9" t="s">
        <v>477</v>
      </c>
      <c r="N60" s="9"/>
      <c r="O60" s="9" t="s">
        <v>477</v>
      </c>
      <c r="P60" s="9" t="s">
        <v>477</v>
      </c>
      <c r="Q60" s="10" t="s">
        <v>477</v>
      </c>
      <c r="R60" s="31"/>
      <c r="S60" s="31"/>
      <c r="T60" s="173"/>
      <c r="U60" s="830"/>
      <c r="V60" s="287"/>
    </row>
    <row r="61" spans="2:22" ht="12" customHeight="1">
      <c r="B61" s="35">
        <v>49</v>
      </c>
      <c r="C61" s="825" t="s">
        <v>53</v>
      </c>
      <c r="D61" s="826"/>
      <c r="E61" s="77" t="s">
        <v>276</v>
      </c>
      <c r="F61" s="255" t="s">
        <v>490</v>
      </c>
      <c r="G61" s="9" t="s">
        <v>490</v>
      </c>
      <c r="H61" s="9" t="s">
        <v>490</v>
      </c>
      <c r="I61" s="9" t="s">
        <v>495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9"/>
      <c r="S61" s="9"/>
      <c r="T61" s="10"/>
      <c r="U61" s="830"/>
      <c r="V61" s="287"/>
    </row>
    <row r="62" spans="2:24" ht="12" customHeight="1">
      <c r="B62" s="35">
        <v>50</v>
      </c>
      <c r="C62" s="825" t="s">
        <v>54</v>
      </c>
      <c r="D62" s="826"/>
      <c r="E62" s="10" t="s">
        <v>257</v>
      </c>
      <c r="F62" s="112">
        <v>3.5</v>
      </c>
      <c r="G62" s="9">
        <v>6.4</v>
      </c>
      <c r="H62" s="79">
        <v>3.3</v>
      </c>
      <c r="I62" s="167">
        <v>10</v>
      </c>
      <c r="J62" s="79">
        <v>7.8</v>
      </c>
      <c r="K62" s="31">
        <v>9.1</v>
      </c>
      <c r="L62" s="31">
        <v>9</v>
      </c>
      <c r="M62" s="79">
        <v>5.2</v>
      </c>
      <c r="N62" s="79">
        <v>4.8</v>
      </c>
      <c r="O62" s="79">
        <v>4.2</v>
      </c>
      <c r="P62" s="79">
        <v>3.6</v>
      </c>
      <c r="Q62" s="178">
        <v>3.8</v>
      </c>
      <c r="R62" s="167">
        <f>IF(MAXA(F62:Q62)&lt;W62,TEXT(W62,"&lt;0.#######"),MAXA(F62:Q62))</f>
        <v>10</v>
      </c>
      <c r="S62" s="31">
        <f>IF(MINA(F62:Q62)&lt;W62,TEXT(W62,"&lt;0.#######"),MINA(F62:Q62))</f>
        <v>3.3</v>
      </c>
      <c r="T62" s="173">
        <f>IF(AVERAGEA(F62:Q62)&lt;W62,TEXT(W62,"&lt;0.#######"),AVERAGEA(F62:Q62))</f>
        <v>5.891666666666667</v>
      </c>
      <c r="U62" s="830"/>
      <c r="V62" s="287"/>
      <c r="W62" s="276">
        <v>0.5</v>
      </c>
      <c r="X62" s="276" t="s">
        <v>447</v>
      </c>
    </row>
    <row r="63" spans="2:24" ht="12" customHeight="1" thickBot="1">
      <c r="B63" s="35">
        <v>51</v>
      </c>
      <c r="C63" s="926" t="s">
        <v>55</v>
      </c>
      <c r="D63" s="927"/>
      <c r="E63" s="24" t="s">
        <v>257</v>
      </c>
      <c r="F63" s="120">
        <v>9.8</v>
      </c>
      <c r="G63" s="293">
        <v>19</v>
      </c>
      <c r="H63" s="138">
        <v>2.1</v>
      </c>
      <c r="I63" s="138">
        <v>7.4</v>
      </c>
      <c r="J63" s="138">
        <v>3.5</v>
      </c>
      <c r="K63" s="138">
        <v>3.8</v>
      </c>
      <c r="L63" s="138">
        <v>9.3</v>
      </c>
      <c r="M63" s="138">
        <v>2.5</v>
      </c>
      <c r="N63" s="138">
        <v>4.9</v>
      </c>
      <c r="O63" s="138">
        <v>3.7</v>
      </c>
      <c r="P63" s="138">
        <v>2.1</v>
      </c>
      <c r="Q63" s="526">
        <v>2.8</v>
      </c>
      <c r="R63" s="541">
        <f>IF(MAXA(F63:Q63)&lt;W63,TEXT(W63,"&lt;0.#######"),MAXA(F63:Q63))</f>
        <v>19</v>
      </c>
      <c r="S63" s="61">
        <f>IF(MINA(F63:Q63)&lt;W63,TEXT(W63,"&lt;0.#######"),MINA(F63:Q63))</f>
        <v>2.1</v>
      </c>
      <c r="T63" s="188">
        <f>IF(AVERAGEA(F63:Q63)&lt;W63,TEXT(W63,"&lt;0.#######"),AVERAGEA(F63:Q63))</f>
        <v>5.908333333333332</v>
      </c>
      <c r="U63" s="925"/>
      <c r="V63" s="287"/>
      <c r="W63" s="276">
        <v>0.1</v>
      </c>
      <c r="X63" s="276" t="s">
        <v>448</v>
      </c>
    </row>
    <row r="64" spans="2:24" s="285" customFormat="1" ht="15" customHeight="1" thickBot="1">
      <c r="B64" s="818" t="s">
        <v>242</v>
      </c>
      <c r="C64" s="819"/>
      <c r="D64" s="819"/>
      <c r="E64" s="839"/>
      <c r="F64" s="50">
        <v>2</v>
      </c>
      <c r="G64" s="26">
        <v>2</v>
      </c>
      <c r="H64" s="26">
        <v>2</v>
      </c>
      <c r="I64" s="26">
        <v>2</v>
      </c>
      <c r="J64" s="26">
        <v>2</v>
      </c>
      <c r="K64" s="26">
        <v>2</v>
      </c>
      <c r="L64" s="26">
        <v>2</v>
      </c>
      <c r="M64" s="26">
        <v>2</v>
      </c>
      <c r="N64" s="26">
        <v>2</v>
      </c>
      <c r="O64" s="26">
        <v>2</v>
      </c>
      <c r="P64" s="26">
        <v>2</v>
      </c>
      <c r="Q64" s="227">
        <v>2</v>
      </c>
      <c r="R64" s="275"/>
      <c r="S64" s="294"/>
      <c r="T64" s="294"/>
      <c r="U64" s="275"/>
      <c r="V64" s="287"/>
      <c r="W64" s="276"/>
      <c r="X64" s="276"/>
    </row>
    <row r="65" spans="3:22" ht="10.5">
      <c r="C65" s="922" t="s">
        <v>444</v>
      </c>
      <c r="D65" s="922"/>
      <c r="E65" s="922"/>
      <c r="F65" s="922"/>
      <c r="G65" s="922"/>
      <c r="H65" s="922"/>
      <c r="I65" s="922"/>
      <c r="J65" s="922"/>
      <c r="K65" s="922"/>
      <c r="L65" s="275"/>
      <c r="M65" s="275"/>
      <c r="R65" s="276"/>
      <c r="S65" s="276"/>
      <c r="T65" s="276"/>
      <c r="V65" s="275"/>
    </row>
    <row r="66" spans="3:12" ht="10.5" customHeight="1">
      <c r="C66" s="296"/>
      <c r="D66" s="296"/>
      <c r="E66" s="296"/>
      <c r="F66" s="296"/>
      <c r="G66" s="296"/>
      <c r="H66" s="296"/>
      <c r="I66" s="296"/>
      <c r="J66" s="296"/>
      <c r="K66" s="296"/>
      <c r="L66" s="295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/>
  <mergeCells count="80">
    <mergeCell ref="B1:K1"/>
    <mergeCell ref="F3:I3"/>
    <mergeCell ref="B4:C4"/>
    <mergeCell ref="F4:I4"/>
    <mergeCell ref="B6:C11"/>
    <mergeCell ref="D6:E6"/>
    <mergeCell ref="R6:R9"/>
    <mergeCell ref="S6:S9"/>
    <mergeCell ref="T6:T9"/>
    <mergeCell ref="U6:U11"/>
    <mergeCell ref="D7:E7"/>
    <mergeCell ref="D8:E8"/>
    <mergeCell ref="D9:E9"/>
    <mergeCell ref="D10:E10"/>
    <mergeCell ref="D11:E11"/>
    <mergeCell ref="B12:D12"/>
    <mergeCell ref="F12:Q12"/>
    <mergeCell ref="R12:T12"/>
    <mergeCell ref="C13:D13"/>
    <mergeCell ref="U13:U14"/>
    <mergeCell ref="C14:D14"/>
    <mergeCell ref="C15:D15"/>
    <mergeCell ref="U15:U20"/>
    <mergeCell ref="C16:D16"/>
    <mergeCell ref="C17:D17"/>
    <mergeCell ref="C18:D18"/>
    <mergeCell ref="C19:D19"/>
    <mergeCell ref="C20:D20"/>
    <mergeCell ref="C21:D21"/>
    <mergeCell ref="C22:D22"/>
    <mergeCell ref="C23:D23"/>
    <mergeCell ref="U23:U25"/>
    <mergeCell ref="C24:D24"/>
    <mergeCell ref="C25:D25"/>
    <mergeCell ref="C26:D26"/>
    <mergeCell ref="U26:U32"/>
    <mergeCell ref="C27:D27"/>
    <mergeCell ref="C28:D28"/>
    <mergeCell ref="C29:D29"/>
    <mergeCell ref="C30:D30"/>
    <mergeCell ref="C31:D31"/>
    <mergeCell ref="C32:D32"/>
    <mergeCell ref="C33:D33"/>
    <mergeCell ref="U33:U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U44:U47"/>
    <mergeCell ref="C45:D45"/>
    <mergeCell ref="C46:D46"/>
    <mergeCell ref="C47:D47"/>
    <mergeCell ref="C48:D48"/>
    <mergeCell ref="C49:D49"/>
    <mergeCell ref="C50:D50"/>
    <mergeCell ref="C51:D51"/>
    <mergeCell ref="U51:U52"/>
    <mergeCell ref="C52:D52"/>
    <mergeCell ref="C53:D53"/>
    <mergeCell ref="U53:U57"/>
    <mergeCell ref="C54:D54"/>
    <mergeCell ref="C55:D55"/>
    <mergeCell ref="C56:D56"/>
    <mergeCell ref="C57:D57"/>
    <mergeCell ref="B64:E64"/>
    <mergeCell ref="C65:K65"/>
    <mergeCell ref="C58:D58"/>
    <mergeCell ref="U58:U63"/>
    <mergeCell ref="C59:D59"/>
    <mergeCell ref="C60:D60"/>
    <mergeCell ref="C61:D61"/>
    <mergeCell ref="C62:D62"/>
    <mergeCell ref="C63:D63"/>
  </mergeCells>
  <printOptions horizontalCentered="1"/>
  <pageMargins left="0.7086614173228347" right="0.7086614173228347" top="0.5905511811023623" bottom="0.1968503937007874" header="0" footer="0"/>
  <pageSetup fitToWidth="2" horizontalDpi="600" verticalDpi="600" orientation="landscape" paperSize="9" scale="72" r:id="rId1"/>
  <headerFooter alignWithMargins="0">
    <oddHeader>&amp;L様式２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3"/>
  <sheetViews>
    <sheetView zoomScalePageLayoutView="0" workbookViewId="0" topLeftCell="A25">
      <selection activeCell="T58" sqref="T58"/>
    </sheetView>
  </sheetViews>
  <sheetFormatPr defaultColWidth="8.8984375" defaultRowHeight="9.75" customHeight="1"/>
  <cols>
    <col min="1" max="1" width="2.59765625" style="276" customWidth="1"/>
    <col min="2" max="2" width="2.19921875" style="276" customWidth="1"/>
    <col min="3" max="3" width="8.09765625" style="276" customWidth="1"/>
    <col min="4" max="4" width="20.09765625" style="276" customWidth="1"/>
    <col min="5" max="5" width="11.59765625" style="276" customWidth="1"/>
    <col min="6" max="6" width="7.59765625" style="275" customWidth="1"/>
    <col min="7" max="17" width="7.59765625" style="276" customWidth="1"/>
    <col min="18" max="20" width="7.59765625" style="275" customWidth="1"/>
    <col min="21" max="21" width="11.59765625" style="276" customWidth="1"/>
    <col min="22" max="22" width="3.5" style="276" customWidth="1"/>
    <col min="23" max="24" width="0" style="276" hidden="1" customWidth="1"/>
    <col min="25" max="16384" width="8.8984375" style="276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2:20" ht="12" customHeight="1" thickBot="1">
      <c r="B2" s="277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6"/>
      <c r="T2" s="276"/>
    </row>
    <row r="3" spans="2:21" ht="16.5" customHeight="1" thickBot="1">
      <c r="B3" s="297"/>
      <c r="D3" s="298"/>
      <c r="F3" s="935" t="s">
        <v>6</v>
      </c>
      <c r="G3" s="967"/>
      <c r="H3" s="967"/>
      <c r="I3" s="936"/>
      <c r="J3" s="281"/>
      <c r="K3" s="249"/>
      <c r="L3" s="249"/>
      <c r="M3" s="249"/>
      <c r="N3" s="299"/>
      <c r="O3" s="299"/>
      <c r="P3" s="299"/>
      <c r="Q3" s="299"/>
      <c r="R3" s="299"/>
      <c r="S3" s="299"/>
      <c r="T3" s="299"/>
      <c r="U3" s="249"/>
    </row>
    <row r="4" spans="2:21" ht="16.5" customHeight="1" thickBot="1">
      <c r="B4" s="935" t="s">
        <v>21</v>
      </c>
      <c r="C4" s="968"/>
      <c r="D4" s="37" t="s">
        <v>102</v>
      </c>
      <c r="F4" s="846" t="s">
        <v>129</v>
      </c>
      <c r="G4" s="847"/>
      <c r="H4" s="847"/>
      <c r="I4" s="848"/>
      <c r="J4" s="76"/>
      <c r="K4" s="283"/>
      <c r="L4" s="283"/>
      <c r="M4" s="283"/>
      <c r="N4" s="274"/>
      <c r="O4" s="274"/>
      <c r="P4" s="274"/>
      <c r="Q4" s="274"/>
      <c r="R4" s="274"/>
      <c r="S4" s="274"/>
      <c r="T4" s="274"/>
      <c r="U4" s="300"/>
    </row>
    <row r="5" spans="2:22" ht="9.75" customHeight="1" thickBot="1">
      <c r="B5" s="275"/>
      <c r="C5" s="275"/>
      <c r="D5" s="275"/>
      <c r="E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U5" s="275"/>
      <c r="V5" s="275"/>
    </row>
    <row r="6" spans="2:22" ht="13.5" customHeight="1">
      <c r="B6" s="938" t="s">
        <v>4</v>
      </c>
      <c r="C6" s="939"/>
      <c r="D6" s="969" t="s">
        <v>14</v>
      </c>
      <c r="E6" s="970"/>
      <c r="F6" s="38">
        <v>45029</v>
      </c>
      <c r="G6" s="150">
        <v>45057</v>
      </c>
      <c r="H6" s="150">
        <v>45083</v>
      </c>
      <c r="I6" s="150">
        <v>45118</v>
      </c>
      <c r="J6" s="150">
        <v>45146</v>
      </c>
      <c r="K6" s="150">
        <v>45176</v>
      </c>
      <c r="L6" s="150">
        <v>45211</v>
      </c>
      <c r="M6" s="150">
        <v>45239</v>
      </c>
      <c r="N6" s="150">
        <v>45265</v>
      </c>
      <c r="O6" s="150">
        <v>45315</v>
      </c>
      <c r="P6" s="150">
        <v>45330</v>
      </c>
      <c r="Q6" s="189">
        <v>45355</v>
      </c>
      <c r="R6" s="919" t="s">
        <v>0</v>
      </c>
      <c r="S6" s="958" t="s">
        <v>1</v>
      </c>
      <c r="T6" s="811" t="s">
        <v>2</v>
      </c>
      <c r="U6" s="961" t="s">
        <v>76</v>
      </c>
      <c r="V6" s="275"/>
    </row>
    <row r="7" spans="2:22" ht="13.5" customHeight="1">
      <c r="B7" s="940"/>
      <c r="C7" s="941"/>
      <c r="D7" s="963" t="s">
        <v>15</v>
      </c>
      <c r="E7" s="964"/>
      <c r="F7" s="39">
        <v>0.3888888888888889</v>
      </c>
      <c r="G7" s="151">
        <v>0.3645833333333333</v>
      </c>
      <c r="H7" s="151">
        <v>0.3854166666666667</v>
      </c>
      <c r="I7" s="151">
        <v>0.4375</v>
      </c>
      <c r="J7" s="151">
        <v>0.3888888888888889</v>
      </c>
      <c r="K7" s="151">
        <v>0.3819444444444444</v>
      </c>
      <c r="L7" s="151">
        <v>0.3854166666666667</v>
      </c>
      <c r="M7" s="151">
        <v>0.3611111111111111</v>
      </c>
      <c r="N7" s="151">
        <v>0.3854166666666667</v>
      </c>
      <c r="O7" s="151">
        <v>0.3854166666666667</v>
      </c>
      <c r="P7" s="151">
        <v>0.3819444444444444</v>
      </c>
      <c r="Q7" s="190">
        <v>0.3819444444444444</v>
      </c>
      <c r="R7" s="920"/>
      <c r="S7" s="959"/>
      <c r="T7" s="812"/>
      <c r="U7" s="962"/>
      <c r="V7" s="275"/>
    </row>
    <row r="8" spans="2:22" ht="13.5" customHeight="1">
      <c r="B8" s="940"/>
      <c r="C8" s="941"/>
      <c r="D8" s="963" t="s">
        <v>16</v>
      </c>
      <c r="E8" s="964"/>
      <c r="F8" s="39" t="s">
        <v>487</v>
      </c>
      <c r="G8" s="151" t="s">
        <v>488</v>
      </c>
      <c r="H8" s="151" t="s">
        <v>488</v>
      </c>
      <c r="I8" s="9" t="s">
        <v>519</v>
      </c>
      <c r="J8" s="9" t="s">
        <v>537</v>
      </c>
      <c r="K8" s="9" t="s">
        <v>550</v>
      </c>
      <c r="L8" s="9" t="s">
        <v>537</v>
      </c>
      <c r="M8" s="9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920"/>
      <c r="S8" s="959"/>
      <c r="T8" s="812"/>
      <c r="U8" s="962"/>
      <c r="V8" s="275"/>
    </row>
    <row r="9" spans="2:22" ht="13.5" customHeight="1">
      <c r="B9" s="940"/>
      <c r="C9" s="941"/>
      <c r="D9" s="963" t="s">
        <v>17</v>
      </c>
      <c r="E9" s="964"/>
      <c r="F9" s="39" t="s">
        <v>488</v>
      </c>
      <c r="G9" s="151" t="s">
        <v>488</v>
      </c>
      <c r="H9" s="9" t="s">
        <v>488</v>
      </c>
      <c r="I9" s="9" t="s">
        <v>519</v>
      </c>
      <c r="J9" s="9" t="s">
        <v>537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576</v>
      </c>
      <c r="R9" s="921"/>
      <c r="S9" s="960"/>
      <c r="T9" s="813"/>
      <c r="U9" s="962"/>
      <c r="V9" s="275"/>
    </row>
    <row r="10" spans="2:22" ht="13.5" customHeight="1">
      <c r="B10" s="940"/>
      <c r="C10" s="941"/>
      <c r="D10" s="963" t="s">
        <v>19</v>
      </c>
      <c r="E10" s="964"/>
      <c r="F10" s="255">
        <v>13.8</v>
      </c>
      <c r="G10" s="31">
        <v>13</v>
      </c>
      <c r="H10" s="79">
        <v>22.1</v>
      </c>
      <c r="I10" s="31">
        <v>27</v>
      </c>
      <c r="J10" s="31">
        <v>30</v>
      </c>
      <c r="K10" s="79">
        <v>24.9</v>
      </c>
      <c r="L10" s="31">
        <v>15</v>
      </c>
      <c r="M10" s="79">
        <v>8.2</v>
      </c>
      <c r="N10" s="79">
        <v>3.1</v>
      </c>
      <c r="O10" s="79">
        <v>-0.9</v>
      </c>
      <c r="P10" s="79">
        <v>0.8</v>
      </c>
      <c r="Q10" s="173">
        <v>1</v>
      </c>
      <c r="R10" s="52"/>
      <c r="S10" s="98"/>
      <c r="T10" s="53"/>
      <c r="U10" s="962"/>
      <c r="V10" s="275"/>
    </row>
    <row r="11" spans="2:22" ht="13.5" customHeight="1" thickBot="1">
      <c r="B11" s="940"/>
      <c r="C11" s="941"/>
      <c r="D11" s="965" t="s">
        <v>18</v>
      </c>
      <c r="E11" s="966"/>
      <c r="F11" s="255">
        <v>6.6</v>
      </c>
      <c r="G11" s="9">
        <v>8.3</v>
      </c>
      <c r="H11" s="31">
        <v>11</v>
      </c>
      <c r="I11" s="31">
        <v>17</v>
      </c>
      <c r="J11" s="79">
        <v>21.4</v>
      </c>
      <c r="K11" s="79">
        <v>21.3</v>
      </c>
      <c r="L11" s="79">
        <v>14.2</v>
      </c>
      <c r="M11" s="79">
        <v>11.3</v>
      </c>
      <c r="N11" s="79">
        <v>6.3</v>
      </c>
      <c r="O11" s="79">
        <v>3.7</v>
      </c>
      <c r="P11" s="79">
        <v>2.8</v>
      </c>
      <c r="Q11" s="178">
        <v>2.5</v>
      </c>
      <c r="R11" s="99"/>
      <c r="S11" s="100"/>
      <c r="T11" s="101"/>
      <c r="U11" s="962"/>
      <c r="V11" s="275"/>
    </row>
    <row r="12" spans="2:23" s="285" customFormat="1" ht="13.5" customHeight="1" thickBot="1">
      <c r="B12" s="818" t="s">
        <v>75</v>
      </c>
      <c r="C12" s="955"/>
      <c r="D12" s="955"/>
      <c r="E12" s="19" t="s">
        <v>256</v>
      </c>
      <c r="F12" s="928" t="s">
        <v>3</v>
      </c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39"/>
      <c r="R12" s="918"/>
      <c r="S12" s="918"/>
      <c r="T12" s="918"/>
      <c r="U12" s="15"/>
      <c r="V12" s="284"/>
      <c r="W12" s="285" t="s">
        <v>245</v>
      </c>
    </row>
    <row r="13" spans="2:24" ht="13.5" customHeight="1">
      <c r="B13" s="102">
        <v>1</v>
      </c>
      <c r="C13" s="952" t="s">
        <v>63</v>
      </c>
      <c r="D13" s="952"/>
      <c r="E13" s="23" t="s">
        <v>154</v>
      </c>
      <c r="F13" s="286" t="s">
        <v>286</v>
      </c>
      <c r="G13" s="271"/>
      <c r="H13" s="271"/>
      <c r="I13" s="271" t="s">
        <v>286</v>
      </c>
      <c r="J13" s="271"/>
      <c r="K13" s="271"/>
      <c r="L13" s="271" t="s">
        <v>286</v>
      </c>
      <c r="M13" s="162"/>
      <c r="N13" s="162"/>
      <c r="O13" s="271" t="s">
        <v>286</v>
      </c>
      <c r="P13" s="231"/>
      <c r="Q13" s="23"/>
      <c r="R13" s="543" t="str">
        <f aca="true" t="shared" si="0" ref="R13:R18">IF(MAXA(F13:Q13)&lt;W13,TEXT(W13,"&lt;0.#######"),MAXA(F13:Q13))</f>
        <v>&lt;0.0002</v>
      </c>
      <c r="S13" s="544" t="str">
        <f aca="true" t="shared" si="1" ref="S13:S18">IF(MINA(F13:Q13)&lt;W13,TEXT(W13,"&lt;0.#######"),MINA(F13:Q13))</f>
        <v>&lt;0.0002</v>
      </c>
      <c r="T13" s="176" t="str">
        <f aca="true" t="shared" si="2" ref="T13:T18">IF(AVERAGEA(F13,I13,L13,O13)&lt;W13,TEXT(W13,"&lt;0.#######"),AVERAGEA(F13,I13,L13,O13))</f>
        <v>&lt;0.0002</v>
      </c>
      <c r="U13" s="956" t="s">
        <v>77</v>
      </c>
      <c r="V13" s="287"/>
      <c r="W13" s="276">
        <v>0.0002</v>
      </c>
      <c r="X13" s="276" t="s">
        <v>439</v>
      </c>
    </row>
    <row r="14" spans="2:24" ht="13.5" customHeight="1">
      <c r="B14" s="35">
        <v>2</v>
      </c>
      <c r="C14" s="845" t="s">
        <v>64</v>
      </c>
      <c r="D14" s="845"/>
      <c r="E14" s="10" t="s">
        <v>254</v>
      </c>
      <c r="F14" s="255" t="s">
        <v>286</v>
      </c>
      <c r="G14" s="9"/>
      <c r="H14" s="9"/>
      <c r="I14" s="9" t="s">
        <v>286</v>
      </c>
      <c r="J14" s="9"/>
      <c r="K14" s="9"/>
      <c r="L14" s="9" t="s">
        <v>286</v>
      </c>
      <c r="M14" s="162"/>
      <c r="N14" s="162"/>
      <c r="O14" s="9" t="s">
        <v>286</v>
      </c>
      <c r="P14" s="162"/>
      <c r="Q14" s="10"/>
      <c r="R14" s="546" t="str">
        <f t="shared" si="0"/>
        <v>&lt;0.0002</v>
      </c>
      <c r="S14" s="544" t="str">
        <f t="shared" si="1"/>
        <v>&lt;0.0002</v>
      </c>
      <c r="T14" s="179" t="str">
        <f t="shared" si="2"/>
        <v>&lt;0.0002</v>
      </c>
      <c r="U14" s="957"/>
      <c r="V14" s="287"/>
      <c r="W14" s="276">
        <v>0.0002</v>
      </c>
      <c r="X14" s="276" t="s">
        <v>286</v>
      </c>
    </row>
    <row r="15" spans="2:24" ht="13.5" customHeight="1">
      <c r="B15" s="35">
        <v>3</v>
      </c>
      <c r="C15" s="845" t="s">
        <v>65</v>
      </c>
      <c r="D15" s="845"/>
      <c r="E15" s="10" t="s">
        <v>254</v>
      </c>
      <c r="F15" s="255" t="s">
        <v>291</v>
      </c>
      <c r="G15" s="9"/>
      <c r="H15" s="9"/>
      <c r="I15" s="9" t="s">
        <v>291</v>
      </c>
      <c r="J15" s="9"/>
      <c r="K15" s="9"/>
      <c r="L15" s="79">
        <v>0.001</v>
      </c>
      <c r="M15" s="162"/>
      <c r="N15" s="162"/>
      <c r="O15" s="9">
        <v>0.002</v>
      </c>
      <c r="P15" s="162"/>
      <c r="Q15" s="10"/>
      <c r="R15" s="131">
        <f t="shared" si="0"/>
        <v>0.002</v>
      </c>
      <c r="S15" s="144" t="str">
        <f t="shared" si="1"/>
        <v>&lt;0.001</v>
      </c>
      <c r="T15" s="179" t="str">
        <f t="shared" si="2"/>
        <v>&lt;0.001</v>
      </c>
      <c r="U15" s="957"/>
      <c r="V15" s="287"/>
      <c r="W15" s="276">
        <v>0.001</v>
      </c>
      <c r="X15" s="276" t="s">
        <v>441</v>
      </c>
    </row>
    <row r="16" spans="2:24" ht="13.5" customHeight="1">
      <c r="B16" s="35">
        <v>5</v>
      </c>
      <c r="C16" s="845" t="s">
        <v>126</v>
      </c>
      <c r="D16" s="845"/>
      <c r="E16" s="10" t="s">
        <v>254</v>
      </c>
      <c r="F16" s="255" t="s">
        <v>287</v>
      </c>
      <c r="G16" s="9"/>
      <c r="H16" s="9"/>
      <c r="I16" s="9" t="s">
        <v>287</v>
      </c>
      <c r="J16" s="9"/>
      <c r="K16" s="9"/>
      <c r="L16" s="9" t="s">
        <v>287</v>
      </c>
      <c r="M16" s="162"/>
      <c r="N16" s="162"/>
      <c r="O16" s="9" t="s">
        <v>287</v>
      </c>
      <c r="P16" s="162"/>
      <c r="Q16" s="10"/>
      <c r="R16" s="470" t="str">
        <f t="shared" si="0"/>
        <v>&lt;0.0004</v>
      </c>
      <c r="S16" s="185" t="str">
        <f t="shared" si="1"/>
        <v>&lt;0.0004</v>
      </c>
      <c r="T16" s="179" t="str">
        <f t="shared" si="2"/>
        <v>&lt;0.0004</v>
      </c>
      <c r="U16" s="830" t="s">
        <v>60</v>
      </c>
      <c r="V16" s="287"/>
      <c r="W16" s="276">
        <v>0.0004</v>
      </c>
      <c r="X16" s="276" t="s">
        <v>287</v>
      </c>
    </row>
    <row r="17" spans="2:24" ht="13.5" customHeight="1">
      <c r="B17" s="35">
        <v>8</v>
      </c>
      <c r="C17" s="845" t="s">
        <v>283</v>
      </c>
      <c r="D17" s="845"/>
      <c r="E17" s="10" t="s">
        <v>254</v>
      </c>
      <c r="F17" s="255" t="s">
        <v>291</v>
      </c>
      <c r="G17" s="9"/>
      <c r="H17" s="9"/>
      <c r="I17" s="9" t="s">
        <v>291</v>
      </c>
      <c r="J17" s="9"/>
      <c r="K17" s="9"/>
      <c r="L17" s="9" t="s">
        <v>291</v>
      </c>
      <c r="M17" s="162"/>
      <c r="N17" s="162"/>
      <c r="O17" s="9" t="s">
        <v>291</v>
      </c>
      <c r="P17" s="162"/>
      <c r="Q17" s="10"/>
      <c r="R17" s="131" t="str">
        <f t="shared" si="0"/>
        <v>&lt;0.001</v>
      </c>
      <c r="S17" s="144" t="str">
        <f t="shared" si="1"/>
        <v>&lt;0.001</v>
      </c>
      <c r="T17" s="179" t="str">
        <f t="shared" si="2"/>
        <v>&lt;0.001</v>
      </c>
      <c r="U17" s="830"/>
      <c r="V17" s="287"/>
      <c r="W17" s="276">
        <v>0.001</v>
      </c>
      <c r="X17" s="276" t="s">
        <v>291</v>
      </c>
    </row>
    <row r="18" spans="2:24" ht="13.5" customHeight="1">
      <c r="B18" s="35">
        <v>9</v>
      </c>
      <c r="C18" s="845" t="s">
        <v>66</v>
      </c>
      <c r="D18" s="845"/>
      <c r="E18" s="10" t="s">
        <v>254</v>
      </c>
      <c r="F18" s="255" t="s">
        <v>491</v>
      </c>
      <c r="G18" s="9"/>
      <c r="H18" s="9"/>
      <c r="I18" s="9" t="s">
        <v>491</v>
      </c>
      <c r="J18" s="9"/>
      <c r="K18" s="9"/>
      <c r="L18" s="9" t="s">
        <v>491</v>
      </c>
      <c r="M18" s="162"/>
      <c r="N18" s="162"/>
      <c r="O18" s="9" t="s">
        <v>491</v>
      </c>
      <c r="P18" s="162"/>
      <c r="Q18" s="10"/>
      <c r="R18" s="131" t="str">
        <f t="shared" si="0"/>
        <v>&lt;0.006</v>
      </c>
      <c r="S18" s="144" t="str">
        <f t="shared" si="1"/>
        <v>&lt;0.006</v>
      </c>
      <c r="T18" s="179" t="str">
        <f t="shared" si="2"/>
        <v>&lt;0.006</v>
      </c>
      <c r="U18" s="830"/>
      <c r="V18" s="287"/>
      <c r="W18" s="276">
        <v>0.006</v>
      </c>
      <c r="X18" s="276" t="s">
        <v>452</v>
      </c>
    </row>
    <row r="19" spans="2:23" ht="13.5" customHeight="1">
      <c r="B19" s="35">
        <v>10</v>
      </c>
      <c r="C19" s="845" t="s">
        <v>67</v>
      </c>
      <c r="D19" s="845"/>
      <c r="E19" s="10" t="s">
        <v>254</v>
      </c>
      <c r="F19" s="255"/>
      <c r="G19" s="9"/>
      <c r="H19" s="9"/>
      <c r="I19" s="9"/>
      <c r="J19" s="9"/>
      <c r="K19" s="9"/>
      <c r="L19" s="9"/>
      <c r="M19" s="162"/>
      <c r="N19" s="162"/>
      <c r="O19" s="9"/>
      <c r="P19" s="162"/>
      <c r="Q19" s="10"/>
      <c r="R19" s="131"/>
      <c r="S19" s="144"/>
      <c r="T19" s="179"/>
      <c r="U19" s="830" t="s">
        <v>84</v>
      </c>
      <c r="V19" s="287"/>
      <c r="W19" s="276">
        <v>0.06</v>
      </c>
    </row>
    <row r="20" spans="2:23" ht="13.5" customHeight="1">
      <c r="B20" s="35">
        <v>12</v>
      </c>
      <c r="C20" s="845" t="s">
        <v>68</v>
      </c>
      <c r="D20" s="845"/>
      <c r="E20" s="10" t="s">
        <v>254</v>
      </c>
      <c r="F20" s="255"/>
      <c r="G20" s="9"/>
      <c r="H20" s="9"/>
      <c r="I20" s="9"/>
      <c r="J20" s="9"/>
      <c r="K20" s="9"/>
      <c r="L20" s="9"/>
      <c r="M20" s="162"/>
      <c r="N20" s="162"/>
      <c r="O20" s="9"/>
      <c r="P20" s="162"/>
      <c r="Q20" s="10"/>
      <c r="R20" s="131"/>
      <c r="S20" s="144"/>
      <c r="T20" s="179"/>
      <c r="U20" s="830"/>
      <c r="V20" s="287"/>
      <c r="W20" s="276">
        <v>0.06</v>
      </c>
    </row>
    <row r="21" spans="2:24" ht="13.5" customHeight="1">
      <c r="B21" s="35">
        <v>13</v>
      </c>
      <c r="C21" s="845" t="s">
        <v>91</v>
      </c>
      <c r="D21" s="845"/>
      <c r="E21" s="10" t="s">
        <v>254</v>
      </c>
      <c r="F21" s="255"/>
      <c r="G21" s="9"/>
      <c r="H21" s="9"/>
      <c r="I21" s="9"/>
      <c r="J21" s="9"/>
      <c r="K21" s="9"/>
      <c r="L21" s="9"/>
      <c r="M21" s="162"/>
      <c r="N21" s="162"/>
      <c r="O21" s="9"/>
      <c r="P21" s="162"/>
      <c r="Q21" s="10"/>
      <c r="R21" s="131"/>
      <c r="S21" s="144"/>
      <c r="T21" s="179"/>
      <c r="U21" s="830"/>
      <c r="V21" s="287"/>
      <c r="W21" s="276">
        <v>0.001</v>
      </c>
      <c r="X21" s="276" t="s">
        <v>291</v>
      </c>
    </row>
    <row r="22" spans="2:24" ht="13.5" customHeight="1">
      <c r="B22" s="35">
        <v>14</v>
      </c>
      <c r="C22" s="845" t="s">
        <v>69</v>
      </c>
      <c r="D22" s="845"/>
      <c r="E22" s="10" t="s">
        <v>254</v>
      </c>
      <c r="F22" s="255"/>
      <c r="G22" s="9"/>
      <c r="H22" s="9"/>
      <c r="I22" s="9"/>
      <c r="J22" s="9"/>
      <c r="K22" s="9"/>
      <c r="L22" s="9"/>
      <c r="M22" s="162"/>
      <c r="N22" s="162"/>
      <c r="O22" s="9"/>
      <c r="P22" s="162"/>
      <c r="Q22" s="10"/>
      <c r="R22" s="131"/>
      <c r="S22" s="144"/>
      <c r="T22" s="179"/>
      <c r="U22" s="830"/>
      <c r="V22" s="287"/>
      <c r="W22" s="276">
        <v>0.002</v>
      </c>
      <c r="X22" s="276" t="s">
        <v>288</v>
      </c>
    </row>
    <row r="23" spans="2:23" ht="13.5" customHeight="1">
      <c r="B23" s="35">
        <v>15</v>
      </c>
      <c r="C23" s="845" t="s">
        <v>70</v>
      </c>
      <c r="D23" s="845"/>
      <c r="E23" s="10" t="s">
        <v>254</v>
      </c>
      <c r="F23" s="130"/>
      <c r="G23" s="56">
        <v>0</v>
      </c>
      <c r="H23" s="9"/>
      <c r="I23" s="56">
        <v>0</v>
      </c>
      <c r="J23" s="56"/>
      <c r="K23" s="56">
        <v>0</v>
      </c>
      <c r="L23" s="9"/>
      <c r="M23" s="162"/>
      <c r="N23" s="162"/>
      <c r="O23" s="9"/>
      <c r="P23" s="162"/>
      <c r="Q23" s="10"/>
      <c r="R23" s="130">
        <f>MAXA(F23:Q23)</f>
        <v>0</v>
      </c>
      <c r="S23" s="160">
        <f>MINA(F23:Q23)</f>
        <v>0</v>
      </c>
      <c r="T23" s="184">
        <v>0</v>
      </c>
      <c r="U23" s="11" t="s">
        <v>81</v>
      </c>
      <c r="V23" s="287"/>
      <c r="W23" s="276">
        <v>0.1</v>
      </c>
    </row>
    <row r="24" spans="2:23" ht="13.5" customHeight="1">
      <c r="B24" s="35">
        <v>16</v>
      </c>
      <c r="C24" s="845" t="s">
        <v>20</v>
      </c>
      <c r="D24" s="845"/>
      <c r="E24" s="10" t="s">
        <v>254</v>
      </c>
      <c r="F24" s="255"/>
      <c r="G24" s="9"/>
      <c r="H24" s="9"/>
      <c r="I24" s="9"/>
      <c r="J24" s="9"/>
      <c r="K24" s="9"/>
      <c r="L24" s="9"/>
      <c r="M24" s="162"/>
      <c r="N24" s="162"/>
      <c r="O24" s="9"/>
      <c r="P24" s="162"/>
      <c r="Q24" s="10"/>
      <c r="R24" s="130"/>
      <c r="S24" s="160"/>
      <c r="T24" s="179"/>
      <c r="U24" s="11" t="s">
        <v>80</v>
      </c>
      <c r="V24" s="287"/>
      <c r="W24" s="276">
        <v>0.05</v>
      </c>
    </row>
    <row r="25" spans="2:23" ht="13.5" customHeight="1">
      <c r="B25" s="35">
        <v>17</v>
      </c>
      <c r="C25" s="845" t="s">
        <v>71</v>
      </c>
      <c r="D25" s="845"/>
      <c r="E25" s="10" t="s">
        <v>254</v>
      </c>
      <c r="F25" s="112">
        <v>18</v>
      </c>
      <c r="G25" s="9"/>
      <c r="H25" s="9"/>
      <c r="I25" s="79">
        <v>14</v>
      </c>
      <c r="J25" s="9"/>
      <c r="K25" s="9"/>
      <c r="L25" s="79">
        <v>20</v>
      </c>
      <c r="M25" s="9"/>
      <c r="N25" s="162"/>
      <c r="O25" s="9">
        <v>22</v>
      </c>
      <c r="P25" s="56"/>
      <c r="Q25" s="10"/>
      <c r="R25" s="145">
        <f>IF(MAXA(F25:Q25)&lt;W25,TEXT(W25,"&lt;0"),MAXA(F25:Q25))</f>
        <v>22</v>
      </c>
      <c r="S25" s="167">
        <f>IF(MINA(F25,I25,L25,O25)&lt;W25,TEXT(W25,"&lt;0.#######"),MINA(F25,I25,L25,O25))</f>
        <v>14</v>
      </c>
      <c r="T25" s="187">
        <f>IF(AVERAGEA(F25,I25,L25,O25)&lt;W25,TEXT(W25,"&lt;0.#######"),AVERAGEA(F25,I25,L25,O25))</f>
        <v>18.5</v>
      </c>
      <c r="U25" s="830" t="s">
        <v>52</v>
      </c>
      <c r="V25" s="287"/>
      <c r="W25" s="276">
        <v>2</v>
      </c>
    </row>
    <row r="26" spans="2:24" ht="13.5" customHeight="1">
      <c r="B26" s="35">
        <v>18</v>
      </c>
      <c r="C26" s="845" t="s">
        <v>45</v>
      </c>
      <c r="D26" s="845"/>
      <c r="E26" s="10" t="s">
        <v>254</v>
      </c>
      <c r="F26" s="112">
        <v>0.024</v>
      </c>
      <c r="G26" s="9"/>
      <c r="H26" s="9"/>
      <c r="I26" s="79">
        <v>0.024</v>
      </c>
      <c r="J26" s="9"/>
      <c r="K26" s="9"/>
      <c r="L26" s="79">
        <v>0.057</v>
      </c>
      <c r="M26" s="9"/>
      <c r="N26" s="9"/>
      <c r="O26" s="29">
        <v>0.02</v>
      </c>
      <c r="P26" s="9"/>
      <c r="Q26" s="10"/>
      <c r="R26" s="131">
        <f>IF(MAXA(F26:Q26)&lt;W26,TEXT(W26,"&lt;0.#######"),MAXA(F26:Q26))</f>
        <v>0.057</v>
      </c>
      <c r="S26" s="29">
        <f>IF(MINA(F26,I26,L26,O26)&lt;W26,TEXT(W26,"&lt;0.#######"),MINA(F26,I26,L26,O26))</f>
        <v>0.02</v>
      </c>
      <c r="T26" s="179">
        <f>IF(AVERAGEA(F26,I26,L26,O26)&lt;W26,TEXT(W26,"&lt;0.#######"),AVERAGEA(F26,I26,L26,O26))</f>
        <v>0.03125</v>
      </c>
      <c r="U26" s="830"/>
      <c r="V26" s="287"/>
      <c r="W26" s="276">
        <v>0.001</v>
      </c>
      <c r="X26" s="276" t="s">
        <v>441</v>
      </c>
    </row>
    <row r="27" spans="2:24" ht="13.5" customHeight="1">
      <c r="B27" s="35">
        <v>19</v>
      </c>
      <c r="C27" s="845" t="s">
        <v>72</v>
      </c>
      <c r="D27" s="845"/>
      <c r="E27" s="10" t="s">
        <v>254</v>
      </c>
      <c r="F27" s="112">
        <v>1.8</v>
      </c>
      <c r="G27" s="9"/>
      <c r="H27" s="9"/>
      <c r="I27" s="79">
        <v>1.8</v>
      </c>
      <c r="J27" s="9"/>
      <c r="K27" s="9"/>
      <c r="L27" s="79">
        <v>1.4</v>
      </c>
      <c r="M27" s="162"/>
      <c r="N27" s="162"/>
      <c r="O27" s="79">
        <v>1.4</v>
      </c>
      <c r="P27" s="162"/>
      <c r="Q27" s="10"/>
      <c r="R27" s="30">
        <f>IF(MAXA(F27:Q27)&lt;W27,TEXT(W27,"&lt;0.#######"),MAXA(F27:Q27))</f>
        <v>1.8</v>
      </c>
      <c r="S27" s="31">
        <f>IF(MINA(F27,I27,L27,O27)&lt;W27,TEXT(W27,"&lt;0.#######"),MINA(F27,I27,L27,O27))</f>
        <v>1.4</v>
      </c>
      <c r="T27" s="173">
        <f>IF(AVERAGEA(F27,I27,L27,O27)&lt;W27,TEXT(W27,"&lt;0.#######"),AVERAGEA(F27,I27,L27,O27))</f>
        <v>1.6</v>
      </c>
      <c r="U27" s="830"/>
      <c r="V27" s="287"/>
      <c r="W27" s="276">
        <v>0.5</v>
      </c>
      <c r="X27" s="276" t="s">
        <v>461</v>
      </c>
    </row>
    <row r="28" spans="2:24" ht="13.5" customHeight="1">
      <c r="B28" s="35">
        <v>20</v>
      </c>
      <c r="C28" s="845" t="s">
        <v>92</v>
      </c>
      <c r="D28" s="845"/>
      <c r="E28" s="10" t="s">
        <v>254</v>
      </c>
      <c r="F28" s="255" t="s">
        <v>291</v>
      </c>
      <c r="G28" s="9"/>
      <c r="H28" s="9"/>
      <c r="I28" s="9" t="s">
        <v>291</v>
      </c>
      <c r="J28" s="9"/>
      <c r="K28" s="9"/>
      <c r="L28" s="9" t="s">
        <v>291</v>
      </c>
      <c r="M28" s="162"/>
      <c r="N28" s="162"/>
      <c r="O28" s="9" t="s">
        <v>291</v>
      </c>
      <c r="P28" s="162"/>
      <c r="Q28" s="10"/>
      <c r="R28" s="131" t="str">
        <f>IF(MAXA(F28:Q28)&lt;W28,TEXT(W28,"&lt;0.#######"),MAXA(F28:Q28))</f>
        <v>&lt;0.001</v>
      </c>
      <c r="S28" s="144" t="str">
        <f>IF(MINA(F28:Q28)&lt;W28,TEXT(W28,"&lt;0.#######"),MINA(F28:Q28))</f>
        <v>&lt;0.001</v>
      </c>
      <c r="T28" s="179" t="str">
        <f>IF(AVERAGEA(F28:Q28)&lt;W28,TEXT(W28,"&lt;0.#######"),AVERAGEA(F28:Q28))</f>
        <v>&lt;0.001</v>
      </c>
      <c r="U28" s="830" t="s">
        <v>60</v>
      </c>
      <c r="V28" s="287"/>
      <c r="W28" s="276">
        <v>0.001</v>
      </c>
      <c r="X28" s="276" t="s">
        <v>291</v>
      </c>
    </row>
    <row r="29" spans="2:24" ht="13.5" customHeight="1">
      <c r="B29" s="35">
        <v>21</v>
      </c>
      <c r="C29" s="845" t="s">
        <v>284</v>
      </c>
      <c r="D29" s="845"/>
      <c r="E29" s="10" t="s">
        <v>254</v>
      </c>
      <c r="F29" s="255" t="s">
        <v>288</v>
      </c>
      <c r="G29" s="9"/>
      <c r="H29" s="9"/>
      <c r="I29" s="9" t="s">
        <v>288</v>
      </c>
      <c r="J29" s="9"/>
      <c r="K29" s="9"/>
      <c r="L29" s="9" t="s">
        <v>288</v>
      </c>
      <c r="M29" s="162"/>
      <c r="N29" s="162"/>
      <c r="O29" s="9" t="s">
        <v>288</v>
      </c>
      <c r="P29" s="162"/>
      <c r="Q29" s="10"/>
      <c r="R29" s="131" t="str">
        <f>IF(MAXA(F29:Q29)&lt;W29,TEXT(W29,"&lt;0.#######"),MAXA(F29:Q29))</f>
        <v>&lt;0.002</v>
      </c>
      <c r="S29" s="144" t="str">
        <f>IF(MINA(F29:Q29)&lt;W29,TEXT(W29,"&lt;0.#######"),MINA(F29:Q29))</f>
        <v>&lt;0.002</v>
      </c>
      <c r="T29" s="179" t="str">
        <f>IF(AVERAGEA(F29:Q29)&lt;W29,TEXT(W29,"&lt;0.#######"),AVERAGEA(F29:Q29))</f>
        <v>&lt;0.002</v>
      </c>
      <c r="U29" s="830"/>
      <c r="V29" s="287"/>
      <c r="W29" s="276">
        <v>0.002</v>
      </c>
      <c r="X29" s="276" t="s">
        <v>440</v>
      </c>
    </row>
    <row r="30" spans="2:23" ht="13.5" customHeight="1">
      <c r="B30" s="35">
        <v>22</v>
      </c>
      <c r="C30" s="845" t="s">
        <v>83</v>
      </c>
      <c r="D30" s="845"/>
      <c r="E30" s="10" t="s">
        <v>254</v>
      </c>
      <c r="F30" s="255"/>
      <c r="G30" s="9"/>
      <c r="H30" s="9"/>
      <c r="I30" s="9"/>
      <c r="J30" s="9"/>
      <c r="K30" s="9"/>
      <c r="L30" s="9"/>
      <c r="M30" s="162"/>
      <c r="N30" s="162"/>
      <c r="O30" s="9"/>
      <c r="P30" s="162"/>
      <c r="Q30" s="10"/>
      <c r="R30" s="30"/>
      <c r="S30" s="172"/>
      <c r="T30" s="173"/>
      <c r="U30" s="11" t="s">
        <v>52</v>
      </c>
      <c r="V30" s="287"/>
      <c r="W30" s="276">
        <v>0.2</v>
      </c>
    </row>
    <row r="31" spans="2:24" ht="13.5" customHeight="1">
      <c r="B31" s="35">
        <v>23</v>
      </c>
      <c r="C31" s="845" t="s">
        <v>73</v>
      </c>
      <c r="D31" s="845"/>
      <c r="E31" s="10" t="s">
        <v>276</v>
      </c>
      <c r="F31" s="112">
        <v>1</v>
      </c>
      <c r="G31" s="9"/>
      <c r="H31" s="9"/>
      <c r="I31" s="79">
        <v>1</v>
      </c>
      <c r="J31" s="9"/>
      <c r="K31" s="9"/>
      <c r="L31" s="79">
        <v>1</v>
      </c>
      <c r="M31" s="162"/>
      <c r="N31" s="162"/>
      <c r="O31" s="79">
        <v>1</v>
      </c>
      <c r="P31" s="162"/>
      <c r="Q31" s="10"/>
      <c r="R31" s="145">
        <f>IF(MAXA(F31:Q31)&lt;W31,TEXT(W31,"&lt;0"),MAXA(F31:Q31))</f>
        <v>1</v>
      </c>
      <c r="S31" s="167">
        <f>IF(MINA(F31,I31,L31,O31)&lt;W31,TEXT(W31,"&lt;0.#######"),MINA(F31,I31,L31,O31))</f>
        <v>1</v>
      </c>
      <c r="T31" s="187">
        <f>IF(AVERAGEA(F31,I31,L31,O31)&lt;W31,TEXT(W31,"&lt;0.#######"),AVERAGEA(F31,I31,L31,O31))</f>
        <v>1</v>
      </c>
      <c r="U31" s="11" t="s">
        <v>53</v>
      </c>
      <c r="V31" s="287"/>
      <c r="W31" s="276">
        <v>1</v>
      </c>
      <c r="X31" s="276" t="s">
        <v>449</v>
      </c>
    </row>
    <row r="32" spans="2:23" ht="13.5" customHeight="1">
      <c r="B32" s="35">
        <v>24</v>
      </c>
      <c r="C32" s="845" t="s">
        <v>47</v>
      </c>
      <c r="D32" s="845"/>
      <c r="E32" s="10" t="s">
        <v>254</v>
      </c>
      <c r="F32" s="112">
        <v>68</v>
      </c>
      <c r="G32" s="9"/>
      <c r="H32" s="9"/>
      <c r="I32" s="79">
        <v>49</v>
      </c>
      <c r="J32" s="9"/>
      <c r="K32" s="9"/>
      <c r="L32" s="79">
        <v>57</v>
      </c>
      <c r="M32" s="9"/>
      <c r="N32" s="9"/>
      <c r="O32" s="79">
        <v>67</v>
      </c>
      <c r="P32" s="9"/>
      <c r="Q32" s="10"/>
      <c r="R32" s="145">
        <f>IF(MAXA(F32:Q32)&lt;W32,TEXT(W32,"&lt;#0"),MAXA(F32:Q32))</f>
        <v>68</v>
      </c>
      <c r="S32" s="167">
        <f>IF(MINA(F32,I32,L32,O32)&lt;W32,TEXT(W32,"&lt;0.#######"),MINA(F32,I32,L32,O32))</f>
        <v>49</v>
      </c>
      <c r="T32" s="187">
        <f>IF(AVERAGEA(F32,I32,L32,O32)&lt;W32,TEXT(W32,"&lt;0.#######"),AVERAGEA(F32,I32,L32,O32))</f>
        <v>60.25</v>
      </c>
      <c r="U32" s="11" t="s">
        <v>52</v>
      </c>
      <c r="V32" s="287"/>
      <c r="W32" s="276">
        <v>10</v>
      </c>
    </row>
    <row r="33" spans="2:24" ht="13.5" customHeight="1">
      <c r="B33" s="35">
        <v>25</v>
      </c>
      <c r="C33" s="845" t="s">
        <v>55</v>
      </c>
      <c r="D33" s="845"/>
      <c r="E33" s="10" t="s">
        <v>257</v>
      </c>
      <c r="F33" s="112">
        <v>9.8</v>
      </c>
      <c r="G33" s="9">
        <v>19</v>
      </c>
      <c r="H33" s="79">
        <v>2.1</v>
      </c>
      <c r="I33" s="79">
        <v>7.4</v>
      </c>
      <c r="J33" s="79">
        <v>3.5</v>
      </c>
      <c r="K33" s="79">
        <v>3.8</v>
      </c>
      <c r="L33" s="79">
        <v>9.3</v>
      </c>
      <c r="M33" s="79">
        <v>2.5</v>
      </c>
      <c r="N33" s="138">
        <v>4.9</v>
      </c>
      <c r="O33" s="79">
        <v>3.7</v>
      </c>
      <c r="P33" s="79">
        <v>2.1</v>
      </c>
      <c r="Q33" s="173">
        <v>2.8</v>
      </c>
      <c r="R33" s="145">
        <f>IF(MAXA(F33:Q33)&lt;W33,TEXT(W33,"&lt;0.#######"),MAXA(F33:Q33))</f>
        <v>19</v>
      </c>
      <c r="S33" s="568">
        <f>IF(MINA(F33:Q33)&lt;W33,TEXT(W33,"&lt;0.#######"),MINA(F33:Q33))</f>
        <v>2.1</v>
      </c>
      <c r="T33" s="569">
        <f>IF(AVERAGEA(F33:Q33)&lt;W33,TEXT(W33,"&lt;#0"),AVERAGEA(F33:Q33))</f>
        <v>5.908333333333332</v>
      </c>
      <c r="U33" s="11" t="s">
        <v>79</v>
      </c>
      <c r="V33" s="287"/>
      <c r="W33" s="276">
        <v>0.1</v>
      </c>
      <c r="X33" s="276" t="s">
        <v>448</v>
      </c>
    </row>
    <row r="34" spans="2:22" ht="13.5" customHeight="1">
      <c r="B34" s="35">
        <v>26</v>
      </c>
      <c r="C34" s="845" t="s">
        <v>51</v>
      </c>
      <c r="D34" s="845"/>
      <c r="E34" s="10" t="s">
        <v>276</v>
      </c>
      <c r="F34" s="112">
        <v>6.9</v>
      </c>
      <c r="G34" s="9">
        <v>6.9</v>
      </c>
      <c r="H34" s="31">
        <v>7.2</v>
      </c>
      <c r="I34" s="31">
        <v>7.4</v>
      </c>
      <c r="J34" s="79">
        <v>7.5</v>
      </c>
      <c r="K34" s="79">
        <v>7.4</v>
      </c>
      <c r="L34" s="79">
        <v>7.1</v>
      </c>
      <c r="M34" s="79">
        <v>7.2</v>
      </c>
      <c r="N34" s="79">
        <v>7.2</v>
      </c>
      <c r="O34" s="79">
        <v>7.2</v>
      </c>
      <c r="P34" s="79">
        <v>7.3</v>
      </c>
      <c r="Q34" s="10">
        <v>7.2</v>
      </c>
      <c r="R34" s="30">
        <f>MAXA(F34:Q34)</f>
        <v>7.5</v>
      </c>
      <c r="S34" s="568">
        <f>MINA(F34:Q34)</f>
        <v>6.9</v>
      </c>
      <c r="T34" s="569">
        <f>AVERAGEA(F34:Q34)</f>
        <v>7.208333333333333</v>
      </c>
      <c r="U34" s="830" t="s">
        <v>78</v>
      </c>
      <c r="V34" s="287"/>
    </row>
    <row r="35" spans="2:22" ht="13.5" customHeight="1">
      <c r="B35" s="35">
        <v>27</v>
      </c>
      <c r="C35" s="845" t="s">
        <v>74</v>
      </c>
      <c r="D35" s="845"/>
      <c r="E35" s="110" t="s">
        <v>276</v>
      </c>
      <c r="F35" s="30">
        <v>-3</v>
      </c>
      <c r="G35" s="9"/>
      <c r="H35" s="9"/>
      <c r="I35" s="79">
        <v>-2.3</v>
      </c>
      <c r="J35" s="9"/>
      <c r="K35" s="9"/>
      <c r="L35" s="79">
        <v>-2.4</v>
      </c>
      <c r="M35" s="162"/>
      <c r="N35" s="162"/>
      <c r="O35" s="79">
        <v>-2.6</v>
      </c>
      <c r="P35" s="162"/>
      <c r="Q35" s="10"/>
      <c r="R35" s="30">
        <f>MAXA(F35:Q35)</f>
        <v>-2.3</v>
      </c>
      <c r="S35" s="568">
        <f>MINA(F35,I35,L35,O35)</f>
        <v>-3</v>
      </c>
      <c r="T35" s="569">
        <f>AVERAGEA(F35,I35,L35,O35)</f>
        <v>-2.5749999999999997</v>
      </c>
      <c r="U35" s="830"/>
      <c r="V35" s="287"/>
    </row>
    <row r="36" spans="2:22" ht="13.5" customHeight="1">
      <c r="B36" s="35">
        <v>28</v>
      </c>
      <c r="C36" s="845" t="s">
        <v>278</v>
      </c>
      <c r="D36" s="845"/>
      <c r="E36" s="111" t="s">
        <v>264</v>
      </c>
      <c r="F36" s="120">
        <v>1100</v>
      </c>
      <c r="G36" s="293"/>
      <c r="H36" s="293"/>
      <c r="I36" s="138">
        <v>8600</v>
      </c>
      <c r="J36" s="293"/>
      <c r="K36" s="293"/>
      <c r="L36" s="138">
        <v>6600</v>
      </c>
      <c r="M36" s="301"/>
      <c r="N36" s="301"/>
      <c r="O36" s="138">
        <v>4100</v>
      </c>
      <c r="P36" s="301"/>
      <c r="Q36" s="24"/>
      <c r="R36" s="547">
        <f>IF(MAXA(F36:Q36)&lt;W36,TEXT(W36,"&lt;0"),MAXA(F36:Q36))</f>
        <v>8600</v>
      </c>
      <c r="S36" s="570">
        <f>MINA(F36,I36,L36,O36)</f>
        <v>1100</v>
      </c>
      <c r="T36" s="571">
        <f>AVERAGEA(F36,I36,L36,O36)</f>
        <v>5100</v>
      </c>
      <c r="U36" s="11" t="s">
        <v>279</v>
      </c>
      <c r="V36" s="287"/>
    </row>
    <row r="37" spans="2:24" ht="13.5" customHeight="1">
      <c r="B37" s="35">
        <v>29</v>
      </c>
      <c r="C37" s="845" t="s">
        <v>85</v>
      </c>
      <c r="D37" s="845"/>
      <c r="E37" s="111" t="s">
        <v>254</v>
      </c>
      <c r="F37" s="255" t="s">
        <v>291</v>
      </c>
      <c r="G37" s="293"/>
      <c r="H37" s="293"/>
      <c r="I37" s="293" t="s">
        <v>291</v>
      </c>
      <c r="J37" s="293"/>
      <c r="K37" s="293"/>
      <c r="L37" s="293" t="s">
        <v>291</v>
      </c>
      <c r="M37" s="301"/>
      <c r="N37" s="301"/>
      <c r="O37" s="293" t="s">
        <v>291</v>
      </c>
      <c r="P37" s="301"/>
      <c r="Q37" s="24"/>
      <c r="R37" s="550" t="str">
        <f>IF(MAXA(F37:Q37)&lt;W37,TEXT(W37,"&lt;0.#######"),MAXA(F37:Q37))</f>
        <v>&lt;0.001</v>
      </c>
      <c r="S37" s="551" t="str">
        <f>IF(MINA(F37:Q37)&lt;W37,TEXT(W37,"&lt;0.#######"),MINA(F37:Q37))</f>
        <v>&lt;0.001</v>
      </c>
      <c r="T37" s="552" t="str">
        <f>IF(AVERAGEA(F37:Q37)&lt;W37,TEXT(W37,"&lt;0.#######"),AVERAGEA(F37:Q37))</f>
        <v>&lt;0.001</v>
      </c>
      <c r="U37" s="11" t="s">
        <v>60</v>
      </c>
      <c r="V37" s="287"/>
      <c r="W37" s="276">
        <v>0.001</v>
      </c>
      <c r="X37" s="276" t="s">
        <v>291</v>
      </c>
    </row>
    <row r="38" spans="2:23" ht="13.5" customHeight="1">
      <c r="B38" s="35">
        <v>30</v>
      </c>
      <c r="C38" s="845" t="s">
        <v>41</v>
      </c>
      <c r="D38" s="845"/>
      <c r="E38" s="10" t="s">
        <v>254</v>
      </c>
      <c r="F38" s="130">
        <v>0.2</v>
      </c>
      <c r="G38" s="9"/>
      <c r="H38" s="9"/>
      <c r="I38" s="56">
        <v>0.16</v>
      </c>
      <c r="J38" s="9"/>
      <c r="K38" s="9"/>
      <c r="L38" s="79">
        <v>0.19</v>
      </c>
      <c r="M38" s="9"/>
      <c r="N38" s="9"/>
      <c r="O38" s="79">
        <v>0.06</v>
      </c>
      <c r="P38" s="9"/>
      <c r="Q38" s="10"/>
      <c r="R38" s="130">
        <f>IF(MAXA(F38:Q38)&lt;W38,TEXT(W38,"&lt;0.#######"),MAXA(F38:Q38))</f>
        <v>0.2</v>
      </c>
      <c r="S38" s="572">
        <f>MINA(F38,I38,L38,O38)</f>
        <v>0.06</v>
      </c>
      <c r="T38" s="573">
        <f>AVERAGEA(F38,I38,L38,O38)</f>
        <v>0.15250000000000002</v>
      </c>
      <c r="U38" s="11" t="s">
        <v>77</v>
      </c>
      <c r="V38" s="287"/>
      <c r="W38" s="276">
        <v>0.01</v>
      </c>
    </row>
    <row r="39" spans="2:24" ht="24" customHeight="1" thickBot="1">
      <c r="B39" s="246">
        <v>31</v>
      </c>
      <c r="C39" s="949" t="s">
        <v>474</v>
      </c>
      <c r="D39" s="950"/>
      <c r="E39" s="85" t="s">
        <v>154</v>
      </c>
      <c r="F39" s="302" t="s">
        <v>479</v>
      </c>
      <c r="G39" s="273"/>
      <c r="H39" s="273"/>
      <c r="I39" s="229" t="s">
        <v>515</v>
      </c>
      <c r="J39" s="229"/>
      <c r="K39" s="229"/>
      <c r="L39" s="229" t="s">
        <v>515</v>
      </c>
      <c r="M39" s="273"/>
      <c r="N39" s="273"/>
      <c r="O39" s="229" t="s">
        <v>515</v>
      </c>
      <c r="P39" s="273"/>
      <c r="Q39" s="33"/>
      <c r="R39" s="553" t="str">
        <f>IF(MAXA(F39:Q39)&lt;W39,TEXT(W39,"&lt;0.#######"),MAXA(F39:Q39))</f>
        <v>&lt;0.000005</v>
      </c>
      <c r="S39" s="554" t="str">
        <f>IF(MINA(F39:Q39)&lt;W39,TEXT(W39,"&lt;0.#######"),MINA(F39:Q39))</f>
        <v>&lt;0.000005</v>
      </c>
      <c r="T39" s="555" t="str">
        <f>IF(AVERAGEA(F39:Q39)&lt;W39,TEXT(W39,"&lt;0.#######"),AVERAGEA(F39:Q39))</f>
        <v>&lt;0.000005</v>
      </c>
      <c r="U39" s="256" t="s">
        <v>61</v>
      </c>
      <c r="V39" s="287"/>
      <c r="W39" s="276">
        <v>5E-06</v>
      </c>
      <c r="X39" s="276" t="s">
        <v>479</v>
      </c>
    </row>
    <row r="40" spans="2:22" s="285" customFormat="1" ht="13.5" customHeight="1" thickBot="1">
      <c r="B40" s="818" t="s">
        <v>437</v>
      </c>
      <c r="C40" s="819"/>
      <c r="D40" s="819"/>
      <c r="E40" s="19" t="s">
        <v>256</v>
      </c>
      <c r="F40" s="928" t="s">
        <v>3</v>
      </c>
      <c r="G40" s="819"/>
      <c r="H40" s="819"/>
      <c r="I40" s="819"/>
      <c r="J40" s="951"/>
      <c r="K40" s="951"/>
      <c r="L40" s="951"/>
      <c r="M40" s="819"/>
      <c r="N40" s="819"/>
      <c r="O40" s="819"/>
      <c r="P40" s="819"/>
      <c r="Q40" s="839"/>
      <c r="R40" s="258"/>
      <c r="S40" s="259"/>
      <c r="T40" s="260"/>
      <c r="U40" s="257"/>
      <c r="V40" s="303"/>
    </row>
    <row r="41" spans="2:22" ht="13.5" customHeight="1">
      <c r="B41" s="102">
        <v>1</v>
      </c>
      <c r="C41" s="952" t="s">
        <v>285</v>
      </c>
      <c r="D41" s="952"/>
      <c r="E41" s="23" t="s">
        <v>276</v>
      </c>
      <c r="F41" s="286"/>
      <c r="G41" s="271"/>
      <c r="H41" s="304" t="s">
        <v>499</v>
      </c>
      <c r="I41" s="271"/>
      <c r="J41" s="304" t="s">
        <v>499</v>
      </c>
      <c r="K41" s="271"/>
      <c r="L41" s="304"/>
      <c r="M41" s="230"/>
      <c r="N41" s="230"/>
      <c r="O41" s="230"/>
      <c r="P41" s="230"/>
      <c r="Q41" s="23"/>
      <c r="R41" s="261"/>
      <c r="S41" s="262"/>
      <c r="T41" s="263"/>
      <c r="U41" s="953" t="s">
        <v>13</v>
      </c>
      <c r="V41" s="287"/>
    </row>
    <row r="42" spans="2:22" ht="13.5" customHeight="1">
      <c r="B42" s="35">
        <v>2</v>
      </c>
      <c r="C42" s="954" t="s">
        <v>103</v>
      </c>
      <c r="D42" s="954"/>
      <c r="E42" s="10" t="s">
        <v>276</v>
      </c>
      <c r="F42" s="255"/>
      <c r="G42" s="9"/>
      <c r="H42" s="305" t="s">
        <v>499</v>
      </c>
      <c r="I42" s="9"/>
      <c r="J42" s="305" t="s">
        <v>499</v>
      </c>
      <c r="K42" s="9"/>
      <c r="L42" s="305"/>
      <c r="M42" s="9"/>
      <c r="N42" s="9"/>
      <c r="O42" s="9"/>
      <c r="P42" s="9"/>
      <c r="Q42" s="10"/>
      <c r="R42" s="264"/>
      <c r="S42" s="265"/>
      <c r="T42" s="266"/>
      <c r="U42" s="953"/>
      <c r="V42" s="287"/>
    </row>
    <row r="43" spans="2:23" ht="13.5" customHeight="1">
      <c r="B43" s="35">
        <v>3</v>
      </c>
      <c r="C43" s="825" t="s">
        <v>262</v>
      </c>
      <c r="D43" s="826"/>
      <c r="E43" s="97" t="s">
        <v>443</v>
      </c>
      <c r="F43" s="255">
        <v>0</v>
      </c>
      <c r="G43" s="9">
        <v>0</v>
      </c>
      <c r="H43" s="9">
        <v>0</v>
      </c>
      <c r="I43" s="79">
        <v>0</v>
      </c>
      <c r="J43" s="9">
        <v>0</v>
      </c>
      <c r="K43" s="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10">
        <v>0</v>
      </c>
      <c r="R43" s="547">
        <v>0</v>
      </c>
      <c r="S43" s="548">
        <v>0</v>
      </c>
      <c r="T43" s="549">
        <v>0</v>
      </c>
      <c r="U43" s="947" t="s">
        <v>265</v>
      </c>
      <c r="V43" s="287"/>
      <c r="W43" s="276">
        <v>0</v>
      </c>
    </row>
    <row r="44" spans="2:24" ht="13.5" customHeight="1" thickBot="1">
      <c r="B44" s="35">
        <v>4</v>
      </c>
      <c r="C44" s="825" t="s">
        <v>263</v>
      </c>
      <c r="D44" s="826"/>
      <c r="E44" s="97" t="s">
        <v>155</v>
      </c>
      <c r="F44" s="255">
        <v>4.1</v>
      </c>
      <c r="G44" s="9">
        <v>6.3</v>
      </c>
      <c r="H44" s="31">
        <v>3.1</v>
      </c>
      <c r="I44" s="9" t="s">
        <v>539</v>
      </c>
      <c r="J44" s="207" t="s">
        <v>538</v>
      </c>
      <c r="K44" s="207" t="s">
        <v>551</v>
      </c>
      <c r="L44" s="207" t="s">
        <v>521</v>
      </c>
      <c r="M44" s="207" t="s">
        <v>560</v>
      </c>
      <c r="N44" s="9" t="s">
        <v>484</v>
      </c>
      <c r="O44" s="9" t="s">
        <v>574</v>
      </c>
      <c r="P44" s="9" t="s">
        <v>577</v>
      </c>
      <c r="Q44" s="33" t="s">
        <v>579</v>
      </c>
      <c r="R44" s="737" t="s">
        <v>539</v>
      </c>
      <c r="S44" s="738">
        <v>3.1</v>
      </c>
      <c r="T44" s="739" t="s">
        <v>528</v>
      </c>
      <c r="U44" s="947"/>
      <c r="V44" s="287"/>
      <c r="X44" s="588">
        <f>AVERAGEA(4.1,6.3,3.1,160,49,77,79,22,17,30)</f>
        <v>44.75</v>
      </c>
    </row>
    <row r="45" spans="2:22" ht="13.5" customHeight="1" thickBot="1">
      <c r="B45" s="818" t="s">
        <v>98</v>
      </c>
      <c r="C45" s="819"/>
      <c r="D45" s="819"/>
      <c r="E45" s="19" t="s">
        <v>256</v>
      </c>
      <c r="F45" s="928" t="s">
        <v>3</v>
      </c>
      <c r="G45" s="819"/>
      <c r="H45" s="819"/>
      <c r="I45" s="819"/>
      <c r="J45" s="819"/>
      <c r="K45" s="819"/>
      <c r="L45" s="819"/>
      <c r="M45" s="819"/>
      <c r="N45" s="819"/>
      <c r="O45" s="819"/>
      <c r="P45" s="819"/>
      <c r="Q45" s="839"/>
      <c r="R45" s="918"/>
      <c r="S45" s="948"/>
      <c r="T45" s="918"/>
      <c r="U45" s="257"/>
      <c r="V45" s="287"/>
    </row>
    <row r="46" spans="2:23" ht="13.5" customHeight="1">
      <c r="B46" s="35">
        <v>1</v>
      </c>
      <c r="C46" s="825" t="s">
        <v>104</v>
      </c>
      <c r="D46" s="826"/>
      <c r="E46" s="10" t="s">
        <v>154</v>
      </c>
      <c r="F46" s="130"/>
      <c r="G46" s="9">
        <v>0.54</v>
      </c>
      <c r="H46" s="56"/>
      <c r="I46" s="79">
        <v>0.34</v>
      </c>
      <c r="J46" s="56"/>
      <c r="K46" s="79">
        <v>0.73</v>
      </c>
      <c r="L46" s="56"/>
      <c r="M46" s="79">
        <v>0.18</v>
      </c>
      <c r="N46" s="56"/>
      <c r="O46" s="56"/>
      <c r="P46" s="56"/>
      <c r="Q46" s="184"/>
      <c r="R46" s="130">
        <f>IF(MAXA(F46:Q46)&lt;W46,TEXT(W46,"&lt;0.#######"),MAXA(F46:Q46))</f>
        <v>0.73</v>
      </c>
      <c r="S46" s="56">
        <f>IF(MINA(F46:Q46)&lt;W46,TEXT(W46,"&lt;0.#######"),MINA(F46:Q46))</f>
        <v>0.18</v>
      </c>
      <c r="T46" s="184">
        <f>IF(AVERAGEA(F46:Q46)&lt;W46,TEXT(W46,"&lt;0.#######"),AVERAGEA(F46:Q46))</f>
        <v>0.4475</v>
      </c>
      <c r="U46" s="947" t="s">
        <v>61</v>
      </c>
      <c r="V46" s="287"/>
      <c r="W46" s="276">
        <v>0.05</v>
      </c>
    </row>
    <row r="47" spans="2:23" ht="13.5" customHeight="1">
      <c r="B47" s="35">
        <v>2</v>
      </c>
      <c r="C47" s="825" t="s">
        <v>105</v>
      </c>
      <c r="D47" s="826"/>
      <c r="E47" s="10" t="s">
        <v>254</v>
      </c>
      <c r="F47" s="255"/>
      <c r="G47" s="9">
        <v>0.021</v>
      </c>
      <c r="H47" s="9"/>
      <c r="I47" s="29">
        <v>0.016</v>
      </c>
      <c r="J47" s="9"/>
      <c r="K47" s="79">
        <v>0.017</v>
      </c>
      <c r="L47" s="9"/>
      <c r="M47" s="79">
        <v>0.012</v>
      </c>
      <c r="N47" s="9"/>
      <c r="O47" s="9"/>
      <c r="P47" s="9"/>
      <c r="Q47" s="10"/>
      <c r="R47" s="131">
        <f>IF(MAXA(F47:Q47)&lt;W47,TEXT(W47,"&lt;0.#######"),MAXA(F47:Q47))</f>
        <v>0.021</v>
      </c>
      <c r="S47" s="29">
        <f>IF(MINA(F47:Q47)&lt;W47,TEXT(W47,"&lt;0.#######"),MINA(F47:Q47))</f>
        <v>0.012</v>
      </c>
      <c r="T47" s="179">
        <f>IF(AVERAGEA(F47:Q47)&lt;W47,TEXT(W47,"&lt;0.#######"),AVERAGEA(F47:Q47))</f>
        <v>0.0165</v>
      </c>
      <c r="U47" s="947"/>
      <c r="V47" s="287"/>
      <c r="W47" s="276">
        <v>0.003</v>
      </c>
    </row>
    <row r="48" spans="2:24" ht="13.5" customHeight="1">
      <c r="B48" s="35">
        <v>3</v>
      </c>
      <c r="C48" s="825" t="s">
        <v>151</v>
      </c>
      <c r="D48" s="826"/>
      <c r="E48" s="10" t="s">
        <v>254</v>
      </c>
      <c r="F48" s="255"/>
      <c r="G48" s="9" t="s">
        <v>447</v>
      </c>
      <c r="H48" s="9"/>
      <c r="I48" s="79">
        <v>1.6</v>
      </c>
      <c r="J48" s="9"/>
      <c r="K48" s="79">
        <v>0.6</v>
      </c>
      <c r="L48" s="9"/>
      <c r="M48" s="79">
        <v>0.5</v>
      </c>
      <c r="N48" s="9"/>
      <c r="O48" s="9"/>
      <c r="P48" s="9"/>
      <c r="Q48" s="10"/>
      <c r="R48" s="30">
        <f aca="true" t="shared" si="3" ref="R48:R58">IF(MAXA(F48:Q48)&lt;W48,TEXT(W48,"&lt;0.#######"),MAXA(F48:Q48))</f>
        <v>1.6</v>
      </c>
      <c r="S48" s="31" t="str">
        <f aca="true" t="shared" si="4" ref="S48:S58">IF(MINA(F48:Q48)&lt;W48,TEXT(W48,"&lt;0.#######"),MINA(F48:Q48))</f>
        <v>&lt;0.5</v>
      </c>
      <c r="T48" s="173">
        <f aca="true" t="shared" si="5" ref="T48:T58">IF(AVERAGEA(F48:Q48)&lt;W48,TEXT(W48,"&lt;0.#######"),AVERAGEA(F48:Q48))</f>
        <v>0.675</v>
      </c>
      <c r="U48" s="830"/>
      <c r="V48" s="287"/>
      <c r="W48" s="276">
        <v>0.5</v>
      </c>
      <c r="X48" s="276" t="s">
        <v>461</v>
      </c>
    </row>
    <row r="49" spans="2:23" ht="13.5" customHeight="1">
      <c r="B49" s="35">
        <v>4</v>
      </c>
      <c r="C49" s="825" t="s">
        <v>152</v>
      </c>
      <c r="D49" s="826"/>
      <c r="E49" s="10" t="s">
        <v>254</v>
      </c>
      <c r="F49" s="30"/>
      <c r="G49" s="9">
        <v>1.8</v>
      </c>
      <c r="H49" s="31"/>
      <c r="I49" s="31">
        <v>2.9</v>
      </c>
      <c r="J49" s="31"/>
      <c r="K49" s="79">
        <v>2.6</v>
      </c>
      <c r="L49" s="31"/>
      <c r="M49" s="79">
        <v>1.9</v>
      </c>
      <c r="N49" s="31"/>
      <c r="O49" s="31"/>
      <c r="P49" s="31"/>
      <c r="Q49" s="173"/>
      <c r="R49" s="30">
        <f t="shared" si="3"/>
        <v>2.9</v>
      </c>
      <c r="S49" s="31">
        <f t="shared" si="4"/>
        <v>1.8</v>
      </c>
      <c r="T49" s="173">
        <f t="shared" si="5"/>
        <v>2.3000000000000003</v>
      </c>
      <c r="U49" s="830"/>
      <c r="V49" s="287"/>
      <c r="W49" s="276">
        <v>0.5</v>
      </c>
    </row>
    <row r="50" spans="2:23" ht="13.5" customHeight="1">
      <c r="B50" s="35">
        <v>5</v>
      </c>
      <c r="C50" s="825" t="s">
        <v>150</v>
      </c>
      <c r="D50" s="826"/>
      <c r="E50" s="10" t="s">
        <v>254</v>
      </c>
      <c r="F50" s="255"/>
      <c r="G50" s="9">
        <v>10</v>
      </c>
      <c r="H50" s="9"/>
      <c r="I50" s="79">
        <v>5</v>
      </c>
      <c r="J50" s="9"/>
      <c r="K50" s="79">
        <v>3</v>
      </c>
      <c r="L50" s="9"/>
      <c r="M50" s="79" t="s">
        <v>498</v>
      </c>
      <c r="N50" s="9"/>
      <c r="O50" s="9"/>
      <c r="P50" s="9"/>
      <c r="Q50" s="10"/>
      <c r="R50" s="145">
        <f t="shared" si="3"/>
        <v>10</v>
      </c>
      <c r="S50" s="167" t="str">
        <f>IF(MINA(G50,I50,K50,M50)&lt;W50,TEXT(W50,"&lt;0.#######"),MINA(G50,I50,K50,M50))</f>
        <v>&lt;1.</v>
      </c>
      <c r="T50" s="187">
        <f>IF(AVERAGEA(G50,I50,K50,M50)&lt;W50,TEXT(W50,"&lt;0.#######"),AVERAGEA(G50,I50,K50,M50))</f>
        <v>4.5</v>
      </c>
      <c r="U50" s="830"/>
      <c r="V50" s="287"/>
      <c r="W50" s="276">
        <v>1</v>
      </c>
    </row>
    <row r="51" spans="2:23" ht="13.5" customHeight="1">
      <c r="B51" s="35">
        <v>6</v>
      </c>
      <c r="C51" s="825" t="s">
        <v>149</v>
      </c>
      <c r="D51" s="826"/>
      <c r="E51" s="10" t="s">
        <v>254</v>
      </c>
      <c r="F51" s="255"/>
      <c r="G51" s="9">
        <v>12</v>
      </c>
      <c r="H51" s="9"/>
      <c r="I51" s="79">
        <v>9.3</v>
      </c>
      <c r="J51" s="9"/>
      <c r="K51" s="79">
        <v>8.7</v>
      </c>
      <c r="L51" s="9"/>
      <c r="M51" s="79">
        <v>10</v>
      </c>
      <c r="N51" s="9"/>
      <c r="O51" s="9"/>
      <c r="P51" s="9"/>
      <c r="Q51" s="10"/>
      <c r="R51" s="145">
        <f t="shared" si="3"/>
        <v>12</v>
      </c>
      <c r="S51" s="31">
        <f>IF(MINA(G51,I51,K51,M51)&lt;W51,TEXT(W51,"&lt;0.#######"),MINA(G51,I51,K51,M51))</f>
        <v>8.7</v>
      </c>
      <c r="T51" s="187">
        <f>IF(AVERAGEA(G51,I51,K51,M51)&lt;W51,TEXT(W51,"&lt;0.#######"),AVERAGEA(G51,I51,K51,M51))</f>
        <v>10</v>
      </c>
      <c r="U51" s="830"/>
      <c r="V51" s="287"/>
      <c r="W51" s="276">
        <v>0.5</v>
      </c>
    </row>
    <row r="52" spans="2:24" ht="13.5" customHeight="1">
      <c r="B52" s="35">
        <v>7</v>
      </c>
      <c r="C52" s="825" t="s">
        <v>251</v>
      </c>
      <c r="D52" s="826"/>
      <c r="E52" s="10" t="s">
        <v>254</v>
      </c>
      <c r="F52" s="255"/>
      <c r="G52" s="9" t="s">
        <v>448</v>
      </c>
      <c r="H52" s="9"/>
      <c r="I52" s="9" t="s">
        <v>448</v>
      </c>
      <c r="J52" s="9"/>
      <c r="K52" s="9" t="s">
        <v>448</v>
      </c>
      <c r="L52" s="9"/>
      <c r="M52" s="9" t="s">
        <v>448</v>
      </c>
      <c r="N52" s="9"/>
      <c r="O52" s="9"/>
      <c r="P52" s="9"/>
      <c r="Q52" s="10"/>
      <c r="R52" s="131" t="str">
        <f t="shared" si="3"/>
        <v>&lt;0.1</v>
      </c>
      <c r="S52" s="29" t="str">
        <f t="shared" si="4"/>
        <v>&lt;0.1</v>
      </c>
      <c r="T52" s="179" t="str">
        <f t="shared" si="5"/>
        <v>&lt;0.1</v>
      </c>
      <c r="U52" s="830"/>
      <c r="V52" s="287"/>
      <c r="W52" s="276">
        <v>0.1</v>
      </c>
      <c r="X52" s="276" t="s">
        <v>462</v>
      </c>
    </row>
    <row r="53" spans="2:24" ht="13.5" customHeight="1">
      <c r="B53" s="35">
        <v>8</v>
      </c>
      <c r="C53" s="838" t="s">
        <v>481</v>
      </c>
      <c r="D53" s="838"/>
      <c r="E53" s="381" t="s">
        <v>482</v>
      </c>
      <c r="F53" s="208"/>
      <c r="G53" s="9">
        <v>2</v>
      </c>
      <c r="H53" s="207"/>
      <c r="I53" s="207" t="s">
        <v>540</v>
      </c>
      <c r="J53" s="207"/>
      <c r="K53" s="207" t="s">
        <v>552</v>
      </c>
      <c r="L53" s="207"/>
      <c r="M53" s="207" t="s">
        <v>561</v>
      </c>
      <c r="N53" s="207"/>
      <c r="O53" s="207"/>
      <c r="P53" s="207"/>
      <c r="Q53" s="209"/>
      <c r="R53" s="112" t="s">
        <v>540</v>
      </c>
      <c r="S53" s="79">
        <v>2</v>
      </c>
      <c r="T53" s="178" t="s">
        <v>562</v>
      </c>
      <c r="U53" s="830"/>
      <c r="V53" s="287"/>
      <c r="W53" s="276">
        <v>2</v>
      </c>
      <c r="X53" s="588">
        <f>AVERAGEA(2,160,68,21)</f>
        <v>62.75</v>
      </c>
    </row>
    <row r="54" spans="2:23" ht="13.5" customHeight="1">
      <c r="B54" s="35">
        <v>9</v>
      </c>
      <c r="C54" s="825" t="s">
        <v>235</v>
      </c>
      <c r="D54" s="826"/>
      <c r="E54" s="10" t="s">
        <v>276</v>
      </c>
      <c r="F54" s="131"/>
      <c r="G54" s="9">
        <v>0.078</v>
      </c>
      <c r="H54" s="29"/>
      <c r="I54" s="79">
        <v>0.078</v>
      </c>
      <c r="J54" s="29"/>
      <c r="K54" s="79">
        <v>0.068</v>
      </c>
      <c r="L54" s="29"/>
      <c r="M54" s="79">
        <v>0.044</v>
      </c>
      <c r="N54" s="29"/>
      <c r="O54" s="29"/>
      <c r="P54" s="29"/>
      <c r="Q54" s="179"/>
      <c r="R54" s="131">
        <f t="shared" si="3"/>
        <v>0.078</v>
      </c>
      <c r="S54" s="29">
        <f>IF(MINA(G54,I54,K54,M54)&lt;W54,TEXT(W54,"&lt;0.#######"),MINA(G54,I54,K54,M54))</f>
        <v>0.044</v>
      </c>
      <c r="T54" s="179">
        <f>IF(AVERAGEA(G54,I54,K54,M54)&lt;W54,TEXT(W54,"&lt;0.#######"),AVERAGEA(G54,I54,K54,M54))</f>
        <v>0.067</v>
      </c>
      <c r="U54" s="830"/>
      <c r="V54" s="287"/>
      <c r="W54" s="276">
        <v>0.01</v>
      </c>
    </row>
    <row r="55" spans="2:23" ht="13.5" customHeight="1">
      <c r="B55" s="35">
        <v>10</v>
      </c>
      <c r="C55" s="825" t="s">
        <v>236</v>
      </c>
      <c r="D55" s="826"/>
      <c r="E55" s="10" t="s">
        <v>254</v>
      </c>
      <c r="F55" s="255"/>
      <c r="G55" s="9">
        <v>1.6</v>
      </c>
      <c r="H55" s="9"/>
      <c r="I55" s="79">
        <v>1.7</v>
      </c>
      <c r="J55" s="9"/>
      <c r="K55" s="79">
        <v>2.4</v>
      </c>
      <c r="L55" s="9"/>
      <c r="M55" s="79">
        <v>1.7</v>
      </c>
      <c r="N55" s="9"/>
      <c r="O55" s="9"/>
      <c r="P55" s="9"/>
      <c r="Q55" s="10"/>
      <c r="R55" s="30">
        <f t="shared" si="3"/>
        <v>2.4</v>
      </c>
      <c r="S55" s="31">
        <f>IF(MINA(G55,I55,K55,M55)&lt;W55,TEXT(W55,"&lt;0.#######"),MINA(G55,I55,K55,M55))</f>
        <v>1.6</v>
      </c>
      <c r="T55" s="173">
        <f>IF(AVERAGEA(G55,I55,K55,M55)&lt;W55,TEXT(W55,"&lt;0.#######"),AVERAGEA(G55,I55,K55,M55))</f>
        <v>1.8499999999999999</v>
      </c>
      <c r="U55" s="830"/>
      <c r="V55" s="287"/>
      <c r="W55" s="276">
        <v>1</v>
      </c>
    </row>
    <row r="56" spans="2:24" ht="13.5" customHeight="1">
      <c r="B56" s="35">
        <v>11</v>
      </c>
      <c r="C56" s="825" t="s">
        <v>258</v>
      </c>
      <c r="D56" s="826"/>
      <c r="E56" s="10" t="s">
        <v>253</v>
      </c>
      <c r="F56" s="255"/>
      <c r="G56" s="9">
        <v>7.8</v>
      </c>
      <c r="H56" s="9"/>
      <c r="I56" s="9" t="s">
        <v>541</v>
      </c>
      <c r="J56" s="207"/>
      <c r="K56" s="207" t="s">
        <v>522</v>
      </c>
      <c r="L56" s="9"/>
      <c r="M56" s="207" t="s">
        <v>546</v>
      </c>
      <c r="N56" s="9"/>
      <c r="O56" s="9"/>
      <c r="P56" s="9"/>
      <c r="Q56" s="10"/>
      <c r="R56" s="30" t="s">
        <v>541</v>
      </c>
      <c r="S56" s="31">
        <v>7.8</v>
      </c>
      <c r="T56" s="173" t="s">
        <v>563</v>
      </c>
      <c r="U56" s="830"/>
      <c r="V56" s="287"/>
      <c r="W56" s="276">
        <v>1.8</v>
      </c>
      <c r="X56" s="574">
        <f>AVERAGEA(7.8,130,79,23)</f>
        <v>59.95</v>
      </c>
    </row>
    <row r="57" spans="2:23" ht="13.5" customHeight="1">
      <c r="B57" s="35">
        <v>12</v>
      </c>
      <c r="C57" s="825" t="s">
        <v>215</v>
      </c>
      <c r="D57" s="826"/>
      <c r="E57" s="10" t="s">
        <v>254</v>
      </c>
      <c r="F57" s="255"/>
      <c r="G57" s="29">
        <v>0.03</v>
      </c>
      <c r="H57" s="9"/>
      <c r="I57" s="79">
        <v>0.062</v>
      </c>
      <c r="J57" s="9"/>
      <c r="K57" s="79">
        <v>0.047</v>
      </c>
      <c r="L57" s="9"/>
      <c r="M57" s="79">
        <v>0.038</v>
      </c>
      <c r="N57" s="9"/>
      <c r="O57" s="9"/>
      <c r="P57" s="9"/>
      <c r="Q57" s="10"/>
      <c r="R57" s="131">
        <f t="shared" si="3"/>
        <v>0.062</v>
      </c>
      <c r="S57" s="29">
        <f t="shared" si="4"/>
        <v>0.03</v>
      </c>
      <c r="T57" s="179">
        <f t="shared" si="5"/>
        <v>0.044250000000000005</v>
      </c>
      <c r="U57" s="830"/>
      <c r="V57" s="287"/>
      <c r="W57" s="276">
        <v>0.004</v>
      </c>
    </row>
    <row r="58" spans="2:23" ht="13.5" customHeight="1" thickBot="1">
      <c r="B58" s="95">
        <v>13</v>
      </c>
      <c r="C58" s="926" t="s">
        <v>237</v>
      </c>
      <c r="D58" s="927"/>
      <c r="E58" s="33" t="s">
        <v>254</v>
      </c>
      <c r="F58" s="292"/>
      <c r="G58" s="293">
        <v>8.2</v>
      </c>
      <c r="H58" s="293"/>
      <c r="I58" s="138">
        <v>12</v>
      </c>
      <c r="J58" s="293"/>
      <c r="K58" s="138">
        <v>16</v>
      </c>
      <c r="L58" s="273"/>
      <c r="M58" s="138">
        <v>18</v>
      </c>
      <c r="N58" s="273"/>
      <c r="O58" s="273"/>
      <c r="P58" s="273"/>
      <c r="Q58" s="33"/>
      <c r="R58" s="541">
        <f t="shared" si="3"/>
        <v>18</v>
      </c>
      <c r="S58" s="61">
        <f t="shared" si="4"/>
        <v>8.2</v>
      </c>
      <c r="T58" s="542">
        <f t="shared" si="5"/>
        <v>13.55</v>
      </c>
      <c r="U58" s="925"/>
      <c r="V58" s="287"/>
      <c r="W58" s="276">
        <v>2</v>
      </c>
    </row>
    <row r="59" spans="2:22" ht="15" customHeight="1" thickBot="1">
      <c r="B59" s="818" t="s">
        <v>252</v>
      </c>
      <c r="C59" s="819"/>
      <c r="D59" s="819"/>
      <c r="E59" s="839"/>
      <c r="F59" s="50">
        <v>2</v>
      </c>
      <c r="G59" s="26">
        <v>2</v>
      </c>
      <c r="H59" s="26">
        <v>2</v>
      </c>
      <c r="I59" s="26">
        <v>2</v>
      </c>
      <c r="J59" s="26">
        <v>2</v>
      </c>
      <c r="K59" s="26">
        <v>2</v>
      </c>
      <c r="L59" s="26">
        <v>2</v>
      </c>
      <c r="M59" s="272">
        <v>2</v>
      </c>
      <c r="N59" s="272">
        <v>2</v>
      </c>
      <c r="O59" s="272">
        <v>2</v>
      </c>
      <c r="P59" s="272">
        <v>2</v>
      </c>
      <c r="Q59" s="272">
        <v>2</v>
      </c>
      <c r="R59" s="556"/>
      <c r="S59" s="557"/>
      <c r="T59" s="558"/>
      <c r="U59" s="287"/>
      <c r="V59" s="287"/>
    </row>
    <row r="60" spans="2:20" ht="9.75" customHeight="1">
      <c r="B60" s="295"/>
      <c r="C60" s="922" t="s">
        <v>444</v>
      </c>
      <c r="D60" s="922"/>
      <c r="E60" s="922"/>
      <c r="F60" s="946"/>
      <c r="G60" s="922"/>
      <c r="H60" s="922"/>
      <c r="I60" s="922"/>
      <c r="J60" s="922"/>
      <c r="K60" s="922"/>
      <c r="L60" s="922"/>
      <c r="M60" s="922"/>
      <c r="N60" s="922"/>
      <c r="O60" s="295"/>
      <c r="P60" s="296"/>
      <c r="Q60" s="296"/>
      <c r="R60" s="294"/>
      <c r="S60" s="294"/>
      <c r="T60" s="294"/>
    </row>
    <row r="61" spans="4:20" ht="9.75" customHeight="1">
      <c r="D61" s="306"/>
      <c r="E61" s="307"/>
      <c r="R61" s="296"/>
      <c r="S61" s="296"/>
      <c r="T61" s="296"/>
    </row>
    <row r="62" spans="4:18" ht="9.75" customHeight="1">
      <c r="D62" s="306"/>
      <c r="E62" s="307"/>
      <c r="N62" s="308"/>
      <c r="R62" s="584"/>
    </row>
    <row r="63" spans="4:18" ht="9.75" customHeight="1">
      <c r="D63" s="306"/>
      <c r="E63" s="309"/>
      <c r="R63" s="584"/>
    </row>
    <row r="64" spans="4:5" ht="9.75" customHeight="1">
      <c r="D64" s="306"/>
      <c r="E64" s="307"/>
    </row>
    <row r="65" spans="4:5" ht="9.75" customHeight="1">
      <c r="D65" s="306"/>
      <c r="E65" s="309"/>
    </row>
    <row r="66" spans="4:5" ht="9.75" customHeight="1">
      <c r="D66" s="306"/>
      <c r="E66" s="309"/>
    </row>
    <row r="67" spans="4:5" ht="9.75" customHeight="1">
      <c r="D67" s="306"/>
      <c r="E67" s="309"/>
    </row>
    <row r="68" spans="4:5" ht="9.75" customHeight="1">
      <c r="D68" s="306"/>
      <c r="E68" s="309"/>
    </row>
    <row r="69" spans="4:5" ht="9.75" customHeight="1">
      <c r="D69" s="306"/>
      <c r="E69" s="309"/>
    </row>
    <row r="70" spans="4:5" ht="9.75" customHeight="1">
      <c r="D70" s="306"/>
      <c r="E70" s="309"/>
    </row>
    <row r="71" spans="4:5" ht="9.75" customHeight="1">
      <c r="D71" s="306"/>
      <c r="E71" s="309"/>
    </row>
    <row r="72" spans="4:5" ht="9.75" customHeight="1">
      <c r="D72" s="306"/>
      <c r="E72" s="309"/>
    </row>
    <row r="73" spans="4:5" ht="9.75" customHeight="1">
      <c r="D73" s="306"/>
      <c r="E73" s="309"/>
    </row>
  </sheetData>
  <sheetProtection/>
  <mergeCells count="78">
    <mergeCell ref="B1:K1"/>
    <mergeCell ref="F3:I3"/>
    <mergeCell ref="B4:C4"/>
    <mergeCell ref="F4:I4"/>
    <mergeCell ref="B6:C11"/>
    <mergeCell ref="D6:E6"/>
    <mergeCell ref="R6:R9"/>
    <mergeCell ref="S6:S9"/>
    <mergeCell ref="T6:T9"/>
    <mergeCell ref="U6:U11"/>
    <mergeCell ref="D7:E7"/>
    <mergeCell ref="D8:E8"/>
    <mergeCell ref="D9:E9"/>
    <mergeCell ref="D10:E10"/>
    <mergeCell ref="D11:E11"/>
    <mergeCell ref="B12:D12"/>
    <mergeCell ref="F12:Q12"/>
    <mergeCell ref="R12:T12"/>
    <mergeCell ref="C13:D13"/>
    <mergeCell ref="U13:U15"/>
    <mergeCell ref="C14:D14"/>
    <mergeCell ref="C15:D15"/>
    <mergeCell ref="C16:D16"/>
    <mergeCell ref="U16:U18"/>
    <mergeCell ref="C17:D17"/>
    <mergeCell ref="C18:D18"/>
    <mergeCell ref="C19:D19"/>
    <mergeCell ref="U19:U22"/>
    <mergeCell ref="C20:D20"/>
    <mergeCell ref="C21:D21"/>
    <mergeCell ref="C22:D22"/>
    <mergeCell ref="C23:D23"/>
    <mergeCell ref="C24:D24"/>
    <mergeCell ref="C25:D25"/>
    <mergeCell ref="U25:U27"/>
    <mergeCell ref="C26:D26"/>
    <mergeCell ref="C27:D27"/>
    <mergeCell ref="C28:D28"/>
    <mergeCell ref="U28:U29"/>
    <mergeCell ref="C29:D29"/>
    <mergeCell ref="C30:D30"/>
    <mergeCell ref="C31:D31"/>
    <mergeCell ref="C32:D32"/>
    <mergeCell ref="C33:D33"/>
    <mergeCell ref="C34:D34"/>
    <mergeCell ref="U34:U35"/>
    <mergeCell ref="C35:D35"/>
    <mergeCell ref="C36:D36"/>
    <mergeCell ref="C37:D37"/>
    <mergeCell ref="C38:D38"/>
    <mergeCell ref="C39:D39"/>
    <mergeCell ref="B40:D40"/>
    <mergeCell ref="F40:Q40"/>
    <mergeCell ref="C41:D41"/>
    <mergeCell ref="U41:U42"/>
    <mergeCell ref="C42:D42"/>
    <mergeCell ref="C43:D43"/>
    <mergeCell ref="U43:U44"/>
    <mergeCell ref="C44:D44"/>
    <mergeCell ref="B45:D45"/>
    <mergeCell ref="F45:Q45"/>
    <mergeCell ref="R45:T45"/>
    <mergeCell ref="C46:D46"/>
    <mergeCell ref="U46:U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B59:E59"/>
    <mergeCell ref="C60:N60"/>
  </mergeCells>
  <printOptions horizontalCentered="1"/>
  <pageMargins left="0.5905511811023623" right="0.3937007874015748" top="0.7874015748031497" bottom="0.3937007874015748" header="0" footer="0"/>
  <pageSetup fitToWidth="0" fitToHeight="1" horizontalDpi="600" verticalDpi="600" orientation="landscape" paperSize="9" scale="65" r:id="rId1"/>
  <headerFooter alignWithMargins="0">
    <oddHeader>&amp;L様式３－１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6"/>
  <sheetViews>
    <sheetView zoomScaleSheetLayoutView="90" zoomScalePageLayoutView="0" workbookViewId="0" topLeftCell="A40">
      <selection activeCell="A1" sqref="A1"/>
    </sheetView>
  </sheetViews>
  <sheetFormatPr defaultColWidth="8.8984375" defaultRowHeight="9.75" customHeight="1"/>
  <cols>
    <col min="1" max="1" width="2.59765625" style="3" customWidth="1"/>
    <col min="2" max="2" width="3.09765625" style="3" customWidth="1"/>
    <col min="3" max="3" width="7.09765625" style="3" customWidth="1"/>
    <col min="4" max="4" width="20.59765625" style="3" customWidth="1"/>
    <col min="5" max="5" width="10.59765625" style="3" customWidth="1"/>
    <col min="6" max="6" width="6.59765625" style="3" customWidth="1"/>
    <col min="7" max="12" width="7.59765625" style="3" customWidth="1"/>
    <col min="13" max="13" width="1" style="3" customWidth="1"/>
    <col min="14" max="14" width="3.09765625" style="3" customWidth="1"/>
    <col min="15" max="15" width="7.09765625" style="3" customWidth="1"/>
    <col min="16" max="16" width="20.59765625" style="3" customWidth="1"/>
    <col min="17" max="17" width="10.59765625" style="3" customWidth="1"/>
    <col min="18" max="18" width="6.59765625" style="3" customWidth="1"/>
    <col min="19" max="24" width="7.59765625" style="3" customWidth="1"/>
    <col min="25" max="16384" width="8.8984375" style="3" customWidth="1"/>
  </cols>
  <sheetData>
    <row r="2" spans="2:13" ht="19.5" customHeight="1">
      <c r="B2" s="792" t="str">
        <f>'本川'!B1</f>
        <v>定　期　水　質　検　査　結　果（令和５年度）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21"/>
    </row>
    <row r="3" spans="2:17" ht="12" customHeight="1" thickBot="1">
      <c r="B3" s="20"/>
      <c r="C3" s="41"/>
      <c r="D3" s="41"/>
      <c r="E3" s="41"/>
      <c r="F3" s="41"/>
      <c r="G3" s="41"/>
      <c r="H3" s="41"/>
      <c r="I3" s="41"/>
      <c r="J3" s="41"/>
      <c r="K3" s="41"/>
      <c r="L3" s="41"/>
      <c r="Q3" s="41"/>
    </row>
    <row r="4" spans="2:17" ht="16.5" customHeight="1" thickBot="1">
      <c r="B4" s="36"/>
      <c r="D4" s="8"/>
      <c r="E4" s="8"/>
      <c r="G4" s="82" t="s">
        <v>5</v>
      </c>
      <c r="H4" s="937" t="s">
        <v>6</v>
      </c>
      <c r="I4" s="937"/>
      <c r="J4" s="937"/>
      <c r="K4" s="937"/>
      <c r="L4" s="937"/>
      <c r="Q4" s="8"/>
    </row>
    <row r="5" spans="2:17" ht="16.5" customHeight="1" thickBot="1">
      <c r="B5" s="796" t="s">
        <v>21</v>
      </c>
      <c r="C5" s="971"/>
      <c r="D5" s="37" t="s">
        <v>102</v>
      </c>
      <c r="E5" s="21"/>
      <c r="G5" s="55">
        <v>1</v>
      </c>
      <c r="H5" s="846" t="s">
        <v>128</v>
      </c>
      <c r="I5" s="847"/>
      <c r="J5" s="847"/>
      <c r="K5" s="847"/>
      <c r="L5" s="848"/>
      <c r="M5" s="76"/>
      <c r="Q5" s="21"/>
    </row>
    <row r="6" spans="2:17" ht="9.7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Q6" s="4"/>
    </row>
    <row r="7" spans="2:24" ht="12.75" customHeight="1">
      <c r="B7" s="972" t="s">
        <v>4</v>
      </c>
      <c r="C7" s="973"/>
      <c r="D7" s="969" t="s">
        <v>14</v>
      </c>
      <c r="E7" s="970"/>
      <c r="F7" s="970"/>
      <c r="G7" s="976">
        <v>45057</v>
      </c>
      <c r="H7" s="977"/>
      <c r="I7" s="978">
        <v>45118</v>
      </c>
      <c r="J7" s="979"/>
      <c r="K7" s="978">
        <v>45176</v>
      </c>
      <c r="L7" s="980"/>
      <c r="M7" s="4"/>
      <c r="N7" s="972" t="s">
        <v>4</v>
      </c>
      <c r="O7" s="973"/>
      <c r="P7" s="969" t="s">
        <v>14</v>
      </c>
      <c r="Q7" s="970"/>
      <c r="R7" s="970"/>
      <c r="S7" s="976">
        <f aca="true" t="shared" si="0" ref="S7:S12">G7</f>
        <v>45057</v>
      </c>
      <c r="T7" s="977"/>
      <c r="U7" s="978">
        <f aca="true" t="shared" si="1" ref="U7:U12">I7</f>
        <v>45118</v>
      </c>
      <c r="V7" s="979"/>
      <c r="W7" s="978">
        <f aca="true" t="shared" si="2" ref="W7:W12">K7</f>
        <v>45176</v>
      </c>
      <c r="X7" s="980"/>
    </row>
    <row r="8" spans="2:24" ht="12.75" customHeight="1">
      <c r="B8" s="974"/>
      <c r="C8" s="975"/>
      <c r="D8" s="963" t="s">
        <v>15</v>
      </c>
      <c r="E8" s="964"/>
      <c r="F8" s="964"/>
      <c r="G8" s="981">
        <v>0.3645833333333333</v>
      </c>
      <c r="H8" s="982"/>
      <c r="I8" s="983">
        <v>0.4375</v>
      </c>
      <c r="J8" s="984"/>
      <c r="K8" s="983">
        <v>0.3819444444444444</v>
      </c>
      <c r="L8" s="985"/>
      <c r="M8" s="4"/>
      <c r="N8" s="974"/>
      <c r="O8" s="975"/>
      <c r="P8" s="963" t="s">
        <v>15</v>
      </c>
      <c r="Q8" s="964"/>
      <c r="R8" s="964"/>
      <c r="S8" s="981">
        <f t="shared" si="0"/>
        <v>0.3645833333333333</v>
      </c>
      <c r="T8" s="982"/>
      <c r="U8" s="983">
        <f t="shared" si="1"/>
        <v>0.4375</v>
      </c>
      <c r="V8" s="984"/>
      <c r="W8" s="983">
        <f t="shared" si="2"/>
        <v>0.3819444444444444</v>
      </c>
      <c r="X8" s="985"/>
    </row>
    <row r="9" spans="2:24" ht="12.75" customHeight="1">
      <c r="B9" s="974"/>
      <c r="C9" s="975"/>
      <c r="D9" s="963" t="s">
        <v>16</v>
      </c>
      <c r="E9" s="964"/>
      <c r="F9" s="964"/>
      <c r="G9" s="990" t="s">
        <v>500</v>
      </c>
      <c r="H9" s="991"/>
      <c r="I9" s="964" t="s">
        <v>542</v>
      </c>
      <c r="J9" s="986"/>
      <c r="K9" s="964" t="s">
        <v>542</v>
      </c>
      <c r="L9" s="947"/>
      <c r="M9" s="4"/>
      <c r="N9" s="974"/>
      <c r="O9" s="975"/>
      <c r="P9" s="963" t="s">
        <v>16</v>
      </c>
      <c r="Q9" s="964"/>
      <c r="R9" s="964"/>
      <c r="S9" s="990" t="str">
        <f t="shared" si="0"/>
        <v>晴</v>
      </c>
      <c r="T9" s="991"/>
      <c r="U9" s="964" t="str">
        <f t="shared" si="1"/>
        <v>曇</v>
      </c>
      <c r="V9" s="986"/>
      <c r="W9" s="964" t="str">
        <f t="shared" si="2"/>
        <v>曇</v>
      </c>
      <c r="X9" s="947"/>
    </row>
    <row r="10" spans="2:24" ht="12.75" customHeight="1">
      <c r="B10" s="974"/>
      <c r="C10" s="975"/>
      <c r="D10" s="963" t="s">
        <v>17</v>
      </c>
      <c r="E10" s="964"/>
      <c r="F10" s="964"/>
      <c r="G10" s="990" t="s">
        <v>500</v>
      </c>
      <c r="H10" s="991"/>
      <c r="I10" s="964" t="s">
        <v>542</v>
      </c>
      <c r="J10" s="986"/>
      <c r="K10" s="964" t="s">
        <v>553</v>
      </c>
      <c r="L10" s="947"/>
      <c r="M10" s="4"/>
      <c r="N10" s="974"/>
      <c r="O10" s="975"/>
      <c r="P10" s="963" t="s">
        <v>17</v>
      </c>
      <c r="Q10" s="964"/>
      <c r="R10" s="964"/>
      <c r="S10" s="990" t="str">
        <f t="shared" si="0"/>
        <v>晴</v>
      </c>
      <c r="T10" s="991"/>
      <c r="U10" s="964" t="str">
        <f t="shared" si="1"/>
        <v>曇</v>
      </c>
      <c r="V10" s="986"/>
      <c r="W10" s="964" t="str">
        <f t="shared" si="2"/>
        <v>晴</v>
      </c>
      <c r="X10" s="947"/>
    </row>
    <row r="11" spans="2:24" ht="12.75" customHeight="1">
      <c r="B11" s="974"/>
      <c r="C11" s="975"/>
      <c r="D11" s="963" t="s">
        <v>19</v>
      </c>
      <c r="E11" s="964"/>
      <c r="F11" s="964"/>
      <c r="G11" s="989">
        <v>13</v>
      </c>
      <c r="H11" s="988"/>
      <c r="I11" s="987">
        <v>27</v>
      </c>
      <c r="J11" s="988"/>
      <c r="K11" s="987">
        <v>24.9</v>
      </c>
      <c r="L11" s="1013"/>
      <c r="M11" s="4"/>
      <c r="N11" s="974"/>
      <c r="O11" s="975"/>
      <c r="P11" s="963" t="s">
        <v>19</v>
      </c>
      <c r="Q11" s="964"/>
      <c r="R11" s="964"/>
      <c r="S11" s="989">
        <f t="shared" si="0"/>
        <v>13</v>
      </c>
      <c r="T11" s="988"/>
      <c r="U11" s="987">
        <f t="shared" si="1"/>
        <v>27</v>
      </c>
      <c r="V11" s="988"/>
      <c r="W11" s="987">
        <f t="shared" si="2"/>
        <v>24.9</v>
      </c>
      <c r="X11" s="1013"/>
    </row>
    <row r="12" spans="2:24" ht="12.75" customHeight="1" thickBot="1">
      <c r="B12" s="974"/>
      <c r="C12" s="975"/>
      <c r="D12" s="963" t="s">
        <v>18</v>
      </c>
      <c r="E12" s="964"/>
      <c r="F12" s="964"/>
      <c r="G12" s="990">
        <v>8.3</v>
      </c>
      <c r="H12" s="988"/>
      <c r="I12" s="992">
        <v>17</v>
      </c>
      <c r="J12" s="993"/>
      <c r="K12" s="992">
        <v>21.3</v>
      </c>
      <c r="L12" s="994"/>
      <c r="M12" s="4"/>
      <c r="N12" s="974"/>
      <c r="O12" s="975"/>
      <c r="P12" s="963" t="s">
        <v>18</v>
      </c>
      <c r="Q12" s="964"/>
      <c r="R12" s="964"/>
      <c r="S12" s="990">
        <f t="shared" si="0"/>
        <v>8.3</v>
      </c>
      <c r="T12" s="988"/>
      <c r="U12" s="992">
        <f t="shared" si="1"/>
        <v>17</v>
      </c>
      <c r="V12" s="993"/>
      <c r="W12" s="992">
        <f t="shared" si="2"/>
        <v>21.3</v>
      </c>
      <c r="X12" s="994"/>
    </row>
    <row r="13" spans="2:24" ht="15" customHeight="1">
      <c r="B13" s="999" t="s">
        <v>475</v>
      </c>
      <c r="C13" s="1000"/>
      <c r="D13" s="1001"/>
      <c r="E13" s="1002" t="s">
        <v>96</v>
      </c>
      <c r="F13" s="83" t="s">
        <v>93</v>
      </c>
      <c r="G13" s="1004" t="s">
        <v>3</v>
      </c>
      <c r="H13" s="1005"/>
      <c r="I13" s="1005"/>
      <c r="J13" s="1005"/>
      <c r="K13" s="1005"/>
      <c r="L13" s="1006"/>
      <c r="M13" s="4"/>
      <c r="N13" s="999" t="s">
        <v>475</v>
      </c>
      <c r="O13" s="1000"/>
      <c r="P13" s="1001"/>
      <c r="Q13" s="1002" t="s">
        <v>96</v>
      </c>
      <c r="R13" s="83" t="s">
        <v>93</v>
      </c>
      <c r="S13" s="1004" t="s">
        <v>3</v>
      </c>
      <c r="T13" s="1005"/>
      <c r="U13" s="1005"/>
      <c r="V13" s="1005"/>
      <c r="W13" s="1005"/>
      <c r="X13" s="1006"/>
    </row>
    <row r="14" spans="2:24" ht="15" customHeight="1" thickBot="1">
      <c r="B14" s="84"/>
      <c r="C14" s="995" t="s">
        <v>95</v>
      </c>
      <c r="D14" s="996"/>
      <c r="E14" s="1003"/>
      <c r="F14" s="85" t="s">
        <v>294</v>
      </c>
      <c r="G14" s="86" t="s">
        <v>97</v>
      </c>
      <c r="H14" s="87" t="s">
        <v>94</v>
      </c>
      <c r="I14" s="68" t="s">
        <v>97</v>
      </c>
      <c r="J14" s="87" t="s">
        <v>94</v>
      </c>
      <c r="K14" s="68" t="s">
        <v>97</v>
      </c>
      <c r="L14" s="88" t="s">
        <v>94</v>
      </c>
      <c r="M14" s="4"/>
      <c r="N14" s="84"/>
      <c r="O14" s="997" t="s">
        <v>95</v>
      </c>
      <c r="P14" s="998"/>
      <c r="Q14" s="1003"/>
      <c r="R14" s="85" t="s">
        <v>294</v>
      </c>
      <c r="S14" s="86" t="s">
        <v>97</v>
      </c>
      <c r="T14" s="87" t="s">
        <v>94</v>
      </c>
      <c r="U14" s="68" t="s">
        <v>97</v>
      </c>
      <c r="V14" s="87" t="s">
        <v>94</v>
      </c>
      <c r="W14" s="68" t="s">
        <v>97</v>
      </c>
      <c r="X14" s="88" t="s">
        <v>94</v>
      </c>
    </row>
    <row r="15" spans="2:24" ht="15" customHeight="1">
      <c r="B15" s="16">
        <v>1</v>
      </c>
      <c r="C15" s="1007" t="s">
        <v>669</v>
      </c>
      <c r="D15" s="1008"/>
      <c r="E15" s="457" t="s">
        <v>727</v>
      </c>
      <c r="F15" s="89">
        <v>0.05</v>
      </c>
      <c r="G15" s="125" t="s">
        <v>290</v>
      </c>
      <c r="H15" s="126">
        <v>0</v>
      </c>
      <c r="I15" s="193" t="s">
        <v>290</v>
      </c>
      <c r="J15" s="239">
        <v>0</v>
      </c>
      <c r="K15" s="193" t="s">
        <v>290</v>
      </c>
      <c r="L15" s="212">
        <v>0</v>
      </c>
      <c r="M15" s="2"/>
      <c r="N15" s="232">
        <v>59</v>
      </c>
      <c r="O15" s="1011" t="s">
        <v>744</v>
      </c>
      <c r="P15" s="1012"/>
      <c r="Q15" s="460" t="s">
        <v>727</v>
      </c>
      <c r="R15" s="233">
        <v>0.08</v>
      </c>
      <c r="S15" s="125" t="s">
        <v>501</v>
      </c>
      <c r="T15" s="236">
        <v>0</v>
      </c>
      <c r="U15" s="231" t="s">
        <v>501</v>
      </c>
      <c r="V15" s="239">
        <v>0</v>
      </c>
      <c r="W15" s="231" t="s">
        <v>501</v>
      </c>
      <c r="X15" s="212">
        <v>0</v>
      </c>
    </row>
    <row r="16" spans="2:24" ht="15" customHeight="1">
      <c r="B16" s="17">
        <v>2</v>
      </c>
      <c r="C16" s="1009" t="s">
        <v>670</v>
      </c>
      <c r="D16" s="1010"/>
      <c r="E16" s="458" t="s">
        <v>728</v>
      </c>
      <c r="F16" s="90">
        <v>0.08</v>
      </c>
      <c r="G16" s="59" t="s">
        <v>501</v>
      </c>
      <c r="H16" s="126">
        <v>0</v>
      </c>
      <c r="I16" s="113" t="s">
        <v>501</v>
      </c>
      <c r="J16" s="240">
        <v>0</v>
      </c>
      <c r="K16" s="113" t="s">
        <v>501</v>
      </c>
      <c r="L16" s="213">
        <v>0</v>
      </c>
      <c r="M16" s="2"/>
      <c r="N16" s="35">
        <v>60</v>
      </c>
      <c r="O16" s="1011" t="s">
        <v>745</v>
      </c>
      <c r="P16" s="1012"/>
      <c r="Q16" s="461" t="s">
        <v>729</v>
      </c>
      <c r="R16" s="233">
        <v>0.3</v>
      </c>
      <c r="S16" s="234" t="s">
        <v>436</v>
      </c>
      <c r="T16" s="126">
        <v>0</v>
      </c>
      <c r="U16" s="235" t="s">
        <v>436</v>
      </c>
      <c r="V16" s="135">
        <v>0</v>
      </c>
      <c r="W16" s="235" t="s">
        <v>436</v>
      </c>
      <c r="X16" s="213">
        <v>0</v>
      </c>
    </row>
    <row r="17" spans="2:24" ht="15" customHeight="1">
      <c r="B17" s="17">
        <v>3</v>
      </c>
      <c r="C17" s="1009" t="s">
        <v>671</v>
      </c>
      <c r="D17" s="1010"/>
      <c r="E17" s="458" t="s">
        <v>728</v>
      </c>
      <c r="F17" s="90">
        <v>0.02</v>
      </c>
      <c r="G17" s="59" t="s">
        <v>286</v>
      </c>
      <c r="H17" s="126">
        <v>0</v>
      </c>
      <c r="I17" s="113" t="s">
        <v>286</v>
      </c>
      <c r="J17" s="240">
        <v>0</v>
      </c>
      <c r="K17" s="113" t="s">
        <v>286</v>
      </c>
      <c r="L17" s="213">
        <v>0</v>
      </c>
      <c r="M17" s="2"/>
      <c r="N17" s="35">
        <v>61</v>
      </c>
      <c r="O17" s="1011" t="s">
        <v>746</v>
      </c>
      <c r="P17" s="1012"/>
      <c r="Q17" s="461" t="s">
        <v>728</v>
      </c>
      <c r="R17" s="233">
        <v>0.02</v>
      </c>
      <c r="S17" s="59" t="s">
        <v>286</v>
      </c>
      <c r="T17" s="126">
        <v>0</v>
      </c>
      <c r="U17" s="200" t="s">
        <v>286</v>
      </c>
      <c r="V17" s="135">
        <v>0</v>
      </c>
      <c r="W17" s="200" t="s">
        <v>286</v>
      </c>
      <c r="X17" s="213">
        <v>0</v>
      </c>
    </row>
    <row r="18" spans="2:24" ht="15" customHeight="1">
      <c r="B18" s="17">
        <v>4</v>
      </c>
      <c r="C18" s="1009" t="s">
        <v>672</v>
      </c>
      <c r="D18" s="1010"/>
      <c r="E18" s="458" t="s">
        <v>727</v>
      </c>
      <c r="F18" s="90">
        <v>0.004</v>
      </c>
      <c r="G18" s="59" t="s">
        <v>502</v>
      </c>
      <c r="H18" s="126">
        <v>0</v>
      </c>
      <c r="I18" s="113" t="s">
        <v>502</v>
      </c>
      <c r="J18" s="240">
        <v>0</v>
      </c>
      <c r="K18" s="113" t="s">
        <v>502</v>
      </c>
      <c r="L18" s="213">
        <v>0</v>
      </c>
      <c r="M18" s="2"/>
      <c r="N18" s="35">
        <v>62</v>
      </c>
      <c r="O18" s="1011" t="s">
        <v>747</v>
      </c>
      <c r="P18" s="1012"/>
      <c r="Q18" s="461" t="s">
        <v>728</v>
      </c>
      <c r="R18" s="233">
        <v>0.002</v>
      </c>
      <c r="S18" s="59" t="s">
        <v>507</v>
      </c>
      <c r="T18" s="126">
        <v>0</v>
      </c>
      <c r="U18" s="200" t="s">
        <v>507</v>
      </c>
      <c r="V18" s="135">
        <v>0</v>
      </c>
      <c r="W18" s="200" t="s">
        <v>507</v>
      </c>
      <c r="X18" s="213">
        <v>0</v>
      </c>
    </row>
    <row r="19" spans="2:24" ht="15" customHeight="1">
      <c r="B19" s="17">
        <v>5</v>
      </c>
      <c r="C19" s="1009" t="s">
        <v>673</v>
      </c>
      <c r="D19" s="1010"/>
      <c r="E19" s="458" t="s">
        <v>728</v>
      </c>
      <c r="F19" s="90">
        <v>0.005</v>
      </c>
      <c r="G19" s="59" t="s">
        <v>289</v>
      </c>
      <c r="H19" s="126">
        <v>0</v>
      </c>
      <c r="I19" s="113" t="s">
        <v>289</v>
      </c>
      <c r="J19" s="240">
        <v>0</v>
      </c>
      <c r="K19" s="113" t="s">
        <v>289</v>
      </c>
      <c r="L19" s="213">
        <v>0</v>
      </c>
      <c r="M19" s="2"/>
      <c r="N19" s="35">
        <v>63</v>
      </c>
      <c r="O19" s="1011" t="s">
        <v>748</v>
      </c>
      <c r="P19" s="1012"/>
      <c r="Q19" s="461" t="s">
        <v>728</v>
      </c>
      <c r="R19" s="233">
        <v>0.02</v>
      </c>
      <c r="S19" s="59" t="s">
        <v>286</v>
      </c>
      <c r="T19" s="126">
        <v>0</v>
      </c>
      <c r="U19" s="200" t="s">
        <v>286</v>
      </c>
      <c r="V19" s="135">
        <v>0</v>
      </c>
      <c r="W19" s="200" t="s">
        <v>286</v>
      </c>
      <c r="X19" s="213">
        <v>0</v>
      </c>
    </row>
    <row r="20" spans="2:24" ht="15" customHeight="1">
      <c r="B20" s="17">
        <v>6</v>
      </c>
      <c r="C20" s="1009" t="s">
        <v>674</v>
      </c>
      <c r="D20" s="1010"/>
      <c r="E20" s="458" t="s">
        <v>728</v>
      </c>
      <c r="F20" s="90">
        <v>0.9</v>
      </c>
      <c r="G20" s="59" t="s">
        <v>288</v>
      </c>
      <c r="H20" s="126">
        <v>0</v>
      </c>
      <c r="I20" s="113" t="s">
        <v>288</v>
      </c>
      <c r="J20" s="240">
        <v>0</v>
      </c>
      <c r="K20" s="113" t="s">
        <v>288</v>
      </c>
      <c r="L20" s="213">
        <v>0</v>
      </c>
      <c r="M20" s="2"/>
      <c r="N20" s="35">
        <v>64</v>
      </c>
      <c r="O20" s="1011" t="s">
        <v>749</v>
      </c>
      <c r="P20" s="1012"/>
      <c r="Q20" s="461" t="s">
        <v>728</v>
      </c>
      <c r="R20" s="233">
        <v>0.006</v>
      </c>
      <c r="S20" s="59" t="s">
        <v>503</v>
      </c>
      <c r="T20" s="126">
        <v>0</v>
      </c>
      <c r="U20" s="200" t="s">
        <v>503</v>
      </c>
      <c r="V20" s="135">
        <v>0</v>
      </c>
      <c r="W20" s="200" t="s">
        <v>503</v>
      </c>
      <c r="X20" s="213">
        <v>0</v>
      </c>
    </row>
    <row r="21" spans="2:24" ht="15" customHeight="1">
      <c r="B21" s="17">
        <v>7</v>
      </c>
      <c r="C21" s="1009" t="s">
        <v>675</v>
      </c>
      <c r="D21" s="1010"/>
      <c r="E21" s="458" t="s">
        <v>729</v>
      </c>
      <c r="F21" s="90">
        <v>0.006</v>
      </c>
      <c r="G21" s="59" t="s">
        <v>503</v>
      </c>
      <c r="H21" s="126">
        <v>0</v>
      </c>
      <c r="I21" s="113" t="s">
        <v>503</v>
      </c>
      <c r="J21" s="240">
        <v>0</v>
      </c>
      <c r="K21" s="113" t="s">
        <v>503</v>
      </c>
      <c r="L21" s="213">
        <v>0</v>
      </c>
      <c r="M21" s="2"/>
      <c r="N21" s="35">
        <v>65</v>
      </c>
      <c r="O21" s="1011" t="s">
        <v>750</v>
      </c>
      <c r="P21" s="1012"/>
      <c r="Q21" s="461" t="s">
        <v>727</v>
      </c>
      <c r="R21" s="233">
        <v>0.005</v>
      </c>
      <c r="S21" s="59" t="s">
        <v>289</v>
      </c>
      <c r="T21" s="126">
        <v>0</v>
      </c>
      <c r="U21" s="200" t="s">
        <v>289</v>
      </c>
      <c r="V21" s="135">
        <v>0</v>
      </c>
      <c r="W21" s="200" t="s">
        <v>289</v>
      </c>
      <c r="X21" s="213">
        <v>0</v>
      </c>
    </row>
    <row r="22" spans="2:24" ht="15" customHeight="1">
      <c r="B22" s="17">
        <v>8</v>
      </c>
      <c r="C22" s="1009" t="s">
        <v>676</v>
      </c>
      <c r="D22" s="1010"/>
      <c r="E22" s="458" t="s">
        <v>728</v>
      </c>
      <c r="F22" s="90">
        <v>0.01</v>
      </c>
      <c r="G22" s="59" t="s">
        <v>504</v>
      </c>
      <c r="H22" s="126">
        <v>0</v>
      </c>
      <c r="I22" s="113" t="s">
        <v>504</v>
      </c>
      <c r="J22" s="240">
        <v>0</v>
      </c>
      <c r="K22" s="113" t="s">
        <v>504</v>
      </c>
      <c r="L22" s="213">
        <v>0</v>
      </c>
      <c r="M22" s="2"/>
      <c r="N22" s="35">
        <v>66</v>
      </c>
      <c r="O22" s="1011" t="s">
        <v>751</v>
      </c>
      <c r="P22" s="1012"/>
      <c r="Q22" s="461" t="s">
        <v>731</v>
      </c>
      <c r="R22" s="233">
        <v>0.1</v>
      </c>
      <c r="S22" s="59" t="s">
        <v>501</v>
      </c>
      <c r="T22" s="126">
        <v>0</v>
      </c>
      <c r="U22" s="200" t="s">
        <v>501</v>
      </c>
      <c r="V22" s="135">
        <v>0</v>
      </c>
      <c r="W22" s="200" t="s">
        <v>501</v>
      </c>
      <c r="X22" s="213">
        <v>0</v>
      </c>
    </row>
    <row r="23" spans="2:24" ht="15" customHeight="1">
      <c r="B23" s="17">
        <v>9</v>
      </c>
      <c r="C23" s="1009" t="s">
        <v>677</v>
      </c>
      <c r="D23" s="1010"/>
      <c r="E23" s="458" t="s">
        <v>728</v>
      </c>
      <c r="F23" s="90">
        <v>0.003</v>
      </c>
      <c r="G23" s="59" t="s">
        <v>505</v>
      </c>
      <c r="H23" s="126">
        <v>0</v>
      </c>
      <c r="I23" s="113" t="s">
        <v>505</v>
      </c>
      <c r="J23" s="240">
        <v>0</v>
      </c>
      <c r="K23" s="113" t="s">
        <v>505</v>
      </c>
      <c r="L23" s="213">
        <v>0</v>
      </c>
      <c r="M23" s="2"/>
      <c r="N23" s="35">
        <v>67</v>
      </c>
      <c r="O23" s="1011" t="s">
        <v>752</v>
      </c>
      <c r="P23" s="1012"/>
      <c r="Q23" s="461" t="s">
        <v>728</v>
      </c>
      <c r="R23" s="233">
        <v>0.06</v>
      </c>
      <c r="S23" s="59" t="s">
        <v>478</v>
      </c>
      <c r="T23" s="126">
        <v>0</v>
      </c>
      <c r="U23" s="200" t="s">
        <v>478</v>
      </c>
      <c r="V23" s="135">
        <v>0</v>
      </c>
      <c r="W23" s="200" t="s">
        <v>478</v>
      </c>
      <c r="X23" s="213">
        <v>0</v>
      </c>
    </row>
    <row r="24" spans="2:24" ht="15" customHeight="1">
      <c r="B24" s="17">
        <v>10</v>
      </c>
      <c r="C24" s="1009" t="s">
        <v>678</v>
      </c>
      <c r="D24" s="1010"/>
      <c r="E24" s="458" t="s">
        <v>727</v>
      </c>
      <c r="F24" s="90">
        <v>0.006</v>
      </c>
      <c r="G24" s="59" t="s">
        <v>503</v>
      </c>
      <c r="H24" s="126">
        <v>0</v>
      </c>
      <c r="I24" s="113" t="s">
        <v>503</v>
      </c>
      <c r="J24" s="240">
        <v>0</v>
      </c>
      <c r="K24" s="113" t="s">
        <v>503</v>
      </c>
      <c r="L24" s="213">
        <v>0</v>
      </c>
      <c r="M24" s="2"/>
      <c r="N24" s="35">
        <v>68</v>
      </c>
      <c r="O24" s="1011" t="s">
        <v>753</v>
      </c>
      <c r="P24" s="1012"/>
      <c r="Q24" s="461" t="s">
        <v>728</v>
      </c>
      <c r="R24" s="233">
        <v>0.03</v>
      </c>
      <c r="S24" s="59" t="s">
        <v>435</v>
      </c>
      <c r="T24" s="126">
        <v>0</v>
      </c>
      <c r="U24" s="200" t="s">
        <v>435</v>
      </c>
      <c r="V24" s="135">
        <v>0</v>
      </c>
      <c r="W24" s="200" t="s">
        <v>435</v>
      </c>
      <c r="X24" s="213">
        <v>0</v>
      </c>
    </row>
    <row r="25" spans="2:24" ht="15" customHeight="1">
      <c r="B25" s="17">
        <v>11</v>
      </c>
      <c r="C25" s="1009" t="s">
        <v>679</v>
      </c>
      <c r="D25" s="1010"/>
      <c r="E25" s="458" t="s">
        <v>728</v>
      </c>
      <c r="F25" s="90">
        <v>0.03</v>
      </c>
      <c r="G25" s="59" t="s">
        <v>435</v>
      </c>
      <c r="H25" s="126">
        <v>0</v>
      </c>
      <c r="I25" s="113" t="s">
        <v>435</v>
      </c>
      <c r="J25" s="240">
        <v>0</v>
      </c>
      <c r="K25" s="113" t="s">
        <v>435</v>
      </c>
      <c r="L25" s="213">
        <v>0</v>
      </c>
      <c r="M25" s="2"/>
      <c r="N25" s="35">
        <v>69</v>
      </c>
      <c r="O25" s="1011" t="s">
        <v>754</v>
      </c>
      <c r="P25" s="1012"/>
      <c r="Q25" s="461" t="s">
        <v>728</v>
      </c>
      <c r="R25" s="233">
        <v>0.005</v>
      </c>
      <c r="S25" s="59" t="s">
        <v>290</v>
      </c>
      <c r="T25" s="126">
        <v>0</v>
      </c>
      <c r="U25" s="200" t="s">
        <v>290</v>
      </c>
      <c r="V25" s="135">
        <v>0</v>
      </c>
      <c r="W25" s="200" t="s">
        <v>290</v>
      </c>
      <c r="X25" s="213">
        <v>0</v>
      </c>
    </row>
    <row r="26" spans="2:24" ht="15" customHeight="1">
      <c r="B26" s="17">
        <v>12</v>
      </c>
      <c r="C26" s="1009" t="s">
        <v>680</v>
      </c>
      <c r="D26" s="1010"/>
      <c r="E26" s="458" t="s">
        <v>727</v>
      </c>
      <c r="F26" s="90">
        <v>0.005</v>
      </c>
      <c r="G26" s="59" t="s">
        <v>289</v>
      </c>
      <c r="H26" s="126">
        <v>0</v>
      </c>
      <c r="I26" s="113" t="s">
        <v>289</v>
      </c>
      <c r="J26" s="240">
        <v>0</v>
      </c>
      <c r="K26" s="113" t="s">
        <v>289</v>
      </c>
      <c r="L26" s="213">
        <v>0</v>
      </c>
      <c r="M26" s="2"/>
      <c r="N26" s="35">
        <v>70</v>
      </c>
      <c r="O26" s="1011" t="s">
        <v>755</v>
      </c>
      <c r="P26" s="1012"/>
      <c r="Q26" s="461" t="s">
        <v>728</v>
      </c>
      <c r="R26" s="233">
        <v>0.0009</v>
      </c>
      <c r="S26" s="59" t="s">
        <v>514</v>
      </c>
      <c r="T26" s="126">
        <v>0</v>
      </c>
      <c r="U26" s="200" t="s">
        <v>514</v>
      </c>
      <c r="V26" s="135">
        <v>0</v>
      </c>
      <c r="W26" s="200" t="s">
        <v>514</v>
      </c>
      <c r="X26" s="213">
        <v>0</v>
      </c>
    </row>
    <row r="27" spans="2:24" ht="15" customHeight="1">
      <c r="B27" s="17">
        <v>13</v>
      </c>
      <c r="C27" s="1009" t="s">
        <v>681</v>
      </c>
      <c r="D27" s="1010"/>
      <c r="E27" s="458" t="s">
        <v>730</v>
      </c>
      <c r="F27" s="90">
        <v>0.001</v>
      </c>
      <c r="G27" s="59" t="s">
        <v>506</v>
      </c>
      <c r="H27" s="126">
        <v>0</v>
      </c>
      <c r="I27" s="113" t="s">
        <v>506</v>
      </c>
      <c r="J27" s="240">
        <v>0</v>
      </c>
      <c r="K27" s="113" t="s">
        <v>506</v>
      </c>
      <c r="L27" s="213">
        <v>0</v>
      </c>
      <c r="M27" s="2"/>
      <c r="N27" s="35">
        <v>71</v>
      </c>
      <c r="O27" s="1011" t="s">
        <v>756</v>
      </c>
      <c r="P27" s="1012"/>
      <c r="Q27" s="461" t="s">
        <v>728</v>
      </c>
      <c r="R27" s="233">
        <v>0.01</v>
      </c>
      <c r="S27" s="59" t="s">
        <v>504</v>
      </c>
      <c r="T27" s="126">
        <v>0</v>
      </c>
      <c r="U27" s="200" t="s">
        <v>504</v>
      </c>
      <c r="V27" s="135">
        <v>0</v>
      </c>
      <c r="W27" s="200" t="s">
        <v>504</v>
      </c>
      <c r="X27" s="213">
        <v>0</v>
      </c>
    </row>
    <row r="28" spans="2:24" ht="15" customHeight="1">
      <c r="B28" s="17">
        <v>14</v>
      </c>
      <c r="C28" s="1009" t="s">
        <v>682</v>
      </c>
      <c r="D28" s="1010"/>
      <c r="E28" s="458" t="s">
        <v>727</v>
      </c>
      <c r="F28" s="90">
        <v>0.01</v>
      </c>
      <c r="G28" s="59" t="s">
        <v>504</v>
      </c>
      <c r="H28" s="126">
        <v>0</v>
      </c>
      <c r="I28" s="113" t="s">
        <v>504</v>
      </c>
      <c r="J28" s="240">
        <v>0</v>
      </c>
      <c r="K28" s="113" t="s">
        <v>504</v>
      </c>
      <c r="L28" s="213">
        <v>0</v>
      </c>
      <c r="M28" s="2"/>
      <c r="N28" s="35">
        <v>72</v>
      </c>
      <c r="O28" s="1011" t="s">
        <v>757</v>
      </c>
      <c r="P28" s="1012"/>
      <c r="Q28" s="461" t="s">
        <v>728</v>
      </c>
      <c r="R28" s="233">
        <v>0.004</v>
      </c>
      <c r="S28" s="59" t="s">
        <v>287</v>
      </c>
      <c r="T28" s="126">
        <v>0</v>
      </c>
      <c r="U28" s="200" t="s">
        <v>287</v>
      </c>
      <c r="V28" s="135">
        <v>0</v>
      </c>
      <c r="W28" s="200" t="s">
        <v>287</v>
      </c>
      <c r="X28" s="213">
        <v>0</v>
      </c>
    </row>
    <row r="29" spans="2:24" ht="15" customHeight="1">
      <c r="B29" s="17">
        <v>15</v>
      </c>
      <c r="C29" s="1009" t="s">
        <v>683</v>
      </c>
      <c r="D29" s="1010"/>
      <c r="E29" s="458" t="s">
        <v>731</v>
      </c>
      <c r="F29" s="90">
        <v>0.3</v>
      </c>
      <c r="G29" s="59" t="s">
        <v>436</v>
      </c>
      <c r="H29" s="126">
        <v>0</v>
      </c>
      <c r="I29" s="113" t="s">
        <v>436</v>
      </c>
      <c r="J29" s="240">
        <v>0</v>
      </c>
      <c r="K29" s="113" t="s">
        <v>436</v>
      </c>
      <c r="L29" s="213">
        <v>0</v>
      </c>
      <c r="M29" s="2"/>
      <c r="N29" s="35">
        <v>73</v>
      </c>
      <c r="O29" s="1011" t="s">
        <v>758</v>
      </c>
      <c r="P29" s="1012"/>
      <c r="Q29" s="461" t="s">
        <v>728</v>
      </c>
      <c r="R29" s="233">
        <v>0.02</v>
      </c>
      <c r="S29" s="59" t="s">
        <v>286</v>
      </c>
      <c r="T29" s="126">
        <v>0</v>
      </c>
      <c r="U29" s="200" t="s">
        <v>286</v>
      </c>
      <c r="V29" s="135">
        <v>0</v>
      </c>
      <c r="W29" s="200" t="s">
        <v>286</v>
      </c>
      <c r="X29" s="213">
        <v>0</v>
      </c>
    </row>
    <row r="30" spans="2:24" ht="15" customHeight="1">
      <c r="B30" s="17">
        <v>16</v>
      </c>
      <c r="C30" s="1009" t="s">
        <v>684</v>
      </c>
      <c r="D30" s="1010"/>
      <c r="E30" s="458" t="s">
        <v>728</v>
      </c>
      <c r="F30" s="90">
        <v>0.002</v>
      </c>
      <c r="G30" s="59" t="s">
        <v>507</v>
      </c>
      <c r="H30" s="126">
        <v>0</v>
      </c>
      <c r="I30" s="113" t="s">
        <v>507</v>
      </c>
      <c r="J30" s="240">
        <v>0</v>
      </c>
      <c r="K30" s="113" t="s">
        <v>507</v>
      </c>
      <c r="L30" s="213">
        <v>0</v>
      </c>
      <c r="M30" s="2"/>
      <c r="N30" s="35">
        <v>74</v>
      </c>
      <c r="O30" s="1011" t="s">
        <v>759</v>
      </c>
      <c r="P30" s="1012"/>
      <c r="Q30" s="461" t="s">
        <v>727</v>
      </c>
      <c r="R30" s="233">
        <v>0.002</v>
      </c>
      <c r="S30" s="59" t="s">
        <v>507</v>
      </c>
      <c r="T30" s="126">
        <v>0</v>
      </c>
      <c r="U30" s="200" t="s">
        <v>507</v>
      </c>
      <c r="V30" s="135">
        <v>0</v>
      </c>
      <c r="W30" s="200" t="s">
        <v>507</v>
      </c>
      <c r="X30" s="213">
        <v>0</v>
      </c>
    </row>
    <row r="31" spans="2:24" ht="15" customHeight="1">
      <c r="B31" s="17">
        <v>17</v>
      </c>
      <c r="C31" s="1009" t="s">
        <v>685</v>
      </c>
      <c r="D31" s="1010"/>
      <c r="E31" s="458" t="s">
        <v>730</v>
      </c>
      <c r="F31" s="90">
        <v>0.09</v>
      </c>
      <c r="G31" s="59" t="s">
        <v>508</v>
      </c>
      <c r="H31" s="126">
        <v>0</v>
      </c>
      <c r="I31" s="113" t="s">
        <v>508</v>
      </c>
      <c r="J31" s="240">
        <v>0</v>
      </c>
      <c r="K31" s="113" t="s">
        <v>508</v>
      </c>
      <c r="L31" s="213">
        <v>0</v>
      </c>
      <c r="M31" s="2"/>
      <c r="N31" s="35">
        <v>75</v>
      </c>
      <c r="O31" s="1011" t="s">
        <v>760</v>
      </c>
      <c r="P31" s="1012"/>
      <c r="Q31" s="461" t="s">
        <v>728</v>
      </c>
      <c r="R31" s="233">
        <v>0.02</v>
      </c>
      <c r="S31" s="59" t="s">
        <v>286</v>
      </c>
      <c r="T31" s="126">
        <v>0</v>
      </c>
      <c r="U31" s="200" t="s">
        <v>286</v>
      </c>
      <c r="V31" s="135">
        <v>0</v>
      </c>
      <c r="W31" s="200" t="s">
        <v>286</v>
      </c>
      <c r="X31" s="213">
        <v>0</v>
      </c>
    </row>
    <row r="32" spans="2:24" ht="15" customHeight="1">
      <c r="B32" s="17">
        <v>18</v>
      </c>
      <c r="C32" s="1009" t="s">
        <v>686</v>
      </c>
      <c r="D32" s="1010"/>
      <c r="E32" s="458" t="s">
        <v>729</v>
      </c>
      <c r="F32" s="90">
        <v>0.006</v>
      </c>
      <c r="G32" s="59" t="s">
        <v>509</v>
      </c>
      <c r="H32" s="126">
        <v>0</v>
      </c>
      <c r="I32" s="113" t="s">
        <v>503</v>
      </c>
      <c r="J32" s="240">
        <v>0</v>
      </c>
      <c r="K32" s="113" t="s">
        <v>503</v>
      </c>
      <c r="L32" s="213">
        <v>0</v>
      </c>
      <c r="M32" s="2"/>
      <c r="N32" s="35">
        <v>76</v>
      </c>
      <c r="O32" s="1011" t="s">
        <v>761</v>
      </c>
      <c r="P32" s="1012"/>
      <c r="Q32" s="461" t="s">
        <v>729</v>
      </c>
      <c r="R32" s="233">
        <v>0.05</v>
      </c>
      <c r="S32" s="59" t="s">
        <v>290</v>
      </c>
      <c r="T32" s="126">
        <v>0</v>
      </c>
      <c r="U32" s="200" t="s">
        <v>290</v>
      </c>
      <c r="V32" s="135">
        <v>0</v>
      </c>
      <c r="W32" s="200" t="s">
        <v>290</v>
      </c>
      <c r="X32" s="213">
        <v>0</v>
      </c>
    </row>
    <row r="33" spans="2:24" ht="15" customHeight="1">
      <c r="B33" s="17">
        <v>19</v>
      </c>
      <c r="C33" s="1009" t="s">
        <v>687</v>
      </c>
      <c r="D33" s="1010"/>
      <c r="E33" s="458" t="s">
        <v>728</v>
      </c>
      <c r="F33" s="90">
        <v>0.009</v>
      </c>
      <c r="G33" s="59" t="s">
        <v>510</v>
      </c>
      <c r="H33" s="126">
        <v>0</v>
      </c>
      <c r="I33" s="113" t="s">
        <v>510</v>
      </c>
      <c r="J33" s="240">
        <v>0</v>
      </c>
      <c r="K33" s="113" t="s">
        <v>510</v>
      </c>
      <c r="L33" s="213">
        <v>0</v>
      </c>
      <c r="M33" s="2"/>
      <c r="N33" s="35">
        <v>77</v>
      </c>
      <c r="O33" s="1011" t="s">
        <v>762</v>
      </c>
      <c r="P33" s="1012"/>
      <c r="Q33" s="461" t="s">
        <v>729</v>
      </c>
      <c r="R33" s="233">
        <v>0.0005</v>
      </c>
      <c r="S33" s="127" t="s">
        <v>515</v>
      </c>
      <c r="T33" s="126">
        <v>0</v>
      </c>
      <c r="U33" s="196" t="s">
        <v>515</v>
      </c>
      <c r="V33" s="135">
        <v>0</v>
      </c>
      <c r="W33" s="196" t="s">
        <v>515</v>
      </c>
      <c r="X33" s="213">
        <v>0</v>
      </c>
    </row>
    <row r="34" spans="2:24" ht="15" customHeight="1">
      <c r="B34" s="17">
        <v>20</v>
      </c>
      <c r="C34" s="1009" t="s">
        <v>688</v>
      </c>
      <c r="D34" s="1010"/>
      <c r="E34" s="458" t="s">
        <v>728</v>
      </c>
      <c r="F34" s="90">
        <v>0.03</v>
      </c>
      <c r="G34" s="59" t="s">
        <v>435</v>
      </c>
      <c r="H34" s="126">
        <v>0</v>
      </c>
      <c r="I34" s="113" t="s">
        <v>435</v>
      </c>
      <c r="J34" s="240">
        <v>0</v>
      </c>
      <c r="K34" s="113" t="s">
        <v>435</v>
      </c>
      <c r="L34" s="213">
        <v>0</v>
      </c>
      <c r="M34" s="2"/>
      <c r="N34" s="35">
        <v>78</v>
      </c>
      <c r="O34" s="1011" t="s">
        <v>763</v>
      </c>
      <c r="P34" s="1012"/>
      <c r="Q34" s="461" t="s">
        <v>731</v>
      </c>
      <c r="R34" s="233">
        <v>0.01</v>
      </c>
      <c r="S34" s="127" t="s">
        <v>505</v>
      </c>
      <c r="T34" s="126">
        <v>0</v>
      </c>
      <c r="U34" s="196" t="s">
        <v>505</v>
      </c>
      <c r="V34" s="135">
        <v>0</v>
      </c>
      <c r="W34" s="196" t="s">
        <v>505</v>
      </c>
      <c r="X34" s="213">
        <v>0</v>
      </c>
    </row>
    <row r="35" spans="2:24" ht="15" customHeight="1">
      <c r="B35" s="17">
        <v>21</v>
      </c>
      <c r="C35" s="1009" t="s">
        <v>689</v>
      </c>
      <c r="D35" s="1010"/>
      <c r="E35" s="458" t="s">
        <v>729</v>
      </c>
      <c r="F35" s="90">
        <v>0.08</v>
      </c>
      <c r="G35" s="127" t="s">
        <v>501</v>
      </c>
      <c r="H35" s="126">
        <v>0</v>
      </c>
      <c r="I35" s="113" t="s">
        <v>501</v>
      </c>
      <c r="J35" s="240">
        <v>0</v>
      </c>
      <c r="K35" s="113" t="s">
        <v>501</v>
      </c>
      <c r="L35" s="213">
        <v>0</v>
      </c>
      <c r="M35" s="2"/>
      <c r="N35" s="35">
        <v>79</v>
      </c>
      <c r="O35" s="1011" t="s">
        <v>764</v>
      </c>
      <c r="P35" s="1012"/>
      <c r="Q35" s="461" t="s">
        <v>729</v>
      </c>
      <c r="R35" s="233">
        <v>0.03</v>
      </c>
      <c r="S35" s="127" t="s">
        <v>435</v>
      </c>
      <c r="T35" s="126">
        <v>0</v>
      </c>
      <c r="U35" s="196" t="s">
        <v>435</v>
      </c>
      <c r="V35" s="135">
        <v>0</v>
      </c>
      <c r="W35" s="196" t="s">
        <v>435</v>
      </c>
      <c r="X35" s="213">
        <v>0</v>
      </c>
    </row>
    <row r="36" spans="2:24" ht="15" customHeight="1">
      <c r="B36" s="17">
        <v>22</v>
      </c>
      <c r="C36" s="1009" t="s">
        <v>690</v>
      </c>
      <c r="D36" s="1010"/>
      <c r="E36" s="458" t="s">
        <v>727</v>
      </c>
      <c r="F36" s="90">
        <v>0.01</v>
      </c>
      <c r="G36" s="127" t="s">
        <v>504</v>
      </c>
      <c r="H36" s="126">
        <v>0</v>
      </c>
      <c r="I36" s="113" t="s">
        <v>504</v>
      </c>
      <c r="J36" s="240">
        <v>0</v>
      </c>
      <c r="K36" s="113" t="s">
        <v>504</v>
      </c>
      <c r="L36" s="213">
        <v>0</v>
      </c>
      <c r="M36" s="2"/>
      <c r="N36" s="35">
        <v>80</v>
      </c>
      <c r="O36" s="1011" t="s">
        <v>765</v>
      </c>
      <c r="P36" s="1012"/>
      <c r="Q36" s="461" t="s">
        <v>729</v>
      </c>
      <c r="R36" s="233">
        <v>0.05</v>
      </c>
      <c r="S36" s="127" t="s">
        <v>290</v>
      </c>
      <c r="T36" s="126">
        <v>0</v>
      </c>
      <c r="U36" s="196" t="s">
        <v>290</v>
      </c>
      <c r="V36" s="135">
        <v>0</v>
      </c>
      <c r="W36" s="196" t="s">
        <v>290</v>
      </c>
      <c r="X36" s="213">
        <v>0</v>
      </c>
    </row>
    <row r="37" spans="2:24" ht="15" customHeight="1">
      <c r="B37" s="17">
        <v>23</v>
      </c>
      <c r="C37" s="1009" t="s">
        <v>691</v>
      </c>
      <c r="D37" s="1010"/>
      <c r="E37" s="458" t="s">
        <v>728</v>
      </c>
      <c r="F37" s="90">
        <v>0.02</v>
      </c>
      <c r="G37" s="127" t="s">
        <v>504</v>
      </c>
      <c r="H37" s="126">
        <v>0</v>
      </c>
      <c r="I37" s="113" t="s">
        <v>504</v>
      </c>
      <c r="J37" s="240">
        <v>0</v>
      </c>
      <c r="K37" s="113" t="s">
        <v>504</v>
      </c>
      <c r="L37" s="213">
        <v>0</v>
      </c>
      <c r="M37" s="2"/>
      <c r="N37" s="35">
        <v>81</v>
      </c>
      <c r="O37" s="1011" t="s">
        <v>766</v>
      </c>
      <c r="P37" s="1012"/>
      <c r="Q37" s="461" t="s">
        <v>727</v>
      </c>
      <c r="R37" s="233">
        <v>0.006</v>
      </c>
      <c r="S37" s="60" t="s">
        <v>503</v>
      </c>
      <c r="T37" s="126">
        <v>0</v>
      </c>
      <c r="U37" s="201" t="s">
        <v>503</v>
      </c>
      <c r="V37" s="135">
        <v>0</v>
      </c>
      <c r="W37" s="196" t="s">
        <v>503</v>
      </c>
      <c r="X37" s="213">
        <v>0</v>
      </c>
    </row>
    <row r="38" spans="2:24" ht="15" customHeight="1">
      <c r="B38" s="17">
        <v>24</v>
      </c>
      <c r="C38" s="1009" t="s">
        <v>692</v>
      </c>
      <c r="D38" s="1010"/>
      <c r="E38" s="458" t="s">
        <v>729</v>
      </c>
      <c r="F38" s="90">
        <v>0.03</v>
      </c>
      <c r="G38" s="127" t="s">
        <v>435</v>
      </c>
      <c r="H38" s="126">
        <v>0</v>
      </c>
      <c r="I38" s="113" t="s">
        <v>435</v>
      </c>
      <c r="J38" s="240">
        <v>0</v>
      </c>
      <c r="K38" s="113" t="s">
        <v>435</v>
      </c>
      <c r="L38" s="213">
        <v>0</v>
      </c>
      <c r="M38" s="2"/>
      <c r="N38" s="35">
        <v>82</v>
      </c>
      <c r="O38" s="1011" t="s">
        <v>767</v>
      </c>
      <c r="P38" s="1012"/>
      <c r="Q38" s="461" t="s">
        <v>729</v>
      </c>
      <c r="R38" s="233">
        <v>0.007</v>
      </c>
      <c r="S38" s="127" t="s">
        <v>516</v>
      </c>
      <c r="T38" s="126">
        <v>0</v>
      </c>
      <c r="U38" s="196" t="s">
        <v>516</v>
      </c>
      <c r="V38" s="135">
        <v>0</v>
      </c>
      <c r="W38" s="196" t="s">
        <v>516</v>
      </c>
      <c r="X38" s="213">
        <v>0</v>
      </c>
    </row>
    <row r="39" spans="2:24" ht="15" customHeight="1">
      <c r="B39" s="17">
        <v>25</v>
      </c>
      <c r="C39" s="1009" t="s">
        <v>693</v>
      </c>
      <c r="D39" s="1010"/>
      <c r="E39" s="458" t="s">
        <v>729</v>
      </c>
      <c r="F39" s="90">
        <v>0.1</v>
      </c>
      <c r="G39" s="127" t="s">
        <v>504</v>
      </c>
      <c r="H39" s="126">
        <v>0</v>
      </c>
      <c r="I39" s="113" t="s">
        <v>504</v>
      </c>
      <c r="J39" s="240">
        <v>0</v>
      </c>
      <c r="K39" s="113" t="s">
        <v>504</v>
      </c>
      <c r="L39" s="213">
        <v>0</v>
      </c>
      <c r="M39" s="2"/>
      <c r="N39" s="35">
        <v>83</v>
      </c>
      <c r="O39" s="1011" t="s">
        <v>768</v>
      </c>
      <c r="P39" s="1012"/>
      <c r="Q39" s="461" t="s">
        <v>728</v>
      </c>
      <c r="R39" s="233">
        <v>0.01</v>
      </c>
      <c r="S39" s="127" t="s">
        <v>504</v>
      </c>
      <c r="T39" s="126">
        <v>0</v>
      </c>
      <c r="U39" s="196" t="s">
        <v>504</v>
      </c>
      <c r="V39" s="135">
        <v>0</v>
      </c>
      <c r="W39" s="196" t="s">
        <v>504</v>
      </c>
      <c r="X39" s="213">
        <v>0</v>
      </c>
    </row>
    <row r="40" spans="2:24" ht="15" customHeight="1">
      <c r="B40" s="17">
        <v>26</v>
      </c>
      <c r="C40" s="1009" t="s">
        <v>694</v>
      </c>
      <c r="D40" s="1010"/>
      <c r="E40" s="458" t="s">
        <v>727</v>
      </c>
      <c r="F40" s="90">
        <v>0.0006</v>
      </c>
      <c r="G40" s="127" t="s">
        <v>511</v>
      </c>
      <c r="H40" s="126">
        <v>0</v>
      </c>
      <c r="I40" s="113" t="s">
        <v>511</v>
      </c>
      <c r="J40" s="240">
        <v>0</v>
      </c>
      <c r="K40" s="113" t="s">
        <v>511</v>
      </c>
      <c r="L40" s="213">
        <v>0</v>
      </c>
      <c r="M40" s="2"/>
      <c r="N40" s="35">
        <v>84</v>
      </c>
      <c r="O40" s="1011" t="s">
        <v>769</v>
      </c>
      <c r="P40" s="1012"/>
      <c r="Q40" s="461" t="s">
        <v>729</v>
      </c>
      <c r="R40" s="233">
        <v>0.1</v>
      </c>
      <c r="S40" s="127" t="s">
        <v>291</v>
      </c>
      <c r="T40" s="126">
        <v>0</v>
      </c>
      <c r="U40" s="196" t="s">
        <v>291</v>
      </c>
      <c r="V40" s="135">
        <v>0</v>
      </c>
      <c r="W40" s="196" t="s">
        <v>291</v>
      </c>
      <c r="X40" s="213">
        <v>0</v>
      </c>
    </row>
    <row r="41" spans="2:24" ht="15" customHeight="1">
      <c r="B41" s="17">
        <v>27</v>
      </c>
      <c r="C41" s="1009" t="s">
        <v>695</v>
      </c>
      <c r="D41" s="1010"/>
      <c r="E41" s="458" t="s">
        <v>732</v>
      </c>
      <c r="F41" s="90">
        <v>0.008</v>
      </c>
      <c r="G41" s="127" t="s">
        <v>512</v>
      </c>
      <c r="H41" s="126">
        <v>0</v>
      </c>
      <c r="I41" s="113" t="s">
        <v>512</v>
      </c>
      <c r="J41" s="240">
        <v>0</v>
      </c>
      <c r="K41" s="113" t="s">
        <v>512</v>
      </c>
      <c r="L41" s="213">
        <v>0</v>
      </c>
      <c r="M41" s="2"/>
      <c r="N41" s="35">
        <v>85</v>
      </c>
      <c r="O41" s="1011" t="s">
        <v>770</v>
      </c>
      <c r="P41" s="1012"/>
      <c r="Q41" s="461" t="s">
        <v>728</v>
      </c>
      <c r="R41" s="233">
        <v>0.03</v>
      </c>
      <c r="S41" s="127" t="s">
        <v>435</v>
      </c>
      <c r="T41" s="126">
        <v>0</v>
      </c>
      <c r="U41" s="196" t="s">
        <v>435</v>
      </c>
      <c r="V41" s="135">
        <v>0</v>
      </c>
      <c r="W41" s="196" t="s">
        <v>435</v>
      </c>
      <c r="X41" s="213">
        <v>0</v>
      </c>
    </row>
    <row r="42" spans="2:24" ht="15" customHeight="1">
      <c r="B42" s="17">
        <v>28</v>
      </c>
      <c r="C42" s="1009" t="s">
        <v>696</v>
      </c>
      <c r="D42" s="1010"/>
      <c r="E42" s="458" t="s">
        <v>733</v>
      </c>
      <c r="F42" s="90">
        <v>0.08</v>
      </c>
      <c r="G42" s="127" t="s">
        <v>438</v>
      </c>
      <c r="H42" s="126">
        <v>0</v>
      </c>
      <c r="I42" s="113" t="s">
        <v>438</v>
      </c>
      <c r="J42" s="240">
        <v>0</v>
      </c>
      <c r="K42" s="113" t="s">
        <v>438</v>
      </c>
      <c r="L42" s="213">
        <v>0</v>
      </c>
      <c r="M42" s="2"/>
      <c r="N42" s="35">
        <v>86</v>
      </c>
      <c r="O42" s="1011" t="s">
        <v>771</v>
      </c>
      <c r="P42" s="1012"/>
      <c r="Q42" s="461" t="s">
        <v>728</v>
      </c>
      <c r="R42" s="233">
        <v>0.02</v>
      </c>
      <c r="S42" s="127" t="s">
        <v>286</v>
      </c>
      <c r="T42" s="126">
        <v>0</v>
      </c>
      <c r="U42" s="196" t="s">
        <v>286</v>
      </c>
      <c r="V42" s="135">
        <v>0</v>
      </c>
      <c r="W42" s="196" t="s">
        <v>286</v>
      </c>
      <c r="X42" s="213">
        <v>0</v>
      </c>
    </row>
    <row r="43" spans="2:24" ht="15" customHeight="1">
      <c r="B43" s="17">
        <v>29</v>
      </c>
      <c r="C43" s="1009" t="s">
        <v>697</v>
      </c>
      <c r="D43" s="1010"/>
      <c r="E43" s="458" t="s">
        <v>727</v>
      </c>
      <c r="F43" s="90">
        <v>0.02</v>
      </c>
      <c r="G43" s="127" t="s">
        <v>286</v>
      </c>
      <c r="H43" s="126">
        <v>0</v>
      </c>
      <c r="I43" s="113" t="s">
        <v>286</v>
      </c>
      <c r="J43" s="240">
        <v>0</v>
      </c>
      <c r="K43" s="113" t="s">
        <v>286</v>
      </c>
      <c r="L43" s="213">
        <v>0</v>
      </c>
      <c r="M43" s="2"/>
      <c r="N43" s="35">
        <v>87</v>
      </c>
      <c r="O43" s="1011" t="s">
        <v>772</v>
      </c>
      <c r="P43" s="1012"/>
      <c r="Q43" s="461" t="s">
        <v>729</v>
      </c>
      <c r="R43" s="233">
        <v>0.02</v>
      </c>
      <c r="S43" s="127" t="s">
        <v>286</v>
      </c>
      <c r="T43" s="126">
        <v>0</v>
      </c>
      <c r="U43" s="196" t="s">
        <v>286</v>
      </c>
      <c r="V43" s="135">
        <v>0</v>
      </c>
      <c r="W43" s="196" t="s">
        <v>286</v>
      </c>
      <c r="X43" s="213">
        <v>0</v>
      </c>
    </row>
    <row r="44" spans="2:24" ht="15" customHeight="1">
      <c r="B44" s="17">
        <v>30</v>
      </c>
      <c r="C44" s="1009" t="s">
        <v>698</v>
      </c>
      <c r="D44" s="1010"/>
      <c r="E44" s="458" t="s">
        <v>734</v>
      </c>
      <c r="F44" s="90">
        <v>0.0003</v>
      </c>
      <c r="G44" s="127" t="s">
        <v>513</v>
      </c>
      <c r="H44" s="126">
        <v>0</v>
      </c>
      <c r="I44" s="113" t="s">
        <v>513</v>
      </c>
      <c r="J44" s="240">
        <v>0</v>
      </c>
      <c r="K44" s="113" t="s">
        <v>513</v>
      </c>
      <c r="L44" s="213">
        <v>0</v>
      </c>
      <c r="M44" s="2"/>
      <c r="N44" s="35">
        <v>88</v>
      </c>
      <c r="O44" s="1011" t="s">
        <v>773</v>
      </c>
      <c r="P44" s="1012"/>
      <c r="Q44" s="461" t="s">
        <v>730</v>
      </c>
      <c r="R44" s="233">
        <v>0.03</v>
      </c>
      <c r="S44" s="127" t="s">
        <v>435</v>
      </c>
      <c r="T44" s="126">
        <v>0</v>
      </c>
      <c r="U44" s="196" t="s">
        <v>435</v>
      </c>
      <c r="V44" s="135">
        <v>0</v>
      </c>
      <c r="W44" s="196" t="s">
        <v>435</v>
      </c>
      <c r="X44" s="213">
        <v>0</v>
      </c>
    </row>
    <row r="45" spans="2:24" ht="15" customHeight="1">
      <c r="B45" s="17">
        <v>31</v>
      </c>
      <c r="C45" s="1009" t="s">
        <v>699</v>
      </c>
      <c r="D45" s="1010"/>
      <c r="E45" s="458" t="s">
        <v>728</v>
      </c>
      <c r="F45" s="90">
        <v>0.005</v>
      </c>
      <c r="G45" s="127" t="s">
        <v>289</v>
      </c>
      <c r="H45" s="126">
        <v>0</v>
      </c>
      <c r="I45" s="113" t="s">
        <v>289</v>
      </c>
      <c r="J45" s="240">
        <v>0</v>
      </c>
      <c r="K45" s="113" t="s">
        <v>289</v>
      </c>
      <c r="L45" s="213">
        <v>0</v>
      </c>
      <c r="M45" s="2"/>
      <c r="N45" s="35">
        <v>89</v>
      </c>
      <c r="O45" s="1011" t="s">
        <v>774</v>
      </c>
      <c r="P45" s="1012"/>
      <c r="Q45" s="461" t="s">
        <v>728</v>
      </c>
      <c r="R45" s="233">
        <v>0.05</v>
      </c>
      <c r="S45" s="127" t="s">
        <v>290</v>
      </c>
      <c r="T45" s="126">
        <v>0</v>
      </c>
      <c r="U45" s="196" t="s">
        <v>290</v>
      </c>
      <c r="V45" s="135">
        <v>0</v>
      </c>
      <c r="W45" s="196" t="s">
        <v>290</v>
      </c>
      <c r="X45" s="213">
        <v>0</v>
      </c>
    </row>
    <row r="46" spans="2:24" ht="15" customHeight="1">
      <c r="B46" s="17">
        <v>32</v>
      </c>
      <c r="C46" s="1009" t="s">
        <v>700</v>
      </c>
      <c r="D46" s="1010"/>
      <c r="E46" s="458" t="s">
        <v>730</v>
      </c>
      <c r="F46" s="90">
        <v>0.3</v>
      </c>
      <c r="G46" s="127" t="s">
        <v>436</v>
      </c>
      <c r="H46" s="126">
        <v>0</v>
      </c>
      <c r="I46" s="113" t="s">
        <v>436</v>
      </c>
      <c r="J46" s="240">
        <v>0</v>
      </c>
      <c r="K46" s="113" t="s">
        <v>436</v>
      </c>
      <c r="L46" s="213">
        <v>0</v>
      </c>
      <c r="M46" s="2"/>
      <c r="N46" s="35">
        <v>90</v>
      </c>
      <c r="O46" s="1011" t="s">
        <v>775</v>
      </c>
      <c r="P46" s="1012"/>
      <c r="Q46" s="461" t="s">
        <v>730</v>
      </c>
      <c r="R46" s="233">
        <v>0.09</v>
      </c>
      <c r="S46" s="127" t="s">
        <v>508</v>
      </c>
      <c r="T46" s="126">
        <v>0</v>
      </c>
      <c r="U46" s="196" t="s">
        <v>508</v>
      </c>
      <c r="V46" s="135">
        <v>0</v>
      </c>
      <c r="W46" s="196" t="s">
        <v>508</v>
      </c>
      <c r="X46" s="213">
        <v>0</v>
      </c>
    </row>
    <row r="47" spans="2:24" ht="15" customHeight="1">
      <c r="B47" s="17">
        <v>33</v>
      </c>
      <c r="C47" s="1009" t="s">
        <v>701</v>
      </c>
      <c r="D47" s="1010"/>
      <c r="E47" s="458" t="s">
        <v>728</v>
      </c>
      <c r="F47" s="90">
        <v>0.03</v>
      </c>
      <c r="G47" s="127" t="s">
        <v>435</v>
      </c>
      <c r="H47" s="126">
        <v>0</v>
      </c>
      <c r="I47" s="113" t="s">
        <v>435</v>
      </c>
      <c r="J47" s="240">
        <v>0</v>
      </c>
      <c r="K47" s="113" t="s">
        <v>435</v>
      </c>
      <c r="L47" s="213">
        <v>0</v>
      </c>
      <c r="M47" s="2"/>
      <c r="N47" s="35">
        <v>91</v>
      </c>
      <c r="O47" s="1011" t="s">
        <v>776</v>
      </c>
      <c r="P47" s="1012"/>
      <c r="Q47" s="461" t="s">
        <v>727</v>
      </c>
      <c r="R47" s="233">
        <v>0.007</v>
      </c>
      <c r="S47" s="127" t="s">
        <v>502</v>
      </c>
      <c r="T47" s="126">
        <v>0</v>
      </c>
      <c r="U47" s="196" t="s">
        <v>502</v>
      </c>
      <c r="V47" s="135">
        <v>0</v>
      </c>
      <c r="W47" s="196" t="s">
        <v>502</v>
      </c>
      <c r="X47" s="213">
        <v>0</v>
      </c>
    </row>
    <row r="48" spans="2:24" ht="15" customHeight="1">
      <c r="B48" s="17">
        <v>34</v>
      </c>
      <c r="C48" s="1009" t="s">
        <v>702</v>
      </c>
      <c r="D48" s="1010"/>
      <c r="E48" s="458" t="s">
        <v>728</v>
      </c>
      <c r="F48" s="90">
        <v>2</v>
      </c>
      <c r="G48" s="127" t="s">
        <v>292</v>
      </c>
      <c r="H48" s="126">
        <v>0</v>
      </c>
      <c r="I48" s="113" t="s">
        <v>292</v>
      </c>
      <c r="J48" s="240">
        <v>0</v>
      </c>
      <c r="K48" s="113" t="s">
        <v>292</v>
      </c>
      <c r="L48" s="213">
        <v>0</v>
      </c>
      <c r="M48" s="2"/>
      <c r="N48" s="35">
        <v>92</v>
      </c>
      <c r="O48" s="1011" t="s">
        <v>777</v>
      </c>
      <c r="P48" s="1012"/>
      <c r="Q48" s="461" t="s">
        <v>730</v>
      </c>
      <c r="R48" s="233">
        <v>0.05</v>
      </c>
      <c r="S48" s="127" t="s">
        <v>290</v>
      </c>
      <c r="T48" s="126">
        <v>0</v>
      </c>
      <c r="U48" s="196" t="s">
        <v>290</v>
      </c>
      <c r="V48" s="135">
        <v>0</v>
      </c>
      <c r="W48" s="196" t="s">
        <v>290</v>
      </c>
      <c r="X48" s="213">
        <v>0</v>
      </c>
    </row>
    <row r="49" spans="2:24" ht="15" customHeight="1">
      <c r="B49" s="17">
        <v>35</v>
      </c>
      <c r="C49" s="1009" t="s">
        <v>703</v>
      </c>
      <c r="D49" s="1010"/>
      <c r="E49" s="458" t="s">
        <v>735</v>
      </c>
      <c r="F49" s="90">
        <v>0.02</v>
      </c>
      <c r="G49" s="127" t="s">
        <v>288</v>
      </c>
      <c r="H49" s="126">
        <v>0</v>
      </c>
      <c r="I49" s="113" t="s">
        <v>288</v>
      </c>
      <c r="J49" s="240">
        <v>0</v>
      </c>
      <c r="K49" s="113" t="s">
        <v>288</v>
      </c>
      <c r="L49" s="213">
        <v>0</v>
      </c>
      <c r="M49" s="2"/>
      <c r="N49" s="35">
        <v>93</v>
      </c>
      <c r="O49" s="1011" t="s">
        <v>778</v>
      </c>
      <c r="P49" s="1012"/>
      <c r="Q49" s="461" t="s">
        <v>728</v>
      </c>
      <c r="R49" s="233">
        <v>0.05</v>
      </c>
      <c r="S49" s="127" t="s">
        <v>290</v>
      </c>
      <c r="T49" s="126">
        <v>0</v>
      </c>
      <c r="U49" s="196" t="s">
        <v>290</v>
      </c>
      <c r="V49" s="135">
        <v>0</v>
      </c>
      <c r="W49" s="196" t="s">
        <v>290</v>
      </c>
      <c r="X49" s="213">
        <v>0</v>
      </c>
    </row>
    <row r="50" spans="2:24" ht="15" customHeight="1">
      <c r="B50" s="17">
        <v>36</v>
      </c>
      <c r="C50" s="1009" t="s">
        <v>704</v>
      </c>
      <c r="D50" s="1010"/>
      <c r="E50" s="458" t="s">
        <v>728</v>
      </c>
      <c r="F50" s="90">
        <v>0.02</v>
      </c>
      <c r="G50" s="127" t="s">
        <v>286</v>
      </c>
      <c r="H50" s="126">
        <v>0</v>
      </c>
      <c r="I50" s="113" t="s">
        <v>286</v>
      </c>
      <c r="J50" s="240">
        <v>0</v>
      </c>
      <c r="K50" s="113" t="s">
        <v>286</v>
      </c>
      <c r="L50" s="213">
        <v>0</v>
      </c>
      <c r="M50" s="2"/>
      <c r="N50" s="35">
        <v>94</v>
      </c>
      <c r="O50" s="1011" t="s">
        <v>779</v>
      </c>
      <c r="P50" s="1012"/>
      <c r="Q50" s="461" t="s">
        <v>729</v>
      </c>
      <c r="R50" s="233">
        <v>0.03</v>
      </c>
      <c r="S50" s="127" t="s">
        <v>435</v>
      </c>
      <c r="T50" s="126">
        <v>0</v>
      </c>
      <c r="U50" s="196" t="s">
        <v>435</v>
      </c>
      <c r="V50" s="135">
        <v>0</v>
      </c>
      <c r="W50" s="196" t="s">
        <v>435</v>
      </c>
      <c r="X50" s="213">
        <v>0</v>
      </c>
    </row>
    <row r="51" spans="2:24" ht="15" customHeight="1">
      <c r="B51" s="17">
        <v>37</v>
      </c>
      <c r="C51" s="1009" t="s">
        <v>705</v>
      </c>
      <c r="D51" s="1010"/>
      <c r="E51" s="458" t="s">
        <v>728</v>
      </c>
      <c r="F51" s="90">
        <v>0.0001</v>
      </c>
      <c r="G51" s="127" t="s">
        <v>455</v>
      </c>
      <c r="H51" s="126">
        <v>0</v>
      </c>
      <c r="I51" s="113" t="s">
        <v>455</v>
      </c>
      <c r="J51" s="240">
        <v>0</v>
      </c>
      <c r="K51" s="113" t="s">
        <v>455</v>
      </c>
      <c r="L51" s="213">
        <v>0</v>
      </c>
      <c r="M51" s="2"/>
      <c r="N51" s="35">
        <v>95</v>
      </c>
      <c r="O51" s="1011" t="s">
        <v>780</v>
      </c>
      <c r="P51" s="1012"/>
      <c r="Q51" s="461" t="s">
        <v>793</v>
      </c>
      <c r="R51" s="233">
        <v>0.1</v>
      </c>
      <c r="S51" s="127" t="s">
        <v>291</v>
      </c>
      <c r="T51" s="126">
        <v>0</v>
      </c>
      <c r="U51" s="196" t="s">
        <v>291</v>
      </c>
      <c r="V51" s="135">
        <v>0</v>
      </c>
      <c r="W51" s="196" t="s">
        <v>291</v>
      </c>
      <c r="X51" s="213">
        <v>0</v>
      </c>
    </row>
    <row r="52" spans="2:24" ht="15" customHeight="1">
      <c r="B52" s="17">
        <v>38</v>
      </c>
      <c r="C52" s="1009" t="s">
        <v>706</v>
      </c>
      <c r="D52" s="1010"/>
      <c r="E52" s="458" t="s">
        <v>727</v>
      </c>
      <c r="F52" s="90">
        <v>0.003</v>
      </c>
      <c r="G52" s="127" t="s">
        <v>505</v>
      </c>
      <c r="H52" s="126">
        <v>0</v>
      </c>
      <c r="I52" s="113" t="s">
        <v>505</v>
      </c>
      <c r="J52" s="240">
        <v>0</v>
      </c>
      <c r="K52" s="113" t="s">
        <v>505</v>
      </c>
      <c r="L52" s="213">
        <v>0</v>
      </c>
      <c r="M52" s="2"/>
      <c r="N52" s="35">
        <v>96</v>
      </c>
      <c r="O52" s="1011" t="s">
        <v>781</v>
      </c>
      <c r="P52" s="1012"/>
      <c r="Q52" s="461" t="s">
        <v>730</v>
      </c>
      <c r="R52" s="233">
        <v>0.02</v>
      </c>
      <c r="S52" s="127" t="s">
        <v>286</v>
      </c>
      <c r="T52" s="126">
        <v>0</v>
      </c>
      <c r="U52" s="196" t="s">
        <v>286</v>
      </c>
      <c r="V52" s="135">
        <v>0</v>
      </c>
      <c r="W52" s="196" t="s">
        <v>286</v>
      </c>
      <c r="X52" s="213">
        <v>0</v>
      </c>
    </row>
    <row r="53" spans="2:24" ht="15" customHeight="1">
      <c r="B53" s="17">
        <v>39</v>
      </c>
      <c r="C53" s="1009" t="s">
        <v>707</v>
      </c>
      <c r="D53" s="1010"/>
      <c r="E53" s="458" t="s">
        <v>729</v>
      </c>
      <c r="F53" s="90">
        <v>0.05</v>
      </c>
      <c r="G53" s="127" t="s">
        <v>290</v>
      </c>
      <c r="H53" s="126">
        <v>0</v>
      </c>
      <c r="I53" s="113" t="s">
        <v>290</v>
      </c>
      <c r="J53" s="240">
        <v>0</v>
      </c>
      <c r="K53" s="113" t="s">
        <v>290</v>
      </c>
      <c r="L53" s="213">
        <v>0</v>
      </c>
      <c r="M53" s="2"/>
      <c r="N53" s="35">
        <v>97</v>
      </c>
      <c r="O53" s="1011" t="s">
        <v>782</v>
      </c>
      <c r="P53" s="1012"/>
      <c r="Q53" s="461" t="s">
        <v>729</v>
      </c>
      <c r="R53" s="233">
        <v>0.1</v>
      </c>
      <c r="S53" s="127" t="s">
        <v>291</v>
      </c>
      <c r="T53" s="126">
        <v>0</v>
      </c>
      <c r="U53" s="196" t="s">
        <v>291</v>
      </c>
      <c r="V53" s="135">
        <v>0</v>
      </c>
      <c r="W53" s="196" t="s">
        <v>291</v>
      </c>
      <c r="X53" s="213">
        <v>0</v>
      </c>
    </row>
    <row r="54" spans="2:24" ht="15" customHeight="1">
      <c r="B54" s="17">
        <v>40</v>
      </c>
      <c r="C54" s="1009" t="s">
        <v>708</v>
      </c>
      <c r="D54" s="1010"/>
      <c r="E54" s="458" t="s">
        <v>728</v>
      </c>
      <c r="F54" s="90">
        <v>0.001</v>
      </c>
      <c r="G54" s="127" t="s">
        <v>506</v>
      </c>
      <c r="H54" s="126">
        <v>0</v>
      </c>
      <c r="I54" s="113" t="s">
        <v>506</v>
      </c>
      <c r="J54" s="240">
        <v>0</v>
      </c>
      <c r="K54" s="113" t="s">
        <v>506</v>
      </c>
      <c r="L54" s="213">
        <v>0</v>
      </c>
      <c r="M54" s="2"/>
      <c r="N54" s="35">
        <v>98</v>
      </c>
      <c r="O54" s="1011" t="s">
        <v>783</v>
      </c>
      <c r="P54" s="1012"/>
      <c r="Q54" s="461" t="s">
        <v>728</v>
      </c>
      <c r="R54" s="233">
        <v>0.09</v>
      </c>
      <c r="S54" s="127" t="s">
        <v>508</v>
      </c>
      <c r="T54" s="126">
        <v>0</v>
      </c>
      <c r="U54" s="196" t="s">
        <v>508</v>
      </c>
      <c r="V54" s="135">
        <v>0</v>
      </c>
      <c r="W54" s="196" t="s">
        <v>508</v>
      </c>
      <c r="X54" s="213">
        <v>0</v>
      </c>
    </row>
    <row r="55" spans="2:24" ht="15" customHeight="1">
      <c r="B55" s="17">
        <v>41</v>
      </c>
      <c r="C55" s="1009" t="s">
        <v>709</v>
      </c>
      <c r="D55" s="1010"/>
      <c r="E55" s="458" t="s">
        <v>727</v>
      </c>
      <c r="F55" s="90">
        <v>0.003</v>
      </c>
      <c r="G55" s="127" t="s">
        <v>505</v>
      </c>
      <c r="H55" s="126">
        <v>0</v>
      </c>
      <c r="I55" s="113" t="s">
        <v>505</v>
      </c>
      <c r="J55" s="240">
        <v>0</v>
      </c>
      <c r="K55" s="113" t="s">
        <v>505</v>
      </c>
      <c r="L55" s="213">
        <v>0</v>
      </c>
      <c r="M55" s="2"/>
      <c r="N55" s="35">
        <v>99</v>
      </c>
      <c r="O55" s="1011" t="s">
        <v>784</v>
      </c>
      <c r="P55" s="1012"/>
      <c r="Q55" s="461" t="s">
        <v>728</v>
      </c>
      <c r="R55" s="233">
        <v>0.005</v>
      </c>
      <c r="S55" s="127" t="s">
        <v>289</v>
      </c>
      <c r="T55" s="126">
        <v>0</v>
      </c>
      <c r="U55" s="196" t="s">
        <v>289</v>
      </c>
      <c r="V55" s="135">
        <v>0</v>
      </c>
      <c r="W55" s="196" t="s">
        <v>289</v>
      </c>
      <c r="X55" s="213">
        <v>0</v>
      </c>
    </row>
    <row r="56" spans="2:24" ht="15" customHeight="1">
      <c r="B56" s="17">
        <v>42</v>
      </c>
      <c r="C56" s="1009" t="s">
        <v>710</v>
      </c>
      <c r="D56" s="1010"/>
      <c r="E56" s="458" t="s">
        <v>728</v>
      </c>
      <c r="F56" s="90">
        <v>0.02</v>
      </c>
      <c r="G56" s="127" t="s">
        <v>286</v>
      </c>
      <c r="H56" s="126">
        <v>0</v>
      </c>
      <c r="I56" s="113" t="s">
        <v>286</v>
      </c>
      <c r="J56" s="240">
        <v>0</v>
      </c>
      <c r="K56" s="113" t="s">
        <v>286</v>
      </c>
      <c r="L56" s="213">
        <v>0</v>
      </c>
      <c r="M56" s="2"/>
      <c r="N56" s="35">
        <v>100</v>
      </c>
      <c r="O56" s="1011" t="s">
        <v>785</v>
      </c>
      <c r="P56" s="1012"/>
      <c r="Q56" s="461" t="s">
        <v>728</v>
      </c>
      <c r="R56" s="233">
        <v>0.2</v>
      </c>
      <c r="S56" s="59" t="s">
        <v>288</v>
      </c>
      <c r="T56" s="126">
        <v>0</v>
      </c>
      <c r="U56" s="200" t="s">
        <v>288</v>
      </c>
      <c r="V56" s="135">
        <v>0</v>
      </c>
      <c r="W56" s="200" t="s">
        <v>288</v>
      </c>
      <c r="X56" s="213">
        <v>0</v>
      </c>
    </row>
    <row r="57" spans="2:24" ht="15" customHeight="1">
      <c r="B57" s="17">
        <v>43</v>
      </c>
      <c r="C57" s="1009" t="s">
        <v>711</v>
      </c>
      <c r="D57" s="1010"/>
      <c r="E57" s="458" t="s">
        <v>728</v>
      </c>
      <c r="F57" s="90">
        <v>0.03</v>
      </c>
      <c r="G57" s="127" t="s">
        <v>504</v>
      </c>
      <c r="H57" s="126">
        <v>0</v>
      </c>
      <c r="I57" s="113" t="s">
        <v>504</v>
      </c>
      <c r="J57" s="240">
        <v>0</v>
      </c>
      <c r="K57" s="113" t="s">
        <v>504</v>
      </c>
      <c r="L57" s="213">
        <v>0</v>
      </c>
      <c r="M57" s="2"/>
      <c r="N57" s="35">
        <v>101</v>
      </c>
      <c r="O57" s="1011" t="s">
        <v>786</v>
      </c>
      <c r="P57" s="1012"/>
      <c r="Q57" s="461" t="s">
        <v>735</v>
      </c>
      <c r="R57" s="233">
        <v>0.3</v>
      </c>
      <c r="S57" s="127" t="s">
        <v>436</v>
      </c>
      <c r="T57" s="126">
        <v>0</v>
      </c>
      <c r="U57" s="196" t="s">
        <v>436</v>
      </c>
      <c r="V57" s="135">
        <v>0</v>
      </c>
      <c r="W57" s="196" t="s">
        <v>436</v>
      </c>
      <c r="X57" s="213">
        <v>0</v>
      </c>
    </row>
    <row r="58" spans="2:24" ht="15" customHeight="1">
      <c r="B58" s="17">
        <v>44</v>
      </c>
      <c r="C58" s="1009" t="s">
        <v>712</v>
      </c>
      <c r="D58" s="1010"/>
      <c r="E58" s="458" t="s">
        <v>727</v>
      </c>
      <c r="F58" s="90">
        <v>0.008</v>
      </c>
      <c r="G58" s="59" t="s">
        <v>512</v>
      </c>
      <c r="H58" s="126">
        <v>0</v>
      </c>
      <c r="I58" s="113" t="s">
        <v>512</v>
      </c>
      <c r="J58" s="240">
        <v>0</v>
      </c>
      <c r="K58" s="113" t="s">
        <v>512</v>
      </c>
      <c r="L58" s="213">
        <v>0</v>
      </c>
      <c r="M58" s="2"/>
      <c r="N58" s="35">
        <v>102</v>
      </c>
      <c r="O58" s="1011" t="s">
        <v>787</v>
      </c>
      <c r="P58" s="1012"/>
      <c r="Q58" s="461" t="s">
        <v>729</v>
      </c>
      <c r="R58" s="233">
        <v>0.02</v>
      </c>
      <c r="S58" s="127" t="s">
        <v>286</v>
      </c>
      <c r="T58" s="126">
        <v>0</v>
      </c>
      <c r="U58" s="196" t="s">
        <v>286</v>
      </c>
      <c r="V58" s="135">
        <v>0</v>
      </c>
      <c r="W58" s="196" t="s">
        <v>286</v>
      </c>
      <c r="X58" s="213">
        <v>0</v>
      </c>
    </row>
    <row r="59" spans="2:24" ht="15" customHeight="1">
      <c r="B59" s="17">
        <v>45</v>
      </c>
      <c r="C59" s="1009" t="s">
        <v>713</v>
      </c>
      <c r="D59" s="1010"/>
      <c r="E59" s="458" t="s">
        <v>728</v>
      </c>
      <c r="F59" s="90">
        <v>0.01</v>
      </c>
      <c r="G59" s="127" t="s">
        <v>290</v>
      </c>
      <c r="H59" s="126">
        <v>0</v>
      </c>
      <c r="I59" s="113" t="s">
        <v>290</v>
      </c>
      <c r="J59" s="240">
        <v>0</v>
      </c>
      <c r="K59" s="113" t="s">
        <v>290</v>
      </c>
      <c r="L59" s="213">
        <v>0</v>
      </c>
      <c r="M59" s="2"/>
      <c r="N59" s="35">
        <v>103</v>
      </c>
      <c r="O59" s="1011" t="s">
        <v>788</v>
      </c>
      <c r="P59" s="1012"/>
      <c r="Q59" s="461" t="s">
        <v>728</v>
      </c>
      <c r="R59" s="233">
        <v>0.01</v>
      </c>
      <c r="S59" s="127" t="s">
        <v>504</v>
      </c>
      <c r="T59" s="126">
        <v>0</v>
      </c>
      <c r="U59" s="196" t="s">
        <v>504</v>
      </c>
      <c r="V59" s="135">
        <v>0</v>
      </c>
      <c r="W59" s="196" t="s">
        <v>504</v>
      </c>
      <c r="X59" s="213">
        <v>0</v>
      </c>
    </row>
    <row r="60" spans="2:24" ht="15" customHeight="1">
      <c r="B60" s="17">
        <v>46</v>
      </c>
      <c r="C60" s="1009" t="s">
        <v>714</v>
      </c>
      <c r="D60" s="1010"/>
      <c r="E60" s="458" t="s">
        <v>727</v>
      </c>
      <c r="F60" s="90">
        <v>0.004</v>
      </c>
      <c r="G60" s="127" t="s">
        <v>502</v>
      </c>
      <c r="H60" s="126">
        <v>0</v>
      </c>
      <c r="I60" s="113" t="s">
        <v>502</v>
      </c>
      <c r="J60" s="240">
        <v>0</v>
      </c>
      <c r="K60" s="113" t="s">
        <v>502</v>
      </c>
      <c r="L60" s="213">
        <v>0</v>
      </c>
      <c r="M60" s="2"/>
      <c r="N60" s="35">
        <v>104</v>
      </c>
      <c r="O60" s="1011" t="s">
        <v>789</v>
      </c>
      <c r="P60" s="1012"/>
      <c r="Q60" s="461" t="s">
        <v>728</v>
      </c>
      <c r="R60" s="233">
        <v>0.07</v>
      </c>
      <c r="S60" s="127" t="s">
        <v>517</v>
      </c>
      <c r="T60" s="126">
        <v>0</v>
      </c>
      <c r="U60" s="196" t="s">
        <v>517</v>
      </c>
      <c r="V60" s="135">
        <v>0</v>
      </c>
      <c r="W60" s="196" t="s">
        <v>517</v>
      </c>
      <c r="X60" s="213">
        <v>0</v>
      </c>
    </row>
    <row r="61" spans="2:24" ht="15" customHeight="1">
      <c r="B61" s="17">
        <v>47</v>
      </c>
      <c r="C61" s="1009" t="s">
        <v>715</v>
      </c>
      <c r="D61" s="1010"/>
      <c r="E61" s="458" t="s">
        <v>729</v>
      </c>
      <c r="F61" s="90">
        <v>0.005</v>
      </c>
      <c r="G61" s="127" t="s">
        <v>289</v>
      </c>
      <c r="H61" s="126">
        <v>0</v>
      </c>
      <c r="I61" s="113" t="s">
        <v>289</v>
      </c>
      <c r="J61" s="240">
        <v>0</v>
      </c>
      <c r="K61" s="113" t="s">
        <v>289</v>
      </c>
      <c r="L61" s="213">
        <v>0</v>
      </c>
      <c r="M61" s="2"/>
      <c r="N61" s="35">
        <v>105</v>
      </c>
      <c r="O61" s="1011" t="s">
        <v>790</v>
      </c>
      <c r="P61" s="1012"/>
      <c r="Q61" s="461" t="s">
        <v>727</v>
      </c>
      <c r="R61" s="233">
        <v>0.005</v>
      </c>
      <c r="S61" s="127" t="s">
        <v>289</v>
      </c>
      <c r="T61" s="126">
        <v>0</v>
      </c>
      <c r="U61" s="196" t="s">
        <v>289</v>
      </c>
      <c r="V61" s="135">
        <v>0</v>
      </c>
      <c r="W61" s="196" t="s">
        <v>289</v>
      </c>
      <c r="X61" s="213">
        <v>0</v>
      </c>
    </row>
    <row r="62" spans="2:24" ht="15" customHeight="1">
      <c r="B62" s="17">
        <v>48</v>
      </c>
      <c r="C62" s="1009" t="s">
        <v>716</v>
      </c>
      <c r="D62" s="1010"/>
      <c r="E62" s="458" t="s">
        <v>728</v>
      </c>
      <c r="F62" s="90">
        <v>0.009</v>
      </c>
      <c r="G62" s="127" t="s">
        <v>510</v>
      </c>
      <c r="H62" s="126">
        <v>0</v>
      </c>
      <c r="I62" s="113" t="s">
        <v>510</v>
      </c>
      <c r="J62" s="240">
        <v>0</v>
      </c>
      <c r="K62" s="113" t="s">
        <v>510</v>
      </c>
      <c r="L62" s="213">
        <v>0</v>
      </c>
      <c r="M62" s="2"/>
      <c r="N62" s="35">
        <v>106</v>
      </c>
      <c r="O62" s="1011" t="s">
        <v>791</v>
      </c>
      <c r="P62" s="1012"/>
      <c r="Q62" s="461" t="s">
        <v>727</v>
      </c>
      <c r="R62" s="233">
        <v>0.7</v>
      </c>
      <c r="S62" s="127" t="s">
        <v>290</v>
      </c>
      <c r="T62" s="133">
        <v>0</v>
      </c>
      <c r="U62" s="196" t="s">
        <v>290</v>
      </c>
      <c r="V62" s="202">
        <v>0</v>
      </c>
      <c r="W62" s="196" t="s">
        <v>290</v>
      </c>
      <c r="X62" s="214">
        <v>0</v>
      </c>
    </row>
    <row r="63" spans="2:24" ht="15" customHeight="1">
      <c r="B63" s="17">
        <v>49</v>
      </c>
      <c r="C63" s="1009" t="s">
        <v>717</v>
      </c>
      <c r="D63" s="1010"/>
      <c r="E63" s="458" t="s">
        <v>728</v>
      </c>
      <c r="F63" s="90">
        <v>0.006</v>
      </c>
      <c r="G63" s="127" t="s">
        <v>503</v>
      </c>
      <c r="H63" s="126">
        <v>0</v>
      </c>
      <c r="I63" s="113" t="s">
        <v>503</v>
      </c>
      <c r="J63" s="240">
        <v>0</v>
      </c>
      <c r="K63" s="113" t="s">
        <v>503</v>
      </c>
      <c r="L63" s="213">
        <v>0</v>
      </c>
      <c r="M63" s="2"/>
      <c r="N63" s="35">
        <v>107</v>
      </c>
      <c r="O63" s="1011" t="s">
        <v>792</v>
      </c>
      <c r="P63" s="1012"/>
      <c r="Q63" s="461" t="s">
        <v>728</v>
      </c>
      <c r="R63" s="233">
        <v>0.05</v>
      </c>
      <c r="S63" s="134" t="s">
        <v>290</v>
      </c>
      <c r="T63" s="126">
        <v>0</v>
      </c>
      <c r="U63" s="203" t="s">
        <v>290</v>
      </c>
      <c r="V63" s="135">
        <v>0</v>
      </c>
      <c r="W63" s="203" t="s">
        <v>290</v>
      </c>
      <c r="X63" s="213">
        <v>0</v>
      </c>
    </row>
    <row r="64" spans="2:24" ht="15" customHeight="1">
      <c r="B64" s="17">
        <v>50</v>
      </c>
      <c r="C64" s="1009" t="s">
        <v>718</v>
      </c>
      <c r="D64" s="1010"/>
      <c r="E64" s="458" t="s">
        <v>728</v>
      </c>
      <c r="F64" s="90">
        <v>0.003</v>
      </c>
      <c r="G64" s="128" t="s">
        <v>505</v>
      </c>
      <c r="H64" s="133">
        <v>0</v>
      </c>
      <c r="I64" s="196" t="s">
        <v>505</v>
      </c>
      <c r="J64" s="241">
        <v>0</v>
      </c>
      <c r="K64" s="196" t="s">
        <v>505</v>
      </c>
      <c r="L64" s="214">
        <v>0</v>
      </c>
      <c r="M64" s="2"/>
      <c r="N64" s="35">
        <v>108</v>
      </c>
      <c r="O64" s="1011" t="s">
        <v>736</v>
      </c>
      <c r="P64" s="1012"/>
      <c r="Q64" s="461" t="s">
        <v>727</v>
      </c>
      <c r="R64" s="233">
        <v>0.03</v>
      </c>
      <c r="S64" s="127" t="s">
        <v>435</v>
      </c>
      <c r="T64" s="126">
        <v>0</v>
      </c>
      <c r="U64" s="196" t="s">
        <v>435</v>
      </c>
      <c r="V64" s="135">
        <v>0</v>
      </c>
      <c r="W64" s="196" t="s">
        <v>435</v>
      </c>
      <c r="X64" s="213">
        <v>0</v>
      </c>
    </row>
    <row r="65" spans="2:24" ht="15" customHeight="1">
      <c r="B65" s="17">
        <v>51</v>
      </c>
      <c r="C65" s="1009" t="s">
        <v>719</v>
      </c>
      <c r="D65" s="1010"/>
      <c r="E65" s="458" t="s">
        <v>728</v>
      </c>
      <c r="F65" s="90">
        <v>0.02</v>
      </c>
      <c r="G65" s="127" t="s">
        <v>286</v>
      </c>
      <c r="H65" s="126">
        <v>0</v>
      </c>
      <c r="I65" s="198" t="s">
        <v>286</v>
      </c>
      <c r="J65" s="240">
        <v>0</v>
      </c>
      <c r="K65" s="198" t="s">
        <v>286</v>
      </c>
      <c r="L65" s="213">
        <v>0</v>
      </c>
      <c r="M65" s="2"/>
      <c r="N65" s="35">
        <v>109</v>
      </c>
      <c r="O65" s="1011" t="s">
        <v>737</v>
      </c>
      <c r="P65" s="1012"/>
      <c r="Q65" s="461" t="s">
        <v>729</v>
      </c>
      <c r="R65" s="233">
        <v>0.2</v>
      </c>
      <c r="S65" s="127" t="s">
        <v>288</v>
      </c>
      <c r="T65" s="126">
        <v>0</v>
      </c>
      <c r="U65" s="196" t="s">
        <v>288</v>
      </c>
      <c r="V65" s="135">
        <v>0</v>
      </c>
      <c r="W65" s="196" t="s">
        <v>288</v>
      </c>
      <c r="X65" s="213">
        <v>0</v>
      </c>
    </row>
    <row r="66" spans="2:24" ht="15" customHeight="1">
      <c r="B66" s="17">
        <v>52</v>
      </c>
      <c r="C66" s="1009" t="s">
        <v>720</v>
      </c>
      <c r="D66" s="1010"/>
      <c r="E66" s="458" t="s">
        <v>727</v>
      </c>
      <c r="F66" s="90">
        <v>0.05</v>
      </c>
      <c r="G66" s="127" t="s">
        <v>290</v>
      </c>
      <c r="H66" s="126">
        <v>0</v>
      </c>
      <c r="I66" s="113" t="s">
        <v>290</v>
      </c>
      <c r="J66" s="240">
        <v>0</v>
      </c>
      <c r="K66" s="113" t="s">
        <v>290</v>
      </c>
      <c r="L66" s="213">
        <v>0</v>
      </c>
      <c r="M66" s="2"/>
      <c r="N66" s="35">
        <v>110</v>
      </c>
      <c r="O66" s="1011" t="s">
        <v>738</v>
      </c>
      <c r="P66" s="1012"/>
      <c r="Q66" s="461" t="s">
        <v>727</v>
      </c>
      <c r="R66" s="233">
        <v>0.004</v>
      </c>
      <c r="S66" s="59" t="s">
        <v>502</v>
      </c>
      <c r="T66" s="126">
        <v>0</v>
      </c>
      <c r="U66" s="200" t="s">
        <v>502</v>
      </c>
      <c r="V66" s="135">
        <v>0</v>
      </c>
      <c r="W66" s="200" t="s">
        <v>502</v>
      </c>
      <c r="X66" s="213">
        <v>0</v>
      </c>
    </row>
    <row r="67" spans="2:24" ht="15" customHeight="1">
      <c r="B67" s="17">
        <v>53</v>
      </c>
      <c r="C67" s="1009" t="s">
        <v>721</v>
      </c>
      <c r="D67" s="1010"/>
      <c r="E67" s="458" t="s">
        <v>728</v>
      </c>
      <c r="F67" s="90">
        <v>0.03</v>
      </c>
      <c r="G67" s="127" t="s">
        <v>435</v>
      </c>
      <c r="H67" s="126">
        <v>0</v>
      </c>
      <c r="I67" s="113" t="s">
        <v>435</v>
      </c>
      <c r="J67" s="240">
        <v>0</v>
      </c>
      <c r="K67" s="113" t="s">
        <v>435</v>
      </c>
      <c r="L67" s="213">
        <v>0</v>
      </c>
      <c r="M67" s="2"/>
      <c r="N67" s="35">
        <v>111</v>
      </c>
      <c r="O67" s="1011" t="s">
        <v>739</v>
      </c>
      <c r="P67" s="1012"/>
      <c r="Q67" s="461" t="s">
        <v>729</v>
      </c>
      <c r="R67" s="233">
        <v>0.04</v>
      </c>
      <c r="S67" s="127" t="s">
        <v>287</v>
      </c>
      <c r="T67" s="126">
        <v>0</v>
      </c>
      <c r="U67" s="196" t="s">
        <v>287</v>
      </c>
      <c r="V67" s="135">
        <v>0</v>
      </c>
      <c r="W67" s="196" t="s">
        <v>287</v>
      </c>
      <c r="X67" s="213">
        <v>0</v>
      </c>
    </row>
    <row r="68" spans="2:24" ht="15" customHeight="1">
      <c r="B68" s="17">
        <v>54</v>
      </c>
      <c r="C68" s="1009" t="s">
        <v>722</v>
      </c>
      <c r="D68" s="1010"/>
      <c r="E68" s="458" t="s">
        <v>729</v>
      </c>
      <c r="F68" s="90">
        <v>0.003</v>
      </c>
      <c r="G68" s="127" t="s">
        <v>505</v>
      </c>
      <c r="H68" s="126">
        <v>0</v>
      </c>
      <c r="I68" s="113" t="s">
        <v>505</v>
      </c>
      <c r="J68" s="240">
        <v>0</v>
      </c>
      <c r="K68" s="113" t="s">
        <v>505</v>
      </c>
      <c r="L68" s="213">
        <v>0</v>
      </c>
      <c r="N68" s="35">
        <v>112</v>
      </c>
      <c r="O68" s="1011" t="s">
        <v>740</v>
      </c>
      <c r="P68" s="1012"/>
      <c r="Q68" s="461" t="s">
        <v>728</v>
      </c>
      <c r="R68" s="233">
        <v>0.03</v>
      </c>
      <c r="S68" s="127" t="s">
        <v>435</v>
      </c>
      <c r="T68" s="126">
        <v>0</v>
      </c>
      <c r="U68" s="196" t="s">
        <v>435</v>
      </c>
      <c r="V68" s="135">
        <v>0</v>
      </c>
      <c r="W68" s="196" t="s">
        <v>435</v>
      </c>
      <c r="X68" s="213">
        <v>0</v>
      </c>
    </row>
    <row r="69" spans="2:24" ht="15" customHeight="1">
      <c r="B69" s="17">
        <v>55</v>
      </c>
      <c r="C69" s="1009" t="s">
        <v>723</v>
      </c>
      <c r="D69" s="1010"/>
      <c r="E69" s="458" t="s">
        <v>733</v>
      </c>
      <c r="F69" s="90">
        <v>0.8</v>
      </c>
      <c r="G69" s="127" t="s">
        <v>438</v>
      </c>
      <c r="H69" s="126">
        <v>0</v>
      </c>
      <c r="I69" s="113" t="s">
        <v>438</v>
      </c>
      <c r="J69" s="240">
        <v>0</v>
      </c>
      <c r="K69" s="113" t="s">
        <v>438</v>
      </c>
      <c r="L69" s="213">
        <v>0</v>
      </c>
      <c r="N69" s="35">
        <v>113</v>
      </c>
      <c r="O69" s="1011" t="s">
        <v>741</v>
      </c>
      <c r="P69" s="1012"/>
      <c r="Q69" s="461" t="s">
        <v>728</v>
      </c>
      <c r="R69" s="233">
        <v>0.02</v>
      </c>
      <c r="S69" s="127" t="s">
        <v>286</v>
      </c>
      <c r="T69" s="126">
        <v>0</v>
      </c>
      <c r="U69" s="196" t="s">
        <v>286</v>
      </c>
      <c r="V69" s="135">
        <v>0</v>
      </c>
      <c r="W69" s="196" t="s">
        <v>286</v>
      </c>
      <c r="X69" s="213">
        <v>0</v>
      </c>
    </row>
    <row r="70" spans="2:24" ht="15" customHeight="1">
      <c r="B70" s="17">
        <v>56</v>
      </c>
      <c r="C70" s="1014" t="s">
        <v>724</v>
      </c>
      <c r="D70" s="1015"/>
      <c r="E70" s="458" t="s">
        <v>730</v>
      </c>
      <c r="F70" s="90">
        <v>0.01</v>
      </c>
      <c r="G70" s="127" t="s">
        <v>504</v>
      </c>
      <c r="H70" s="126">
        <v>0</v>
      </c>
      <c r="I70" s="113" t="s">
        <v>504</v>
      </c>
      <c r="J70" s="240">
        <v>0</v>
      </c>
      <c r="K70" s="113" t="s">
        <v>504</v>
      </c>
      <c r="L70" s="213">
        <v>0</v>
      </c>
      <c r="N70" s="35">
        <v>114</v>
      </c>
      <c r="O70" s="1011" t="s">
        <v>742</v>
      </c>
      <c r="P70" s="1012"/>
      <c r="Q70" s="461" t="s">
        <v>729</v>
      </c>
      <c r="R70" s="233">
        <v>0.1</v>
      </c>
      <c r="S70" s="127" t="s">
        <v>291</v>
      </c>
      <c r="T70" s="126">
        <v>0</v>
      </c>
      <c r="U70" s="196" t="s">
        <v>291</v>
      </c>
      <c r="V70" s="135">
        <v>0</v>
      </c>
      <c r="W70" s="196" t="s">
        <v>291</v>
      </c>
      <c r="X70" s="213">
        <v>0</v>
      </c>
    </row>
    <row r="71" spans="2:24" ht="15" customHeight="1" thickBot="1">
      <c r="B71" s="17">
        <v>57</v>
      </c>
      <c r="C71" s="1009" t="s">
        <v>725</v>
      </c>
      <c r="D71" s="1010"/>
      <c r="E71" s="458" t="s">
        <v>729</v>
      </c>
      <c r="F71" s="90">
        <v>0.1</v>
      </c>
      <c r="G71" s="128" t="s">
        <v>291</v>
      </c>
      <c r="H71" s="474">
        <v>0</v>
      </c>
      <c r="I71" s="325" t="s">
        <v>291</v>
      </c>
      <c r="J71" s="484">
        <v>0</v>
      </c>
      <c r="K71" s="325" t="s">
        <v>291</v>
      </c>
      <c r="L71" s="476">
        <v>0</v>
      </c>
      <c r="N71" s="95">
        <v>115</v>
      </c>
      <c r="O71" s="1024" t="s">
        <v>743</v>
      </c>
      <c r="P71" s="1025"/>
      <c r="Q71" s="461" t="s">
        <v>728</v>
      </c>
      <c r="R71" s="233">
        <v>0.005</v>
      </c>
      <c r="S71" s="132" t="s">
        <v>289</v>
      </c>
      <c r="T71" s="129">
        <v>0</v>
      </c>
      <c r="U71" s="204" t="s">
        <v>289</v>
      </c>
      <c r="V71" s="205">
        <v>0</v>
      </c>
      <c r="W71" s="204" t="s">
        <v>289</v>
      </c>
      <c r="X71" s="238">
        <v>0</v>
      </c>
    </row>
    <row r="72" spans="2:24" ht="15" customHeight="1" thickBot="1">
      <c r="B72" s="18">
        <v>58</v>
      </c>
      <c r="C72" s="1022" t="s">
        <v>726</v>
      </c>
      <c r="D72" s="1023"/>
      <c r="E72" s="459" t="s">
        <v>729</v>
      </c>
      <c r="F72" s="91">
        <v>0.02</v>
      </c>
      <c r="G72" s="132" t="s">
        <v>286</v>
      </c>
      <c r="H72" s="129">
        <v>0</v>
      </c>
      <c r="I72" s="199" t="s">
        <v>286</v>
      </c>
      <c r="J72" s="242">
        <v>0</v>
      </c>
      <c r="K72" s="199" t="s">
        <v>286</v>
      </c>
      <c r="L72" s="238">
        <v>0</v>
      </c>
      <c r="N72" s="25"/>
      <c r="O72" s="1016" t="s">
        <v>464</v>
      </c>
      <c r="P72" s="1017"/>
      <c r="Q72" s="26"/>
      <c r="R72" s="27">
        <v>1</v>
      </c>
      <c r="S72" s="96"/>
      <c r="T72" s="135">
        <v>0</v>
      </c>
      <c r="U72" s="206"/>
      <c r="V72" s="135">
        <v>0</v>
      </c>
      <c r="W72" s="215"/>
      <c r="X72" s="243">
        <v>0</v>
      </c>
    </row>
    <row r="73" spans="3:24" ht="9.75" customHeight="1" thickBot="1">
      <c r="C73" s="1" t="s">
        <v>445</v>
      </c>
      <c r="G73" s="118"/>
      <c r="H73" s="117"/>
      <c r="I73" s="5"/>
      <c r="J73" s="5"/>
      <c r="K73" s="5"/>
      <c r="L73" s="5"/>
      <c r="N73" s="1020" t="s">
        <v>233</v>
      </c>
      <c r="O73" s="1018"/>
      <c r="P73" s="1018"/>
      <c r="Q73" s="1018"/>
      <c r="R73" s="1021"/>
      <c r="S73" s="1018">
        <v>2</v>
      </c>
      <c r="T73" s="1018"/>
      <c r="U73" s="1016">
        <v>2</v>
      </c>
      <c r="V73" s="1017"/>
      <c r="W73" s="1016">
        <v>2</v>
      </c>
      <c r="X73" s="1019"/>
    </row>
    <row r="74" spans="7:12" ht="9.75" customHeight="1">
      <c r="G74" s="118"/>
      <c r="H74" s="117"/>
      <c r="I74" s="5"/>
      <c r="J74" s="5"/>
      <c r="K74" s="5"/>
      <c r="L74" s="5"/>
    </row>
    <row r="75" spans="7:12" ht="9.75" customHeight="1">
      <c r="G75" s="118"/>
      <c r="H75" s="117"/>
      <c r="I75" s="5"/>
      <c r="J75" s="5"/>
      <c r="K75" s="5"/>
      <c r="L75" s="5"/>
    </row>
    <row r="76" spans="7:12" ht="9.75" customHeight="1">
      <c r="G76" s="118"/>
      <c r="H76" s="117"/>
      <c r="I76" s="5"/>
      <c r="J76" s="5"/>
      <c r="K76" s="5"/>
      <c r="L76" s="5"/>
    </row>
  </sheetData>
  <sheetProtection/>
  <mergeCells count="182">
    <mergeCell ref="W11:X11"/>
    <mergeCell ref="U12:V12"/>
    <mergeCell ref="W12:X12"/>
    <mergeCell ref="O71:P71"/>
    <mergeCell ref="O70:P70"/>
    <mergeCell ref="P11:R11"/>
    <mergeCell ref="O67:P67"/>
    <mergeCell ref="Q13:Q14"/>
    <mergeCell ref="S13:X13"/>
    <mergeCell ref="O64:P64"/>
    <mergeCell ref="O72:P72"/>
    <mergeCell ref="S73:T73"/>
    <mergeCell ref="U73:V73"/>
    <mergeCell ref="W73:X73"/>
    <mergeCell ref="O68:P68"/>
    <mergeCell ref="C69:D69"/>
    <mergeCell ref="O69:P69"/>
    <mergeCell ref="N73:R73"/>
    <mergeCell ref="C72:D72"/>
    <mergeCell ref="C71:D71"/>
    <mergeCell ref="G11:H11"/>
    <mergeCell ref="K11:L11"/>
    <mergeCell ref="C68:D68"/>
    <mergeCell ref="C70:D70"/>
    <mergeCell ref="C66:D66"/>
    <mergeCell ref="O66:P66"/>
    <mergeCell ref="C67:D67"/>
    <mergeCell ref="C63:D63"/>
    <mergeCell ref="O63:P63"/>
    <mergeCell ref="C65:D65"/>
    <mergeCell ref="O65:P65"/>
    <mergeCell ref="C61:D61"/>
    <mergeCell ref="O60:P60"/>
    <mergeCell ref="C62:D62"/>
    <mergeCell ref="O61:P61"/>
    <mergeCell ref="O62:P62"/>
    <mergeCell ref="C64:D64"/>
    <mergeCell ref="C59:D59"/>
    <mergeCell ref="O58:P58"/>
    <mergeCell ref="C60:D60"/>
    <mergeCell ref="O59:P59"/>
    <mergeCell ref="C57:D57"/>
    <mergeCell ref="O56:P56"/>
    <mergeCell ref="C58:D58"/>
    <mergeCell ref="O57:P57"/>
    <mergeCell ref="C55:D55"/>
    <mergeCell ref="O54:P54"/>
    <mergeCell ref="C56:D56"/>
    <mergeCell ref="O55:P55"/>
    <mergeCell ref="C53:D53"/>
    <mergeCell ref="O52:P52"/>
    <mergeCell ref="C54:D54"/>
    <mergeCell ref="O53:P53"/>
    <mergeCell ref="C51:D51"/>
    <mergeCell ref="O50:P50"/>
    <mergeCell ref="C52:D52"/>
    <mergeCell ref="O51:P51"/>
    <mergeCell ref="C49:D49"/>
    <mergeCell ref="O48:P48"/>
    <mergeCell ref="C50:D50"/>
    <mergeCell ref="O49:P49"/>
    <mergeCell ref="C47:D47"/>
    <mergeCell ref="O46:P46"/>
    <mergeCell ref="C48:D48"/>
    <mergeCell ref="O47:P47"/>
    <mergeCell ref="C45:D45"/>
    <mergeCell ref="O44:P44"/>
    <mergeCell ref="C46:D46"/>
    <mergeCell ref="O45:P45"/>
    <mergeCell ref="C43:D43"/>
    <mergeCell ref="O42:P42"/>
    <mergeCell ref="C44:D44"/>
    <mergeCell ref="O43:P43"/>
    <mergeCell ref="C41:D41"/>
    <mergeCell ref="O40:P40"/>
    <mergeCell ref="C42:D42"/>
    <mergeCell ref="O41:P41"/>
    <mergeCell ref="C39:D39"/>
    <mergeCell ref="O38:P38"/>
    <mergeCell ref="C40:D40"/>
    <mergeCell ref="O39:P39"/>
    <mergeCell ref="C37:D37"/>
    <mergeCell ref="O36:P36"/>
    <mergeCell ref="C38:D38"/>
    <mergeCell ref="O37:P37"/>
    <mergeCell ref="C35:D35"/>
    <mergeCell ref="O34:P34"/>
    <mergeCell ref="C36:D36"/>
    <mergeCell ref="O35:P35"/>
    <mergeCell ref="C33:D33"/>
    <mergeCell ref="O32:P32"/>
    <mergeCell ref="C34:D34"/>
    <mergeCell ref="O33:P33"/>
    <mergeCell ref="C31:D31"/>
    <mergeCell ref="O30:P30"/>
    <mergeCell ref="C32:D32"/>
    <mergeCell ref="O31:P31"/>
    <mergeCell ref="C29:D29"/>
    <mergeCell ref="O28:P28"/>
    <mergeCell ref="C30:D30"/>
    <mergeCell ref="O29:P29"/>
    <mergeCell ref="C27:D27"/>
    <mergeCell ref="O26:P26"/>
    <mergeCell ref="C28:D28"/>
    <mergeCell ref="O27:P27"/>
    <mergeCell ref="C25:D25"/>
    <mergeCell ref="O24:P24"/>
    <mergeCell ref="C26:D26"/>
    <mergeCell ref="O25:P25"/>
    <mergeCell ref="C23:D23"/>
    <mergeCell ref="O22:P22"/>
    <mergeCell ref="C24:D24"/>
    <mergeCell ref="O23:P23"/>
    <mergeCell ref="C21:D21"/>
    <mergeCell ref="O20:P20"/>
    <mergeCell ref="C18:D18"/>
    <mergeCell ref="C22:D22"/>
    <mergeCell ref="O21:P21"/>
    <mergeCell ref="C19:D19"/>
    <mergeCell ref="O18:P18"/>
    <mergeCell ref="C20:D20"/>
    <mergeCell ref="O19:P19"/>
    <mergeCell ref="C15:D15"/>
    <mergeCell ref="C16:D16"/>
    <mergeCell ref="C17:D17"/>
    <mergeCell ref="O16:P16"/>
    <mergeCell ref="O15:P15"/>
    <mergeCell ref="O17:P17"/>
    <mergeCell ref="C14:D14"/>
    <mergeCell ref="O14:P14"/>
    <mergeCell ref="B13:D13"/>
    <mergeCell ref="E13:E14"/>
    <mergeCell ref="G13:L13"/>
    <mergeCell ref="N13:P13"/>
    <mergeCell ref="P7:R7"/>
    <mergeCell ref="S7:T7"/>
    <mergeCell ref="D12:F12"/>
    <mergeCell ref="G12:H12"/>
    <mergeCell ref="I12:J12"/>
    <mergeCell ref="K12:L12"/>
    <mergeCell ref="P12:R12"/>
    <mergeCell ref="S12:T12"/>
    <mergeCell ref="S9:T9"/>
    <mergeCell ref="G9:H9"/>
    <mergeCell ref="W8:X8"/>
    <mergeCell ref="W9:X9"/>
    <mergeCell ref="W10:X10"/>
    <mergeCell ref="D10:F10"/>
    <mergeCell ref="G10:H10"/>
    <mergeCell ref="I10:J10"/>
    <mergeCell ref="K10:L10"/>
    <mergeCell ref="P10:R10"/>
    <mergeCell ref="S10:T10"/>
    <mergeCell ref="N7:O12"/>
    <mergeCell ref="I11:J11"/>
    <mergeCell ref="U8:V8"/>
    <mergeCell ref="S11:T11"/>
    <mergeCell ref="U11:V11"/>
    <mergeCell ref="U10:V10"/>
    <mergeCell ref="I9:J9"/>
    <mergeCell ref="K9:L9"/>
    <mergeCell ref="P9:R9"/>
    <mergeCell ref="D9:F9"/>
    <mergeCell ref="U7:V7"/>
    <mergeCell ref="W7:X7"/>
    <mergeCell ref="D8:F8"/>
    <mergeCell ref="G8:H8"/>
    <mergeCell ref="I8:J8"/>
    <mergeCell ref="K8:L8"/>
    <mergeCell ref="P8:R8"/>
    <mergeCell ref="S8:T8"/>
    <mergeCell ref="U9:V9"/>
    <mergeCell ref="H5:L5"/>
    <mergeCell ref="B2:L2"/>
    <mergeCell ref="H4:L4"/>
    <mergeCell ref="B5:C5"/>
    <mergeCell ref="B7:C12"/>
    <mergeCell ref="D7:F7"/>
    <mergeCell ref="G7:H7"/>
    <mergeCell ref="I7:J7"/>
    <mergeCell ref="K7:L7"/>
    <mergeCell ref="D11:F11"/>
  </mergeCells>
  <printOptions horizontalCentered="1"/>
  <pageMargins left="0.7086614173228347" right="0.7086614173228347" top="0.7874015748031497" bottom="0.3937007874015748" header="0" footer="0"/>
  <pageSetup fitToWidth="0" fitToHeight="1" horizontalDpi="600" verticalDpi="600" orientation="portrait" paperSize="9" scale="77" r:id="rId1"/>
  <headerFooter alignWithMargins="0">
    <oddHeader>&amp;L様式３－２</oddHeader>
  </headerFooter>
  <colBreaks count="1" manualBreakCount="1">
    <brk id="13" min="1" max="6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W67"/>
  <sheetViews>
    <sheetView zoomScalePageLayoutView="0" workbookViewId="0" topLeftCell="A1">
      <selection activeCell="F13" sqref="F13:I13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6" width="7.59765625" style="4" customWidth="1"/>
    <col min="7" max="11" width="7.59765625" style="3" customWidth="1"/>
    <col min="12" max="12" width="7.59765625" style="4" customWidth="1"/>
    <col min="13" max="13" width="13.5" style="4" customWidth="1"/>
    <col min="14" max="14" width="3.5" style="3" customWidth="1"/>
    <col min="15" max="16" width="0" style="3" hidden="1" customWidth="1"/>
    <col min="17" max="16384" width="8.8984375" style="3" customWidth="1"/>
  </cols>
  <sheetData>
    <row r="1" spans="2:23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41"/>
      <c r="O1" s="41"/>
      <c r="W1" s="4"/>
    </row>
    <row r="2" spans="2:23" ht="12" customHeight="1" thickBot="1">
      <c r="B2" s="20"/>
      <c r="C2" s="20"/>
      <c r="F2" s="3"/>
      <c r="L2" s="3"/>
      <c r="M2" s="3"/>
      <c r="W2" s="4"/>
    </row>
    <row r="3" spans="2:14" ht="16.5" customHeight="1" thickBot="1">
      <c r="B3" s="4"/>
      <c r="C3" s="12"/>
      <c r="D3" s="14"/>
      <c r="E3" s="4"/>
      <c r="F3" s="1033" t="s">
        <v>6</v>
      </c>
      <c r="G3" s="1034"/>
      <c r="H3" s="1034"/>
      <c r="I3" s="1035"/>
      <c r="J3" s="74"/>
      <c r="K3" s="75"/>
      <c r="L3" s="75"/>
      <c r="N3" s="4"/>
    </row>
    <row r="4" spans="2:14" ht="16.5" customHeight="1" thickBot="1">
      <c r="B4" s="793" t="s">
        <v>21</v>
      </c>
      <c r="C4" s="795"/>
      <c r="D4" s="47" t="s">
        <v>115</v>
      </c>
      <c r="E4" s="4"/>
      <c r="F4" s="1033" t="s">
        <v>130</v>
      </c>
      <c r="G4" s="1034"/>
      <c r="H4" s="1034"/>
      <c r="I4" s="1035"/>
      <c r="J4" s="74"/>
      <c r="K4" s="75"/>
      <c r="L4" s="75"/>
      <c r="N4" s="4"/>
    </row>
    <row r="5" spans="2:14" ht="9.75" customHeight="1" thickBot="1">
      <c r="B5" s="4"/>
      <c r="C5" s="4"/>
      <c r="D5" s="4"/>
      <c r="E5" s="4"/>
      <c r="G5" s="4"/>
      <c r="H5" s="4"/>
      <c r="I5" s="4"/>
      <c r="J5" s="4"/>
      <c r="K5" s="4"/>
      <c r="N5" s="4"/>
    </row>
    <row r="6" spans="2:14" ht="12" customHeight="1">
      <c r="B6" s="799" t="s">
        <v>99</v>
      </c>
      <c r="C6" s="800"/>
      <c r="D6" s="803" t="s">
        <v>7</v>
      </c>
      <c r="E6" s="804"/>
      <c r="F6" s="38">
        <v>45029</v>
      </c>
      <c r="G6" s="150">
        <v>45118</v>
      </c>
      <c r="H6" s="150">
        <v>45211</v>
      </c>
      <c r="I6" s="150">
        <v>45315</v>
      </c>
      <c r="J6" s="1039" t="s">
        <v>247</v>
      </c>
      <c r="K6" s="1036" t="s">
        <v>248</v>
      </c>
      <c r="L6" s="1027" t="s">
        <v>2</v>
      </c>
      <c r="M6" s="814" t="s">
        <v>76</v>
      </c>
      <c r="N6" s="4"/>
    </row>
    <row r="7" spans="2:14" ht="12" customHeight="1">
      <c r="B7" s="801"/>
      <c r="C7" s="802"/>
      <c r="D7" s="816" t="s">
        <v>12</v>
      </c>
      <c r="E7" s="817"/>
      <c r="F7" s="39">
        <v>0.3541666666666667</v>
      </c>
      <c r="G7" s="151">
        <v>0.3972222222222222</v>
      </c>
      <c r="H7" s="151">
        <v>0.3333333333333333</v>
      </c>
      <c r="I7" s="151">
        <v>0.3333333333333333</v>
      </c>
      <c r="J7" s="1040"/>
      <c r="K7" s="1037"/>
      <c r="L7" s="1028"/>
      <c r="M7" s="815"/>
      <c r="N7" s="4"/>
    </row>
    <row r="8" spans="2:14" ht="12" customHeight="1">
      <c r="B8" s="801"/>
      <c r="C8" s="802"/>
      <c r="D8" s="816" t="s">
        <v>8</v>
      </c>
      <c r="E8" s="817"/>
      <c r="F8" s="39" t="s">
        <v>487</v>
      </c>
      <c r="G8" s="9" t="s">
        <v>519</v>
      </c>
      <c r="H8" s="9" t="s">
        <v>537</v>
      </c>
      <c r="I8" s="151" t="s">
        <v>487</v>
      </c>
      <c r="J8" s="1040"/>
      <c r="K8" s="1037"/>
      <c r="L8" s="1028"/>
      <c r="M8" s="815"/>
      <c r="N8" s="4"/>
    </row>
    <row r="9" spans="2:14" ht="12" customHeight="1">
      <c r="B9" s="801"/>
      <c r="C9" s="802"/>
      <c r="D9" s="816" t="s">
        <v>9</v>
      </c>
      <c r="E9" s="817"/>
      <c r="F9" s="39" t="s">
        <v>488</v>
      </c>
      <c r="G9" s="9" t="s">
        <v>519</v>
      </c>
      <c r="H9" s="9" t="s">
        <v>537</v>
      </c>
      <c r="I9" s="9" t="s">
        <v>573</v>
      </c>
      <c r="J9" s="1041"/>
      <c r="K9" s="1038"/>
      <c r="L9" s="1028"/>
      <c r="M9" s="815"/>
      <c r="N9" s="4"/>
    </row>
    <row r="10" spans="2:14" ht="12" customHeight="1">
      <c r="B10" s="801"/>
      <c r="C10" s="802"/>
      <c r="D10" s="816" t="s">
        <v>10</v>
      </c>
      <c r="E10" s="817"/>
      <c r="F10" s="112">
        <v>12.7</v>
      </c>
      <c r="G10" s="79">
        <v>27.5</v>
      </c>
      <c r="H10" s="79">
        <v>11.6</v>
      </c>
      <c r="I10" s="31">
        <v>-2</v>
      </c>
      <c r="J10" s="30">
        <f>MAX(F10:I10)</f>
        <v>27.5</v>
      </c>
      <c r="K10" s="31">
        <f>MIN(F10:I10)</f>
        <v>-2</v>
      </c>
      <c r="L10" s="173">
        <f>AVERAGE(F10:I10)</f>
        <v>12.450000000000001</v>
      </c>
      <c r="M10" s="815"/>
      <c r="N10" s="4"/>
    </row>
    <row r="11" spans="2:14" ht="12" customHeight="1">
      <c r="B11" s="801"/>
      <c r="C11" s="802"/>
      <c r="D11" s="816" t="s">
        <v>11</v>
      </c>
      <c r="E11" s="817"/>
      <c r="F11" s="112">
        <v>6.3</v>
      </c>
      <c r="G11" s="79">
        <v>16.5</v>
      </c>
      <c r="H11" s="79">
        <v>14.2</v>
      </c>
      <c r="I11" s="79">
        <v>3.9</v>
      </c>
      <c r="J11" s="30">
        <f>MAX(F11:I11)</f>
        <v>16.5</v>
      </c>
      <c r="K11" s="31">
        <f>MIN(F11:I11)</f>
        <v>3.9</v>
      </c>
      <c r="L11" s="173">
        <f>AVERAGE(F11:I11)</f>
        <v>10.225</v>
      </c>
      <c r="M11" s="815"/>
      <c r="N11" s="4"/>
    </row>
    <row r="12" spans="2:14" ht="12" customHeight="1" thickBot="1">
      <c r="B12" s="1031"/>
      <c r="C12" s="1032"/>
      <c r="D12" s="1029" t="s">
        <v>280</v>
      </c>
      <c r="E12" s="1030"/>
      <c r="F12" s="327">
        <v>0.3</v>
      </c>
      <c r="G12" s="61">
        <v>0.2</v>
      </c>
      <c r="H12" s="511">
        <v>0.3</v>
      </c>
      <c r="I12" s="326">
        <v>0.3</v>
      </c>
      <c r="J12" s="327">
        <f>MAX(F12:I12)</f>
        <v>0.3</v>
      </c>
      <c r="K12" s="61">
        <f>MIN(F12:I12)</f>
        <v>0.2</v>
      </c>
      <c r="L12" s="188">
        <f>AVERAGE(F12:I12)</f>
        <v>0.275</v>
      </c>
      <c r="M12" s="1026"/>
      <c r="N12" s="4"/>
    </row>
    <row r="13" spans="2:15" s="6" customFormat="1" ht="15" customHeight="1" thickBot="1">
      <c r="B13" s="818" t="s">
        <v>234</v>
      </c>
      <c r="C13" s="819"/>
      <c r="D13" s="819"/>
      <c r="E13" s="19" t="s">
        <v>256</v>
      </c>
      <c r="F13" s="918" t="s">
        <v>3</v>
      </c>
      <c r="G13" s="918"/>
      <c r="H13" s="918"/>
      <c r="I13" s="918"/>
      <c r="J13" s="918"/>
      <c r="K13" s="918"/>
      <c r="L13" s="918"/>
      <c r="M13" s="137"/>
      <c r="N13" s="7"/>
      <c r="O13" s="6" t="s">
        <v>245</v>
      </c>
    </row>
    <row r="14" spans="2:16" ht="12" customHeight="1">
      <c r="B14" s="136">
        <v>1</v>
      </c>
      <c r="C14" s="822" t="s">
        <v>22</v>
      </c>
      <c r="D14" s="823"/>
      <c r="E14" s="97" t="s">
        <v>264</v>
      </c>
      <c r="F14" s="139" t="s">
        <v>477</v>
      </c>
      <c r="G14" s="155" t="s">
        <v>477</v>
      </c>
      <c r="H14" s="155" t="s">
        <v>477</v>
      </c>
      <c r="I14" s="198" t="s">
        <v>477</v>
      </c>
      <c r="J14" s="174"/>
      <c r="K14" s="175"/>
      <c r="L14" s="469"/>
      <c r="M14" s="824" t="s">
        <v>56</v>
      </c>
      <c r="N14" s="2"/>
      <c r="P14" s="3">
        <v>0</v>
      </c>
    </row>
    <row r="15" spans="2:14" ht="12" customHeight="1">
      <c r="B15" s="35">
        <v>2</v>
      </c>
      <c r="C15" s="825" t="s">
        <v>23</v>
      </c>
      <c r="D15" s="826"/>
      <c r="E15" s="77" t="s">
        <v>276</v>
      </c>
      <c r="F15" s="114" t="s">
        <v>477</v>
      </c>
      <c r="G15" s="153" t="s">
        <v>477</v>
      </c>
      <c r="H15" s="153" t="s">
        <v>477</v>
      </c>
      <c r="I15" s="177" t="s">
        <v>477</v>
      </c>
      <c r="J15" s="114"/>
      <c r="K15" s="153"/>
      <c r="L15" s="178"/>
      <c r="M15" s="824"/>
      <c r="N15" s="2"/>
    </row>
    <row r="16" spans="2:16" ht="12" customHeight="1">
      <c r="B16" s="35">
        <v>3</v>
      </c>
      <c r="C16" s="825" t="s">
        <v>24</v>
      </c>
      <c r="D16" s="826"/>
      <c r="E16" s="10" t="s">
        <v>254</v>
      </c>
      <c r="F16" s="112" t="s">
        <v>477</v>
      </c>
      <c r="G16" s="79" t="s">
        <v>477</v>
      </c>
      <c r="H16" s="79" t="s">
        <v>477</v>
      </c>
      <c r="I16" s="113" t="s">
        <v>477</v>
      </c>
      <c r="J16" s="131"/>
      <c r="K16" s="29"/>
      <c r="L16" s="179"/>
      <c r="M16" s="827" t="s">
        <v>57</v>
      </c>
      <c r="N16" s="2"/>
      <c r="O16" s="276">
        <v>0.0003</v>
      </c>
      <c r="P16" s="3" t="s">
        <v>435</v>
      </c>
    </row>
    <row r="17" spans="2:16" ht="12" customHeight="1">
      <c r="B17" s="35">
        <v>4</v>
      </c>
      <c r="C17" s="825" t="s">
        <v>25</v>
      </c>
      <c r="D17" s="826"/>
      <c r="E17" s="10" t="s">
        <v>254</v>
      </c>
      <c r="F17" s="112" t="s">
        <v>477</v>
      </c>
      <c r="G17" s="79" t="s">
        <v>477</v>
      </c>
      <c r="H17" s="79" t="s">
        <v>477</v>
      </c>
      <c r="I17" s="113" t="s">
        <v>477</v>
      </c>
      <c r="J17" s="181"/>
      <c r="K17" s="164"/>
      <c r="L17" s="182"/>
      <c r="M17" s="828"/>
      <c r="N17" s="2"/>
      <c r="O17" s="276">
        <v>5E-05</v>
      </c>
      <c r="P17" s="3" t="s">
        <v>289</v>
      </c>
    </row>
    <row r="18" spans="2:16" ht="12" customHeight="1">
      <c r="B18" s="35">
        <v>5</v>
      </c>
      <c r="C18" s="825" t="s">
        <v>26</v>
      </c>
      <c r="D18" s="826"/>
      <c r="E18" s="10" t="s">
        <v>254</v>
      </c>
      <c r="F18" s="112" t="s">
        <v>477</v>
      </c>
      <c r="G18" s="79" t="s">
        <v>477</v>
      </c>
      <c r="H18" s="79" t="s">
        <v>477</v>
      </c>
      <c r="I18" s="113" t="s">
        <v>477</v>
      </c>
      <c r="J18" s="131"/>
      <c r="K18" s="29"/>
      <c r="L18" s="179"/>
      <c r="M18" s="828"/>
      <c r="N18" s="2"/>
      <c r="O18" s="276">
        <v>0.001</v>
      </c>
      <c r="P18" s="3" t="s">
        <v>291</v>
      </c>
    </row>
    <row r="19" spans="2:16" ht="12" customHeight="1">
      <c r="B19" s="35">
        <v>6</v>
      </c>
      <c r="C19" s="825" t="s">
        <v>27</v>
      </c>
      <c r="D19" s="826"/>
      <c r="E19" s="10" t="s">
        <v>254</v>
      </c>
      <c r="F19" s="112" t="s">
        <v>477</v>
      </c>
      <c r="G19" s="79" t="s">
        <v>477</v>
      </c>
      <c r="H19" s="79" t="s">
        <v>477</v>
      </c>
      <c r="I19" s="113" t="s">
        <v>477</v>
      </c>
      <c r="J19" s="131"/>
      <c r="K19" s="29"/>
      <c r="L19" s="179"/>
      <c r="M19" s="828"/>
      <c r="N19" s="2"/>
      <c r="O19" s="276">
        <v>0.001</v>
      </c>
      <c r="P19" s="3" t="s">
        <v>291</v>
      </c>
    </row>
    <row r="20" spans="2:16" ht="12" customHeight="1">
      <c r="B20" s="35">
        <v>7</v>
      </c>
      <c r="C20" s="825" t="s">
        <v>28</v>
      </c>
      <c r="D20" s="826"/>
      <c r="E20" s="10" t="s">
        <v>254</v>
      </c>
      <c r="F20" s="112" t="s">
        <v>477</v>
      </c>
      <c r="G20" s="79" t="s">
        <v>477</v>
      </c>
      <c r="H20" s="79" t="s">
        <v>477</v>
      </c>
      <c r="I20" s="113" t="s">
        <v>477</v>
      </c>
      <c r="J20" s="131"/>
      <c r="K20" s="29"/>
      <c r="L20" s="179"/>
      <c r="M20" s="828"/>
      <c r="N20" s="2"/>
      <c r="O20" s="276">
        <v>0.001</v>
      </c>
      <c r="P20" s="3" t="s">
        <v>291</v>
      </c>
    </row>
    <row r="21" spans="2:16" ht="12" customHeight="1">
      <c r="B21" s="35">
        <v>8</v>
      </c>
      <c r="C21" s="825" t="s">
        <v>29</v>
      </c>
      <c r="D21" s="826"/>
      <c r="E21" s="10" t="s">
        <v>254</v>
      </c>
      <c r="F21" s="112" t="s">
        <v>477</v>
      </c>
      <c r="G21" s="79" t="s">
        <v>477</v>
      </c>
      <c r="H21" s="79" t="s">
        <v>477</v>
      </c>
      <c r="I21" s="113" t="s">
        <v>477</v>
      </c>
      <c r="J21" s="131"/>
      <c r="K21" s="29"/>
      <c r="L21" s="179"/>
      <c r="M21" s="829"/>
      <c r="N21" s="2"/>
      <c r="O21" s="276">
        <v>0.002</v>
      </c>
      <c r="P21" s="3" t="s">
        <v>293</v>
      </c>
    </row>
    <row r="22" spans="2:16" ht="12" customHeight="1">
      <c r="B22" s="35">
        <v>9</v>
      </c>
      <c r="C22" s="825" t="s">
        <v>465</v>
      </c>
      <c r="D22" s="826"/>
      <c r="E22" s="10" t="s">
        <v>254</v>
      </c>
      <c r="F22" s="112" t="s">
        <v>477</v>
      </c>
      <c r="G22" s="79" t="s">
        <v>477</v>
      </c>
      <c r="H22" s="79" t="s">
        <v>477</v>
      </c>
      <c r="I22" s="113" t="s">
        <v>477</v>
      </c>
      <c r="J22" s="131"/>
      <c r="K22" s="29"/>
      <c r="L22" s="179"/>
      <c r="M22" s="11" t="s">
        <v>466</v>
      </c>
      <c r="N22" s="2"/>
      <c r="O22" s="276">
        <v>0.004</v>
      </c>
      <c r="P22" s="3" t="s">
        <v>293</v>
      </c>
    </row>
    <row r="23" spans="2:16" ht="12" customHeight="1">
      <c r="B23" s="35">
        <v>10</v>
      </c>
      <c r="C23" s="825" t="s">
        <v>30</v>
      </c>
      <c r="D23" s="826"/>
      <c r="E23" s="10" t="s">
        <v>254</v>
      </c>
      <c r="F23" s="112" t="s">
        <v>477</v>
      </c>
      <c r="G23" s="79" t="s">
        <v>477</v>
      </c>
      <c r="H23" s="79" t="s">
        <v>477</v>
      </c>
      <c r="I23" s="113" t="s">
        <v>477</v>
      </c>
      <c r="J23" s="131"/>
      <c r="K23" s="29"/>
      <c r="L23" s="179"/>
      <c r="M23" s="11" t="s">
        <v>58</v>
      </c>
      <c r="N23" s="2"/>
      <c r="O23" s="276">
        <v>0.001</v>
      </c>
      <c r="P23" s="3" t="s">
        <v>291</v>
      </c>
    </row>
    <row r="24" spans="2:16" ht="12" customHeight="1">
      <c r="B24" s="35">
        <v>11</v>
      </c>
      <c r="C24" s="825" t="s">
        <v>31</v>
      </c>
      <c r="D24" s="826"/>
      <c r="E24" s="10" t="s">
        <v>254</v>
      </c>
      <c r="F24" s="112" t="s">
        <v>477</v>
      </c>
      <c r="G24" s="79" t="s">
        <v>477</v>
      </c>
      <c r="H24" s="79" t="s">
        <v>477</v>
      </c>
      <c r="I24" s="113" t="s">
        <v>477</v>
      </c>
      <c r="J24" s="30"/>
      <c r="K24" s="31"/>
      <c r="L24" s="173"/>
      <c r="M24" s="830" t="s">
        <v>59</v>
      </c>
      <c r="N24" s="2"/>
      <c r="O24" s="276">
        <v>0.1</v>
      </c>
      <c r="P24" s="3" t="s">
        <v>462</v>
      </c>
    </row>
    <row r="25" spans="2:16" ht="12" customHeight="1">
      <c r="B25" s="35">
        <v>12</v>
      </c>
      <c r="C25" s="825" t="s">
        <v>32</v>
      </c>
      <c r="D25" s="826"/>
      <c r="E25" s="10" t="s">
        <v>254</v>
      </c>
      <c r="F25" s="112" t="s">
        <v>477</v>
      </c>
      <c r="G25" s="79" t="s">
        <v>477</v>
      </c>
      <c r="H25" s="79" t="s">
        <v>477</v>
      </c>
      <c r="I25" s="113" t="s">
        <v>477</v>
      </c>
      <c r="J25" s="130"/>
      <c r="K25" s="56"/>
      <c r="L25" s="184"/>
      <c r="M25" s="830"/>
      <c r="N25" s="2"/>
      <c r="O25" s="276">
        <v>0.05</v>
      </c>
      <c r="P25" s="3" t="s">
        <v>457</v>
      </c>
    </row>
    <row r="26" spans="2:16" ht="12" customHeight="1">
      <c r="B26" s="35">
        <v>13</v>
      </c>
      <c r="C26" s="825" t="s">
        <v>33</v>
      </c>
      <c r="D26" s="826"/>
      <c r="E26" s="10" t="s">
        <v>254</v>
      </c>
      <c r="F26" s="112" t="s">
        <v>477</v>
      </c>
      <c r="G26" s="79" t="s">
        <v>477</v>
      </c>
      <c r="H26" s="79" t="s">
        <v>477</v>
      </c>
      <c r="I26" s="113" t="s">
        <v>477</v>
      </c>
      <c r="J26" s="30"/>
      <c r="K26" s="31"/>
      <c r="L26" s="173"/>
      <c r="M26" s="830"/>
      <c r="N26" s="2"/>
      <c r="O26" s="276">
        <v>0.1</v>
      </c>
      <c r="P26" s="3" t="s">
        <v>448</v>
      </c>
    </row>
    <row r="27" spans="2:16" ht="12" customHeight="1">
      <c r="B27" s="35">
        <v>14</v>
      </c>
      <c r="C27" s="825" t="s">
        <v>34</v>
      </c>
      <c r="D27" s="826"/>
      <c r="E27" s="10" t="s">
        <v>254</v>
      </c>
      <c r="F27" s="112" t="s">
        <v>477</v>
      </c>
      <c r="G27" s="79" t="s">
        <v>477</v>
      </c>
      <c r="H27" s="79" t="s">
        <v>477</v>
      </c>
      <c r="I27" s="113" t="s">
        <v>477</v>
      </c>
      <c r="J27" s="470"/>
      <c r="K27" s="166"/>
      <c r="L27" s="186"/>
      <c r="M27" s="830" t="s">
        <v>60</v>
      </c>
      <c r="N27" s="2"/>
      <c r="O27" s="276">
        <v>0.0002</v>
      </c>
      <c r="P27" s="3" t="s">
        <v>286</v>
      </c>
    </row>
    <row r="28" spans="2:16" ht="12" customHeight="1">
      <c r="B28" s="35">
        <v>15</v>
      </c>
      <c r="C28" s="825" t="s">
        <v>106</v>
      </c>
      <c r="D28" s="826"/>
      <c r="E28" s="10" t="s">
        <v>254</v>
      </c>
      <c r="F28" s="112" t="s">
        <v>477</v>
      </c>
      <c r="G28" s="79" t="s">
        <v>477</v>
      </c>
      <c r="H28" s="79" t="s">
        <v>477</v>
      </c>
      <c r="I28" s="113" t="s">
        <v>477</v>
      </c>
      <c r="J28" s="131"/>
      <c r="K28" s="29"/>
      <c r="L28" s="179"/>
      <c r="M28" s="830"/>
      <c r="N28" s="2"/>
      <c r="O28" s="276">
        <v>0.005</v>
      </c>
      <c r="P28" s="3" t="s">
        <v>293</v>
      </c>
    </row>
    <row r="29" spans="2:16" ht="24" customHeight="1">
      <c r="B29" s="35">
        <v>16</v>
      </c>
      <c r="C29" s="831" t="s">
        <v>433</v>
      </c>
      <c r="D29" s="832"/>
      <c r="E29" s="10" t="s">
        <v>254</v>
      </c>
      <c r="F29" s="112" t="s">
        <v>477</v>
      </c>
      <c r="G29" s="79" t="s">
        <v>477</v>
      </c>
      <c r="H29" s="79" t="s">
        <v>477</v>
      </c>
      <c r="I29" s="113" t="s">
        <v>477</v>
      </c>
      <c r="J29" s="131"/>
      <c r="K29" s="29"/>
      <c r="L29" s="179"/>
      <c r="M29" s="830"/>
      <c r="N29" s="2"/>
      <c r="O29" s="3">
        <v>0.001</v>
      </c>
      <c r="P29" s="3" t="s">
        <v>291</v>
      </c>
    </row>
    <row r="30" spans="2:16" ht="12" customHeight="1">
      <c r="B30" s="35">
        <v>17</v>
      </c>
      <c r="C30" s="825" t="s">
        <v>107</v>
      </c>
      <c r="D30" s="826"/>
      <c r="E30" s="10" t="s">
        <v>254</v>
      </c>
      <c r="F30" s="112" t="s">
        <v>477</v>
      </c>
      <c r="G30" s="79" t="s">
        <v>477</v>
      </c>
      <c r="H30" s="79" t="s">
        <v>477</v>
      </c>
      <c r="I30" s="113" t="s">
        <v>477</v>
      </c>
      <c r="J30" s="131"/>
      <c r="K30" s="29"/>
      <c r="L30" s="179"/>
      <c r="M30" s="830"/>
      <c r="N30" s="2"/>
      <c r="O30" s="3">
        <v>0.001</v>
      </c>
      <c r="P30" s="3" t="s">
        <v>291</v>
      </c>
    </row>
    <row r="31" spans="2:16" ht="12" customHeight="1">
      <c r="B31" s="35">
        <v>18</v>
      </c>
      <c r="C31" s="825" t="s">
        <v>108</v>
      </c>
      <c r="D31" s="826"/>
      <c r="E31" s="10" t="s">
        <v>254</v>
      </c>
      <c r="F31" s="112" t="s">
        <v>477</v>
      </c>
      <c r="G31" s="79" t="s">
        <v>477</v>
      </c>
      <c r="H31" s="79" t="s">
        <v>477</v>
      </c>
      <c r="I31" s="113" t="s">
        <v>477</v>
      </c>
      <c r="J31" s="131"/>
      <c r="K31" s="29"/>
      <c r="L31" s="179"/>
      <c r="M31" s="830"/>
      <c r="N31" s="2"/>
      <c r="O31" s="3">
        <v>0.001</v>
      </c>
      <c r="P31" s="3" t="s">
        <v>291</v>
      </c>
    </row>
    <row r="32" spans="2:16" ht="12" customHeight="1">
      <c r="B32" s="35">
        <v>19</v>
      </c>
      <c r="C32" s="825" t="s">
        <v>109</v>
      </c>
      <c r="D32" s="826"/>
      <c r="E32" s="10" t="s">
        <v>254</v>
      </c>
      <c r="F32" s="112" t="s">
        <v>477</v>
      </c>
      <c r="G32" s="79" t="s">
        <v>477</v>
      </c>
      <c r="H32" s="79" t="s">
        <v>477</v>
      </c>
      <c r="I32" s="113" t="s">
        <v>477</v>
      </c>
      <c r="J32" s="131"/>
      <c r="K32" s="29"/>
      <c r="L32" s="179"/>
      <c r="M32" s="830"/>
      <c r="N32" s="2"/>
      <c r="O32" s="3">
        <v>0.001</v>
      </c>
      <c r="P32" s="3" t="s">
        <v>291</v>
      </c>
    </row>
    <row r="33" spans="2:16" ht="12" customHeight="1">
      <c r="B33" s="35">
        <v>20</v>
      </c>
      <c r="C33" s="825" t="s">
        <v>110</v>
      </c>
      <c r="D33" s="826"/>
      <c r="E33" s="10" t="s">
        <v>254</v>
      </c>
      <c r="F33" s="112" t="s">
        <v>477</v>
      </c>
      <c r="G33" s="79" t="s">
        <v>477</v>
      </c>
      <c r="H33" s="79" t="s">
        <v>477</v>
      </c>
      <c r="I33" s="113" t="s">
        <v>477</v>
      </c>
      <c r="J33" s="131"/>
      <c r="K33" s="29"/>
      <c r="L33" s="179"/>
      <c r="M33" s="830"/>
      <c r="N33" s="2"/>
      <c r="O33" s="3">
        <v>0.001</v>
      </c>
      <c r="P33" s="3" t="s">
        <v>291</v>
      </c>
    </row>
    <row r="34" spans="2:16" ht="12" customHeight="1">
      <c r="B34" s="35">
        <v>21</v>
      </c>
      <c r="C34" s="825" t="s">
        <v>277</v>
      </c>
      <c r="D34" s="826"/>
      <c r="E34" s="10" t="s">
        <v>154</v>
      </c>
      <c r="F34" s="115" t="s">
        <v>453</v>
      </c>
      <c r="G34" s="79" t="s">
        <v>453</v>
      </c>
      <c r="H34" s="79" t="s">
        <v>453</v>
      </c>
      <c r="I34" s="113" t="s">
        <v>453</v>
      </c>
      <c r="J34" s="130" t="str">
        <f>IF(MAXA(F34:I34)&lt;O34,TEXT(O34,"&lt;0.#######"),MAXA(F34:I34))</f>
        <v>&lt;0.06</v>
      </c>
      <c r="K34" s="56" t="str">
        <f>IF(MINA(F34:I34)&lt;O34,TEXT(O34,"&lt;0.#######"),MINA(F34:I34))</f>
        <v>&lt;0.06</v>
      </c>
      <c r="L34" s="184" t="str">
        <f>IF(AVERAGEA(F34:I34)&lt;O34,TEXT(O34,"&lt;0.#######"),AVERAGEA(F34:I34))</f>
        <v>&lt;0.06</v>
      </c>
      <c r="M34" s="827" t="s">
        <v>58</v>
      </c>
      <c r="N34" s="2"/>
      <c r="O34" s="3">
        <v>0.06</v>
      </c>
      <c r="P34" s="3" t="s">
        <v>453</v>
      </c>
    </row>
    <row r="35" spans="2:16" ht="12" customHeight="1">
      <c r="B35" s="35">
        <v>22</v>
      </c>
      <c r="C35" s="825" t="s">
        <v>35</v>
      </c>
      <c r="D35" s="826"/>
      <c r="E35" s="10" t="s">
        <v>254</v>
      </c>
      <c r="F35" s="115" t="s">
        <v>288</v>
      </c>
      <c r="G35" s="79" t="s">
        <v>288</v>
      </c>
      <c r="H35" s="79" t="s">
        <v>288</v>
      </c>
      <c r="I35" s="113" t="s">
        <v>288</v>
      </c>
      <c r="J35" s="131" t="str">
        <f aca="true" t="shared" si="0" ref="J35:J59">IF(MAXA(F35:I35)&lt;O35,TEXT(O35,"&lt;0.#######"),MAXA(F35:I35))</f>
        <v>&lt;0.002</v>
      </c>
      <c r="K35" s="29" t="str">
        <f aca="true" t="shared" si="1" ref="K35:K59">IF(MINA(F35:I35)&lt;O35,TEXT(O35,"&lt;0.#######"),MINA(F35:I35))</f>
        <v>&lt;0.002</v>
      </c>
      <c r="L35" s="179" t="str">
        <f aca="true" t="shared" si="2" ref="L35:L59">IF(AVERAGEA(F35:I35)&lt;O35,TEXT(O35,"&lt;0.#######"),AVERAGEA(F35:I35))</f>
        <v>&lt;0.002</v>
      </c>
      <c r="M35" s="824"/>
      <c r="N35" s="2"/>
      <c r="O35" s="3">
        <v>0.002</v>
      </c>
      <c r="P35" s="3" t="s">
        <v>288</v>
      </c>
    </row>
    <row r="36" spans="2:16" ht="12" customHeight="1">
      <c r="B36" s="35">
        <v>23</v>
      </c>
      <c r="C36" s="825" t="s">
        <v>101</v>
      </c>
      <c r="D36" s="826"/>
      <c r="E36" s="10" t="s">
        <v>254</v>
      </c>
      <c r="F36" s="115">
        <v>0.002</v>
      </c>
      <c r="G36" s="29">
        <v>0.015</v>
      </c>
      <c r="H36" s="79">
        <v>0.008</v>
      </c>
      <c r="I36" s="113">
        <v>0.001</v>
      </c>
      <c r="J36" s="131">
        <f t="shared" si="0"/>
        <v>0.015</v>
      </c>
      <c r="K36" s="29">
        <f>IF(MINA(F36:I36)&lt;O36,TEXT(O36,"&lt;0.#######"),MINA(F36:I36))</f>
        <v>0.001</v>
      </c>
      <c r="L36" s="179">
        <f t="shared" si="2"/>
        <v>0.006500000000000001</v>
      </c>
      <c r="M36" s="824"/>
      <c r="N36" s="2"/>
      <c r="O36" s="3">
        <v>0.001</v>
      </c>
      <c r="P36" s="3" t="s">
        <v>441</v>
      </c>
    </row>
    <row r="37" spans="2:16" ht="12" customHeight="1">
      <c r="B37" s="35">
        <v>24</v>
      </c>
      <c r="C37" s="825" t="s">
        <v>36</v>
      </c>
      <c r="D37" s="826"/>
      <c r="E37" s="10" t="s">
        <v>254</v>
      </c>
      <c r="F37" s="115">
        <v>0.004</v>
      </c>
      <c r="G37" s="79">
        <v>0.013</v>
      </c>
      <c r="H37" s="79">
        <v>0.005</v>
      </c>
      <c r="I37" s="144" t="s">
        <v>436</v>
      </c>
      <c r="J37" s="131">
        <f t="shared" si="0"/>
        <v>0.013</v>
      </c>
      <c r="K37" s="29" t="str">
        <f t="shared" si="1"/>
        <v>&lt;0.003</v>
      </c>
      <c r="L37" s="179">
        <f t="shared" si="2"/>
        <v>0.0055000000000000005</v>
      </c>
      <c r="M37" s="824"/>
      <c r="N37" s="2"/>
      <c r="O37" s="3">
        <v>0.003</v>
      </c>
      <c r="P37" s="3" t="s">
        <v>468</v>
      </c>
    </row>
    <row r="38" spans="2:16" ht="12" customHeight="1">
      <c r="B38" s="35">
        <v>25</v>
      </c>
      <c r="C38" s="825" t="s">
        <v>111</v>
      </c>
      <c r="D38" s="826"/>
      <c r="E38" s="10" t="s">
        <v>254</v>
      </c>
      <c r="F38" s="115" t="s">
        <v>291</v>
      </c>
      <c r="G38" s="79" t="s">
        <v>291</v>
      </c>
      <c r="H38" s="79" t="s">
        <v>291</v>
      </c>
      <c r="I38" s="113" t="s">
        <v>291</v>
      </c>
      <c r="J38" s="131" t="str">
        <f t="shared" si="0"/>
        <v>&lt;0.001</v>
      </c>
      <c r="K38" s="29" t="str">
        <f t="shared" si="1"/>
        <v>&lt;0.001</v>
      </c>
      <c r="L38" s="179" t="str">
        <f t="shared" si="2"/>
        <v>&lt;0.001</v>
      </c>
      <c r="M38" s="824"/>
      <c r="N38" s="2"/>
      <c r="O38" s="3">
        <v>0.001</v>
      </c>
      <c r="P38" s="3" t="s">
        <v>291</v>
      </c>
    </row>
    <row r="39" spans="2:16" ht="12" customHeight="1">
      <c r="B39" s="35">
        <v>26</v>
      </c>
      <c r="C39" s="825" t="s">
        <v>37</v>
      </c>
      <c r="D39" s="826"/>
      <c r="E39" s="10" t="s">
        <v>254</v>
      </c>
      <c r="F39" s="115" t="s">
        <v>291</v>
      </c>
      <c r="G39" s="79" t="s">
        <v>291</v>
      </c>
      <c r="H39" s="79" t="s">
        <v>291</v>
      </c>
      <c r="I39" s="113" t="s">
        <v>291</v>
      </c>
      <c r="J39" s="131" t="str">
        <f t="shared" si="0"/>
        <v>&lt;0.001</v>
      </c>
      <c r="K39" s="29" t="str">
        <f t="shared" si="1"/>
        <v>&lt;0.001</v>
      </c>
      <c r="L39" s="179" t="str">
        <f t="shared" si="2"/>
        <v>&lt;0.001</v>
      </c>
      <c r="M39" s="824"/>
      <c r="N39" s="2"/>
      <c r="O39" s="3">
        <v>0.001</v>
      </c>
      <c r="P39" s="3" t="s">
        <v>291</v>
      </c>
    </row>
    <row r="40" spans="2:16" ht="12" customHeight="1">
      <c r="B40" s="35">
        <v>27</v>
      </c>
      <c r="C40" s="825" t="s">
        <v>38</v>
      </c>
      <c r="D40" s="826"/>
      <c r="E40" s="10" t="s">
        <v>254</v>
      </c>
      <c r="F40" s="115">
        <v>0.003</v>
      </c>
      <c r="G40" s="79">
        <v>0.017</v>
      </c>
      <c r="H40" s="29">
        <v>0.01</v>
      </c>
      <c r="I40" s="113">
        <v>0.002</v>
      </c>
      <c r="J40" s="131">
        <f t="shared" si="0"/>
        <v>0.017</v>
      </c>
      <c r="K40" s="29">
        <f t="shared" si="1"/>
        <v>0.002</v>
      </c>
      <c r="L40" s="179">
        <f t="shared" si="2"/>
        <v>0.008</v>
      </c>
      <c r="M40" s="824"/>
      <c r="N40" s="2"/>
      <c r="O40" s="3">
        <v>0.001</v>
      </c>
      <c r="P40" s="3" t="s">
        <v>441</v>
      </c>
    </row>
    <row r="41" spans="2:16" ht="12" customHeight="1">
      <c r="B41" s="35">
        <v>28</v>
      </c>
      <c r="C41" s="825" t="s">
        <v>39</v>
      </c>
      <c r="D41" s="826"/>
      <c r="E41" s="10" t="s">
        <v>254</v>
      </c>
      <c r="F41" s="115" t="s">
        <v>436</v>
      </c>
      <c r="G41" s="79">
        <v>0.01</v>
      </c>
      <c r="H41" s="79">
        <v>0.005</v>
      </c>
      <c r="I41" s="113" t="s">
        <v>436</v>
      </c>
      <c r="J41" s="131">
        <f t="shared" si="0"/>
        <v>0.01</v>
      </c>
      <c r="K41" s="29" t="str">
        <f t="shared" si="1"/>
        <v>&lt;0.003</v>
      </c>
      <c r="L41" s="179">
        <f t="shared" si="2"/>
        <v>0.00375</v>
      </c>
      <c r="M41" s="824"/>
      <c r="N41" s="2"/>
      <c r="O41" s="3">
        <v>0.003</v>
      </c>
      <c r="P41" s="3" t="s">
        <v>470</v>
      </c>
    </row>
    <row r="42" spans="2:16" ht="12" customHeight="1">
      <c r="B42" s="35">
        <v>29</v>
      </c>
      <c r="C42" s="825" t="s">
        <v>112</v>
      </c>
      <c r="D42" s="826"/>
      <c r="E42" s="10" t="s">
        <v>254</v>
      </c>
      <c r="F42" s="115">
        <v>0.001</v>
      </c>
      <c r="G42" s="79">
        <v>0.002</v>
      </c>
      <c r="H42" s="79">
        <v>0.002</v>
      </c>
      <c r="I42" s="113">
        <v>0.001</v>
      </c>
      <c r="J42" s="131">
        <f t="shared" si="0"/>
        <v>0.002</v>
      </c>
      <c r="K42" s="29">
        <f t="shared" si="1"/>
        <v>0.001</v>
      </c>
      <c r="L42" s="179">
        <f t="shared" si="2"/>
        <v>0.0015</v>
      </c>
      <c r="M42" s="824"/>
      <c r="N42" s="2"/>
      <c r="O42" s="3">
        <v>0.001</v>
      </c>
      <c r="P42" s="3" t="s">
        <v>441</v>
      </c>
    </row>
    <row r="43" spans="2:16" ht="12" customHeight="1">
      <c r="B43" s="35">
        <v>30</v>
      </c>
      <c r="C43" s="825" t="s">
        <v>113</v>
      </c>
      <c r="D43" s="826"/>
      <c r="E43" s="10" t="s">
        <v>254</v>
      </c>
      <c r="F43" s="115" t="s">
        <v>291</v>
      </c>
      <c r="G43" s="79" t="s">
        <v>291</v>
      </c>
      <c r="H43" s="79" t="s">
        <v>291</v>
      </c>
      <c r="I43" s="113" t="s">
        <v>291</v>
      </c>
      <c r="J43" s="131" t="str">
        <f t="shared" si="0"/>
        <v>&lt;0.001</v>
      </c>
      <c r="K43" s="29" t="str">
        <f t="shared" si="1"/>
        <v>&lt;0.001</v>
      </c>
      <c r="L43" s="179" t="str">
        <f t="shared" si="2"/>
        <v>&lt;0.001</v>
      </c>
      <c r="M43" s="824"/>
      <c r="N43" s="2"/>
      <c r="O43" s="3">
        <v>0.001</v>
      </c>
      <c r="P43" s="3" t="s">
        <v>441</v>
      </c>
    </row>
    <row r="44" spans="2:16" ht="12" customHeight="1">
      <c r="B44" s="35">
        <v>31</v>
      </c>
      <c r="C44" s="825" t="s">
        <v>114</v>
      </c>
      <c r="D44" s="826"/>
      <c r="E44" s="10" t="s">
        <v>254</v>
      </c>
      <c r="F44" s="115" t="s">
        <v>438</v>
      </c>
      <c r="G44" s="79" t="s">
        <v>438</v>
      </c>
      <c r="H44" s="79" t="s">
        <v>438</v>
      </c>
      <c r="I44" s="113" t="s">
        <v>438</v>
      </c>
      <c r="J44" s="131" t="str">
        <f t="shared" si="0"/>
        <v>&lt;0.008</v>
      </c>
      <c r="K44" s="29" t="str">
        <f t="shared" si="1"/>
        <v>&lt;0.008</v>
      </c>
      <c r="L44" s="179" t="str">
        <f t="shared" si="2"/>
        <v>&lt;0.008</v>
      </c>
      <c r="M44" s="833"/>
      <c r="N44" s="2"/>
      <c r="O44" s="3">
        <v>0.008</v>
      </c>
      <c r="P44" s="3" t="s">
        <v>438</v>
      </c>
    </row>
    <row r="45" spans="2:16" ht="12" customHeight="1">
      <c r="B45" s="35">
        <v>32</v>
      </c>
      <c r="C45" s="825" t="s">
        <v>40</v>
      </c>
      <c r="D45" s="826"/>
      <c r="E45" s="10" t="s">
        <v>254</v>
      </c>
      <c r="F45" s="115" t="s">
        <v>477</v>
      </c>
      <c r="G45" s="79" t="s">
        <v>477</v>
      </c>
      <c r="H45" s="79" t="s">
        <v>477</v>
      </c>
      <c r="I45" s="113" t="s">
        <v>477</v>
      </c>
      <c r="J45" s="130"/>
      <c r="K45" s="56"/>
      <c r="L45" s="184"/>
      <c r="M45" s="830" t="s">
        <v>57</v>
      </c>
      <c r="N45" s="2"/>
      <c r="O45" s="3">
        <v>0.01</v>
      </c>
      <c r="P45" s="3" t="s">
        <v>451</v>
      </c>
    </row>
    <row r="46" spans="2:16" ht="12" customHeight="1">
      <c r="B46" s="35">
        <v>33</v>
      </c>
      <c r="C46" s="825" t="s">
        <v>41</v>
      </c>
      <c r="D46" s="826"/>
      <c r="E46" s="10" t="s">
        <v>254</v>
      </c>
      <c r="F46" s="115">
        <v>0.08</v>
      </c>
      <c r="G46" s="79">
        <v>0.77</v>
      </c>
      <c r="H46" s="79">
        <v>1.3</v>
      </c>
      <c r="I46" s="113">
        <v>0.09</v>
      </c>
      <c r="J46" s="30">
        <f t="shared" si="0"/>
        <v>1.3</v>
      </c>
      <c r="K46" s="56">
        <f t="shared" si="1"/>
        <v>0.08</v>
      </c>
      <c r="L46" s="184">
        <f t="shared" si="2"/>
        <v>0.5599999999999999</v>
      </c>
      <c r="M46" s="830"/>
      <c r="N46" s="2"/>
      <c r="O46" s="3">
        <v>0.01</v>
      </c>
      <c r="P46" s="3" t="s">
        <v>458</v>
      </c>
    </row>
    <row r="47" spans="2:16" ht="12" customHeight="1">
      <c r="B47" s="35">
        <v>34</v>
      </c>
      <c r="C47" s="825" t="s">
        <v>42</v>
      </c>
      <c r="D47" s="826"/>
      <c r="E47" s="10" t="s">
        <v>254</v>
      </c>
      <c r="F47" s="115" t="s">
        <v>454</v>
      </c>
      <c r="G47" s="79">
        <v>0.04</v>
      </c>
      <c r="H47" s="79">
        <v>0.19</v>
      </c>
      <c r="I47" s="113" t="s">
        <v>454</v>
      </c>
      <c r="J47" s="130">
        <f t="shared" si="0"/>
        <v>0.19</v>
      </c>
      <c r="K47" s="56" t="str">
        <f t="shared" si="1"/>
        <v>&lt;0.03</v>
      </c>
      <c r="L47" s="184">
        <f t="shared" si="2"/>
        <v>0.0575</v>
      </c>
      <c r="M47" s="830"/>
      <c r="N47" s="2"/>
      <c r="O47" s="3">
        <v>0.03</v>
      </c>
      <c r="P47" s="3" t="s">
        <v>454</v>
      </c>
    </row>
    <row r="48" spans="2:16" ht="12" customHeight="1">
      <c r="B48" s="35">
        <v>35</v>
      </c>
      <c r="C48" s="825" t="s">
        <v>43</v>
      </c>
      <c r="D48" s="826"/>
      <c r="E48" s="10" t="s">
        <v>254</v>
      </c>
      <c r="F48" s="115" t="s">
        <v>477</v>
      </c>
      <c r="G48" s="79" t="s">
        <v>477</v>
      </c>
      <c r="H48" s="79" t="s">
        <v>477</v>
      </c>
      <c r="I48" s="113" t="s">
        <v>477</v>
      </c>
      <c r="J48" s="130"/>
      <c r="K48" s="56"/>
      <c r="L48" s="184"/>
      <c r="M48" s="830"/>
      <c r="N48" s="2"/>
      <c r="O48" s="3">
        <v>0.01</v>
      </c>
      <c r="P48" s="3" t="s">
        <v>458</v>
      </c>
    </row>
    <row r="49" spans="2:16" ht="12" customHeight="1">
      <c r="B49" s="35">
        <v>36</v>
      </c>
      <c r="C49" s="825" t="s">
        <v>44</v>
      </c>
      <c r="D49" s="826"/>
      <c r="E49" s="10" t="s">
        <v>254</v>
      </c>
      <c r="F49" s="115" t="s">
        <v>477</v>
      </c>
      <c r="G49" s="79" t="s">
        <v>477</v>
      </c>
      <c r="H49" s="79" t="s">
        <v>477</v>
      </c>
      <c r="I49" s="113" t="s">
        <v>477</v>
      </c>
      <c r="J49" s="30"/>
      <c r="K49" s="31"/>
      <c r="L49" s="173"/>
      <c r="M49" s="11" t="s">
        <v>59</v>
      </c>
      <c r="N49" s="2"/>
      <c r="O49" s="3">
        <v>0.1</v>
      </c>
      <c r="P49" s="3" t="s">
        <v>462</v>
      </c>
    </row>
    <row r="50" spans="2:16" ht="12" customHeight="1">
      <c r="B50" s="35">
        <v>37</v>
      </c>
      <c r="C50" s="825" t="s">
        <v>45</v>
      </c>
      <c r="D50" s="826"/>
      <c r="E50" s="10" t="s">
        <v>254</v>
      </c>
      <c r="F50" s="115">
        <v>0.012</v>
      </c>
      <c r="G50" s="79">
        <v>0.041</v>
      </c>
      <c r="H50" s="79">
        <v>0.043</v>
      </c>
      <c r="I50" s="113">
        <v>0.014</v>
      </c>
      <c r="J50" s="131">
        <f t="shared" si="0"/>
        <v>0.043</v>
      </c>
      <c r="K50" s="29">
        <f t="shared" si="1"/>
        <v>0.012</v>
      </c>
      <c r="L50" s="179">
        <f t="shared" si="2"/>
        <v>0.0275</v>
      </c>
      <c r="M50" s="11" t="s">
        <v>57</v>
      </c>
      <c r="N50" s="2"/>
      <c r="O50" s="3">
        <v>0.001</v>
      </c>
      <c r="P50" s="3" t="s">
        <v>441</v>
      </c>
    </row>
    <row r="51" spans="2:16" ht="12" customHeight="1">
      <c r="B51" s="35">
        <v>38</v>
      </c>
      <c r="C51" s="825" t="s">
        <v>46</v>
      </c>
      <c r="D51" s="826"/>
      <c r="E51" s="10" t="s">
        <v>254</v>
      </c>
      <c r="F51" s="112" t="s">
        <v>477</v>
      </c>
      <c r="G51" s="79" t="s">
        <v>477</v>
      </c>
      <c r="H51" s="79" t="s">
        <v>477</v>
      </c>
      <c r="I51" s="113"/>
      <c r="J51" s="30"/>
      <c r="K51" s="31"/>
      <c r="L51" s="173"/>
      <c r="M51" s="11" t="s">
        <v>61</v>
      </c>
      <c r="N51" s="2"/>
      <c r="O51" s="3">
        <v>0.1</v>
      </c>
      <c r="P51" s="3" t="s">
        <v>461</v>
      </c>
    </row>
    <row r="52" spans="2:16" ht="12" customHeight="1">
      <c r="B52" s="35">
        <v>39</v>
      </c>
      <c r="C52" s="834" t="s">
        <v>71</v>
      </c>
      <c r="D52" s="835"/>
      <c r="E52" s="10" t="s">
        <v>254</v>
      </c>
      <c r="F52" s="112" t="s">
        <v>477</v>
      </c>
      <c r="G52" s="79" t="s">
        <v>477</v>
      </c>
      <c r="H52" s="79" t="s">
        <v>477</v>
      </c>
      <c r="I52" s="113"/>
      <c r="J52" s="145"/>
      <c r="K52" s="167"/>
      <c r="L52" s="187"/>
      <c r="M52" s="830" t="s">
        <v>59</v>
      </c>
      <c r="N52" s="2"/>
      <c r="O52" s="3">
        <v>2</v>
      </c>
      <c r="P52" s="3" t="s">
        <v>462</v>
      </c>
    </row>
    <row r="53" spans="2:16" ht="12" customHeight="1">
      <c r="B53" s="35">
        <v>40</v>
      </c>
      <c r="C53" s="825" t="s">
        <v>47</v>
      </c>
      <c r="D53" s="826"/>
      <c r="E53" s="10" t="s">
        <v>254</v>
      </c>
      <c r="F53" s="112" t="s">
        <v>477</v>
      </c>
      <c r="G53" s="79" t="s">
        <v>477</v>
      </c>
      <c r="H53" s="79" t="s">
        <v>477</v>
      </c>
      <c r="I53" s="113"/>
      <c r="J53" s="145"/>
      <c r="K53" s="167"/>
      <c r="L53" s="187"/>
      <c r="M53" s="830"/>
      <c r="N53" s="2"/>
      <c r="O53" s="3">
        <v>10</v>
      </c>
      <c r="P53" s="3" t="s">
        <v>450</v>
      </c>
    </row>
    <row r="54" spans="2:16" ht="12" customHeight="1">
      <c r="B54" s="35">
        <v>41</v>
      </c>
      <c r="C54" s="825" t="s">
        <v>48</v>
      </c>
      <c r="D54" s="826"/>
      <c r="E54" s="10" t="s">
        <v>254</v>
      </c>
      <c r="F54" s="112" t="s">
        <v>477</v>
      </c>
      <c r="G54" s="79" t="s">
        <v>477</v>
      </c>
      <c r="H54" s="79" t="s">
        <v>477</v>
      </c>
      <c r="I54" s="113"/>
      <c r="J54" s="130"/>
      <c r="K54" s="56"/>
      <c r="L54" s="184"/>
      <c r="M54" s="830" t="s">
        <v>60</v>
      </c>
      <c r="N54" s="2"/>
      <c r="O54" s="3">
        <v>0.02</v>
      </c>
      <c r="P54" s="3" t="s">
        <v>292</v>
      </c>
    </row>
    <row r="55" spans="2:16" ht="12" customHeight="1">
      <c r="B55" s="35">
        <v>42</v>
      </c>
      <c r="C55" s="825" t="s">
        <v>243</v>
      </c>
      <c r="D55" s="826"/>
      <c r="E55" s="10" t="s">
        <v>254</v>
      </c>
      <c r="F55" s="112" t="s">
        <v>477</v>
      </c>
      <c r="G55" s="79" t="s">
        <v>477</v>
      </c>
      <c r="H55" s="79" t="s">
        <v>477</v>
      </c>
      <c r="I55" s="113"/>
      <c r="J55" s="471"/>
      <c r="K55" s="472"/>
      <c r="L55" s="473"/>
      <c r="M55" s="830"/>
      <c r="N55" s="2"/>
      <c r="O55" s="3">
        <v>1E-06</v>
      </c>
      <c r="P55" s="3" t="s">
        <v>463</v>
      </c>
    </row>
    <row r="56" spans="2:16" ht="12" customHeight="1">
      <c r="B56" s="35">
        <v>43</v>
      </c>
      <c r="C56" s="825" t="s">
        <v>244</v>
      </c>
      <c r="D56" s="826"/>
      <c r="E56" s="10" t="s">
        <v>254</v>
      </c>
      <c r="F56" s="112" t="s">
        <v>477</v>
      </c>
      <c r="G56" s="79" t="s">
        <v>477</v>
      </c>
      <c r="H56" s="79" t="s">
        <v>477</v>
      </c>
      <c r="I56" s="113"/>
      <c r="J56" s="471"/>
      <c r="K56" s="472"/>
      <c r="L56" s="473"/>
      <c r="M56" s="830"/>
      <c r="N56" s="2"/>
      <c r="O56" s="3">
        <v>1E-06</v>
      </c>
      <c r="P56" s="3" t="s">
        <v>455</v>
      </c>
    </row>
    <row r="57" spans="2:16" ht="12" customHeight="1">
      <c r="B57" s="35">
        <v>44</v>
      </c>
      <c r="C57" s="825" t="s">
        <v>49</v>
      </c>
      <c r="D57" s="826"/>
      <c r="E57" s="10" t="s">
        <v>254</v>
      </c>
      <c r="F57" s="112" t="s">
        <v>477</v>
      </c>
      <c r="G57" s="79" t="s">
        <v>477</v>
      </c>
      <c r="H57" s="79" t="s">
        <v>477</v>
      </c>
      <c r="I57" s="113"/>
      <c r="J57" s="131"/>
      <c r="K57" s="29"/>
      <c r="L57" s="179"/>
      <c r="M57" s="830"/>
      <c r="N57" s="2"/>
      <c r="O57" s="3">
        <v>0.002</v>
      </c>
      <c r="P57" s="3" t="s">
        <v>473</v>
      </c>
    </row>
    <row r="58" spans="2:16" ht="12" customHeight="1">
      <c r="B58" s="35">
        <v>45</v>
      </c>
      <c r="C58" s="825" t="s">
        <v>50</v>
      </c>
      <c r="D58" s="826"/>
      <c r="E58" s="10" t="s">
        <v>254</v>
      </c>
      <c r="F58" s="112" t="s">
        <v>477</v>
      </c>
      <c r="G58" s="79" t="s">
        <v>477</v>
      </c>
      <c r="H58" s="79" t="s">
        <v>477</v>
      </c>
      <c r="I58" s="113"/>
      <c r="J58" s="470"/>
      <c r="K58" s="166"/>
      <c r="L58" s="186"/>
      <c r="M58" s="830"/>
      <c r="N58" s="2"/>
      <c r="O58" s="3">
        <v>0.0005</v>
      </c>
      <c r="P58" s="3" t="s">
        <v>290</v>
      </c>
    </row>
    <row r="59" spans="2:16" ht="12" customHeight="1">
      <c r="B59" s="35">
        <v>46</v>
      </c>
      <c r="C59" s="825" t="s">
        <v>232</v>
      </c>
      <c r="D59" s="826"/>
      <c r="E59" s="10" t="s">
        <v>254</v>
      </c>
      <c r="F59" s="112">
        <v>0.4</v>
      </c>
      <c r="G59" s="79">
        <v>0.7</v>
      </c>
      <c r="H59" s="79">
        <v>0.8</v>
      </c>
      <c r="I59" s="113">
        <v>0.4</v>
      </c>
      <c r="J59" s="30">
        <f t="shared" si="0"/>
        <v>0.8</v>
      </c>
      <c r="K59" s="31">
        <f t="shared" si="1"/>
        <v>0.4</v>
      </c>
      <c r="L59" s="173">
        <f t="shared" si="2"/>
        <v>0.5750000000000001</v>
      </c>
      <c r="M59" s="830" t="s">
        <v>79</v>
      </c>
      <c r="N59" s="2"/>
      <c r="O59" s="3">
        <v>0.2</v>
      </c>
      <c r="P59" s="65" t="s">
        <v>460</v>
      </c>
    </row>
    <row r="60" spans="2:16" ht="12" customHeight="1">
      <c r="B60" s="35">
        <v>47</v>
      </c>
      <c r="C60" s="825" t="s">
        <v>51</v>
      </c>
      <c r="D60" s="826"/>
      <c r="E60" s="10" t="s">
        <v>276</v>
      </c>
      <c r="F60" s="112" t="s">
        <v>477</v>
      </c>
      <c r="G60" s="79" t="s">
        <v>477</v>
      </c>
      <c r="H60" s="79" t="s">
        <v>477</v>
      </c>
      <c r="I60" s="113" t="s">
        <v>477</v>
      </c>
      <c r="J60" s="30"/>
      <c r="K60" s="31"/>
      <c r="L60" s="173"/>
      <c r="M60" s="830"/>
      <c r="N60" s="2"/>
      <c r="P60" s="65"/>
    </row>
    <row r="61" spans="2:14" ht="12" customHeight="1">
      <c r="B61" s="35">
        <v>48</v>
      </c>
      <c r="C61" s="825" t="s">
        <v>52</v>
      </c>
      <c r="D61" s="826"/>
      <c r="E61" s="10" t="s">
        <v>276</v>
      </c>
      <c r="F61" s="112" t="s">
        <v>477</v>
      </c>
      <c r="G61" s="79" t="s">
        <v>477</v>
      </c>
      <c r="H61" s="79" t="s">
        <v>477</v>
      </c>
      <c r="I61" s="113" t="s">
        <v>477</v>
      </c>
      <c r="J61" s="112"/>
      <c r="K61" s="79"/>
      <c r="L61" s="178"/>
      <c r="M61" s="830"/>
      <c r="N61" s="2"/>
    </row>
    <row r="62" spans="2:14" ht="12" customHeight="1">
      <c r="B62" s="35">
        <v>49</v>
      </c>
      <c r="C62" s="825" t="s">
        <v>53</v>
      </c>
      <c r="D62" s="826"/>
      <c r="E62" s="10" t="s">
        <v>276</v>
      </c>
      <c r="F62" s="112" t="s">
        <v>477</v>
      </c>
      <c r="G62" s="79" t="s">
        <v>477</v>
      </c>
      <c r="H62" s="79" t="s">
        <v>477</v>
      </c>
      <c r="I62" s="113" t="s">
        <v>477</v>
      </c>
      <c r="J62" s="112"/>
      <c r="K62" s="79"/>
      <c r="L62" s="178"/>
      <c r="M62" s="830"/>
      <c r="N62" s="2"/>
    </row>
    <row r="63" spans="2:16" ht="12" customHeight="1">
      <c r="B63" s="35">
        <v>50</v>
      </c>
      <c r="C63" s="825" t="s">
        <v>54</v>
      </c>
      <c r="D63" s="826"/>
      <c r="E63" s="10" t="s">
        <v>257</v>
      </c>
      <c r="F63" s="30" t="s">
        <v>447</v>
      </c>
      <c r="G63" s="172">
        <v>3.9</v>
      </c>
      <c r="H63" s="113">
        <v>3.3</v>
      </c>
      <c r="I63" s="172" t="s">
        <v>447</v>
      </c>
      <c r="J63" s="30">
        <f>IF(MAXA(F63:I63)&lt;O63,TEXT(O63,"&lt;0.#######"),MAXA(F63:I63))</f>
        <v>3.9</v>
      </c>
      <c r="K63" s="31" t="str">
        <f>IF(MINA(F63:I63)&lt;O63,TEXT(O63,"&lt;0.#######"),MINA(F63:I63))</f>
        <v>&lt;0.5</v>
      </c>
      <c r="L63" s="173">
        <f>IF(AVERAGEA(F63:I63)&lt;O63,TEXT(O63,"&lt;0.#######"),AVERAGEA(F63:I63))</f>
        <v>1.7999999999999998</v>
      </c>
      <c r="M63" s="830"/>
      <c r="N63" s="2"/>
      <c r="O63" s="3">
        <v>0.5</v>
      </c>
      <c r="P63" s="3" t="s">
        <v>447</v>
      </c>
    </row>
    <row r="64" spans="2:16" ht="12" customHeight="1" thickBot="1">
      <c r="B64" s="35">
        <v>51</v>
      </c>
      <c r="C64" s="825" t="s">
        <v>55</v>
      </c>
      <c r="D64" s="826"/>
      <c r="E64" s="10" t="s">
        <v>257</v>
      </c>
      <c r="F64" s="120" t="s">
        <v>448</v>
      </c>
      <c r="G64" s="138">
        <v>1.4</v>
      </c>
      <c r="H64" s="138">
        <v>4.2</v>
      </c>
      <c r="I64" s="113" t="s">
        <v>448</v>
      </c>
      <c r="J64" s="327">
        <f>IF(MAXA(F64:I64)&lt;O64,TEXT(O64,"&lt;0.#######"),MAXA(F64:I64))</f>
        <v>4.2</v>
      </c>
      <c r="K64" s="61" t="str">
        <f>IF(MINA(F64:I64)&lt;O64,TEXT(O64,"&lt;0.#######"),MINA(F64:I64))</f>
        <v>&lt;0.1</v>
      </c>
      <c r="L64" s="188">
        <f>IF(AVERAGEA(F64:I64)&lt;O64,TEXT(O64,"&lt;0.#######"),AVERAGEA(F64:I64))</f>
        <v>1.4</v>
      </c>
      <c r="M64" s="830"/>
      <c r="N64" s="2"/>
      <c r="O64" s="3">
        <v>0.1</v>
      </c>
      <c r="P64" s="3" t="s">
        <v>448</v>
      </c>
    </row>
    <row r="65" spans="2:16" s="6" customFormat="1" ht="15" customHeight="1" thickBot="1">
      <c r="B65" s="818" t="s">
        <v>242</v>
      </c>
      <c r="C65" s="819"/>
      <c r="D65" s="819"/>
      <c r="E65" s="839"/>
      <c r="F65" s="92">
        <v>2</v>
      </c>
      <c r="G65" s="154">
        <v>2</v>
      </c>
      <c r="H65" s="154">
        <v>2</v>
      </c>
      <c r="I65" s="211">
        <v>2</v>
      </c>
      <c r="J65" s="210"/>
      <c r="K65" s="70"/>
      <c r="L65" s="218"/>
      <c r="M65" s="70"/>
      <c r="N65" s="2"/>
      <c r="O65" s="3"/>
      <c r="P65" s="3"/>
    </row>
    <row r="66" spans="3:14" ht="10.5" customHeight="1">
      <c r="C66" s="3" t="s">
        <v>446</v>
      </c>
      <c r="F66" s="3"/>
      <c r="L66" s="3"/>
      <c r="M66" s="3"/>
      <c r="N66" s="5"/>
    </row>
    <row r="67" spans="3:13" ht="10.5" customHeight="1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0">
    <mergeCell ref="C24:D24"/>
    <mergeCell ref="C26:D26"/>
    <mergeCell ref="C32:D32"/>
    <mergeCell ref="C27:D27"/>
    <mergeCell ref="C28:D28"/>
    <mergeCell ref="C29:D29"/>
    <mergeCell ref="C30:D30"/>
    <mergeCell ref="C31:D31"/>
    <mergeCell ref="C25:D25"/>
    <mergeCell ref="C14:D14"/>
    <mergeCell ref="C23:D23"/>
    <mergeCell ref="C20:D20"/>
    <mergeCell ref="C22:D22"/>
    <mergeCell ref="C19:D19"/>
    <mergeCell ref="C21:D21"/>
    <mergeCell ref="C16:D16"/>
    <mergeCell ref="C15:D15"/>
    <mergeCell ref="C17:D17"/>
    <mergeCell ref="C18:D18"/>
    <mergeCell ref="F13:I13"/>
    <mergeCell ref="F3:I3"/>
    <mergeCell ref="F4:I4"/>
    <mergeCell ref="B1:M1"/>
    <mergeCell ref="D6:E6"/>
    <mergeCell ref="D10:E10"/>
    <mergeCell ref="B4:C4"/>
    <mergeCell ref="K6:K9"/>
    <mergeCell ref="J6:J9"/>
    <mergeCell ref="D8:E8"/>
    <mergeCell ref="D7:E7"/>
    <mergeCell ref="D11:E11"/>
    <mergeCell ref="B13:D13"/>
    <mergeCell ref="D12:E12"/>
    <mergeCell ref="B6:C12"/>
    <mergeCell ref="D9:E9"/>
    <mergeCell ref="J13:L13"/>
    <mergeCell ref="M6:M12"/>
    <mergeCell ref="L6:L9"/>
    <mergeCell ref="M45:M48"/>
    <mergeCell ref="M27:M33"/>
    <mergeCell ref="M14:M15"/>
    <mergeCell ref="M24:M26"/>
    <mergeCell ref="M34:M44"/>
    <mergeCell ref="M16:M21"/>
    <mergeCell ref="M59:M64"/>
    <mergeCell ref="C40:D40"/>
    <mergeCell ref="C41:D41"/>
    <mergeCell ref="C42:D42"/>
    <mergeCell ref="C43:D43"/>
    <mergeCell ref="M52:M53"/>
    <mergeCell ref="C49:D49"/>
    <mergeCell ref="C50:D50"/>
    <mergeCell ref="C51:D51"/>
    <mergeCell ref="C44:D44"/>
    <mergeCell ref="C33:D33"/>
    <mergeCell ref="C35:D35"/>
    <mergeCell ref="C34:D34"/>
    <mergeCell ref="M54:M58"/>
    <mergeCell ref="C36:D36"/>
    <mergeCell ref="C52:D52"/>
    <mergeCell ref="C37:D37"/>
    <mergeCell ref="C38:D38"/>
    <mergeCell ref="C39:D39"/>
    <mergeCell ref="C48:D48"/>
    <mergeCell ref="C45:D45"/>
    <mergeCell ref="C46:D46"/>
    <mergeCell ref="C47:D47"/>
    <mergeCell ref="B65:E65"/>
    <mergeCell ref="C60:D60"/>
    <mergeCell ref="C61:D61"/>
    <mergeCell ref="C62:D62"/>
    <mergeCell ref="C63:D63"/>
    <mergeCell ref="C58:D58"/>
    <mergeCell ref="C59:D59"/>
    <mergeCell ref="C53:D53"/>
    <mergeCell ref="C64:D64"/>
    <mergeCell ref="C54:D54"/>
    <mergeCell ref="C55:D55"/>
    <mergeCell ref="C56:D56"/>
    <mergeCell ref="C57:D57"/>
  </mergeCells>
  <printOptions horizontalCentered="1"/>
  <pageMargins left="0.7086614173228347" right="0.7086614173228347" top="0.5905511811023623" bottom="0.1968503937007874" header="0" footer="0"/>
  <pageSetup horizontalDpi="600" verticalDpi="600" orientation="portrait" paperSize="9" scale="80" r:id="rId1"/>
  <colBreaks count="1" manualBreakCount="1">
    <brk id="1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W67"/>
  <sheetViews>
    <sheetView zoomScalePageLayoutView="0" workbookViewId="0" topLeftCell="A1">
      <selection activeCell="J12" sqref="J12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6" width="7.59765625" style="4" customWidth="1"/>
    <col min="7" max="11" width="7.59765625" style="3" customWidth="1"/>
    <col min="12" max="12" width="7.59765625" style="4" customWidth="1"/>
    <col min="13" max="13" width="13.5" style="4" customWidth="1"/>
    <col min="14" max="14" width="3.5" style="3" customWidth="1"/>
    <col min="15" max="16" width="0" style="3" hidden="1" customWidth="1"/>
    <col min="17" max="16384" width="8.8984375" style="3" customWidth="1"/>
  </cols>
  <sheetData>
    <row r="1" spans="2:23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41"/>
      <c r="O1" s="41"/>
      <c r="W1" s="4"/>
    </row>
    <row r="2" spans="2:23" ht="12" customHeight="1" thickBot="1">
      <c r="B2" s="20"/>
      <c r="C2" s="20"/>
      <c r="F2" s="3"/>
      <c r="L2" s="3"/>
      <c r="M2" s="3"/>
      <c r="W2" s="4"/>
    </row>
    <row r="3" spans="2:14" ht="16.5" customHeight="1" thickBot="1">
      <c r="B3" s="4"/>
      <c r="C3" s="12"/>
      <c r="D3" s="14"/>
      <c r="E3" s="4"/>
      <c r="F3" s="1033" t="s">
        <v>6</v>
      </c>
      <c r="G3" s="1034"/>
      <c r="H3" s="1034"/>
      <c r="I3" s="1035"/>
      <c r="J3" s="74"/>
      <c r="K3" s="75"/>
      <c r="L3" s="75"/>
      <c r="N3" s="4"/>
    </row>
    <row r="4" spans="2:14" ht="16.5" customHeight="1" thickBot="1">
      <c r="B4" s="793" t="s">
        <v>21</v>
      </c>
      <c r="C4" s="795"/>
      <c r="D4" s="47" t="s">
        <v>115</v>
      </c>
      <c r="E4" s="4"/>
      <c r="F4" s="1033" t="s">
        <v>146</v>
      </c>
      <c r="G4" s="1034"/>
      <c r="H4" s="1034"/>
      <c r="I4" s="1035"/>
      <c r="J4" s="74"/>
      <c r="K4" s="75"/>
      <c r="L4" s="75"/>
      <c r="N4" s="4"/>
    </row>
    <row r="5" spans="2:14" ht="9.75" customHeight="1" thickBot="1">
      <c r="B5" s="4"/>
      <c r="C5" s="4"/>
      <c r="D5" s="4"/>
      <c r="E5" s="4"/>
      <c r="G5" s="4"/>
      <c r="H5" s="4"/>
      <c r="I5" s="4"/>
      <c r="J5" s="4"/>
      <c r="K5" s="4"/>
      <c r="N5" s="4"/>
    </row>
    <row r="6" spans="2:14" ht="12" customHeight="1">
      <c r="B6" s="799" t="s">
        <v>99</v>
      </c>
      <c r="C6" s="800"/>
      <c r="D6" s="803" t="s">
        <v>7</v>
      </c>
      <c r="E6" s="804"/>
      <c r="F6" s="38">
        <v>45029</v>
      </c>
      <c r="G6" s="150">
        <v>45118</v>
      </c>
      <c r="H6" s="150">
        <v>45211</v>
      </c>
      <c r="I6" s="150">
        <v>45315</v>
      </c>
      <c r="J6" s="1044" t="s">
        <v>247</v>
      </c>
      <c r="K6" s="1042" t="s">
        <v>248</v>
      </c>
      <c r="L6" s="1027" t="s">
        <v>2</v>
      </c>
      <c r="M6" s="814" t="s">
        <v>76</v>
      </c>
      <c r="N6" s="4"/>
    </row>
    <row r="7" spans="2:14" ht="12" customHeight="1">
      <c r="B7" s="801"/>
      <c r="C7" s="802"/>
      <c r="D7" s="816" t="s">
        <v>12</v>
      </c>
      <c r="E7" s="817"/>
      <c r="F7" s="39">
        <v>0.3541666666666667</v>
      </c>
      <c r="G7" s="151">
        <v>0.3986111111111111</v>
      </c>
      <c r="H7" s="151">
        <v>0.3333333333333333</v>
      </c>
      <c r="I7" s="151">
        <v>0.3333333333333333</v>
      </c>
      <c r="J7" s="1045"/>
      <c r="K7" s="1043"/>
      <c r="L7" s="1028"/>
      <c r="M7" s="815"/>
      <c r="N7" s="4"/>
    </row>
    <row r="8" spans="2:14" ht="12" customHeight="1">
      <c r="B8" s="801"/>
      <c r="C8" s="802"/>
      <c r="D8" s="816" t="s">
        <v>8</v>
      </c>
      <c r="E8" s="817"/>
      <c r="F8" s="39" t="s">
        <v>487</v>
      </c>
      <c r="G8" s="9" t="s">
        <v>519</v>
      </c>
      <c r="H8" s="9" t="s">
        <v>537</v>
      </c>
      <c r="I8" s="151" t="s">
        <v>487</v>
      </c>
      <c r="J8" s="1045"/>
      <c r="K8" s="1043"/>
      <c r="L8" s="1028"/>
      <c r="M8" s="815"/>
      <c r="N8" s="4"/>
    </row>
    <row r="9" spans="2:14" ht="12" customHeight="1">
      <c r="B9" s="801"/>
      <c r="C9" s="802"/>
      <c r="D9" s="816" t="s">
        <v>9</v>
      </c>
      <c r="E9" s="817"/>
      <c r="F9" s="39" t="s">
        <v>488</v>
      </c>
      <c r="G9" s="9" t="s">
        <v>519</v>
      </c>
      <c r="H9" s="9" t="s">
        <v>537</v>
      </c>
      <c r="I9" s="9" t="s">
        <v>573</v>
      </c>
      <c r="J9" s="1045"/>
      <c r="K9" s="1043"/>
      <c r="L9" s="1028"/>
      <c r="M9" s="815"/>
      <c r="N9" s="4"/>
    </row>
    <row r="10" spans="2:14" ht="12" customHeight="1">
      <c r="B10" s="801"/>
      <c r="C10" s="802"/>
      <c r="D10" s="816" t="s">
        <v>10</v>
      </c>
      <c r="E10" s="817"/>
      <c r="F10" s="112">
        <v>12.7</v>
      </c>
      <c r="G10" s="79">
        <v>27.5</v>
      </c>
      <c r="H10" s="79">
        <v>11.6</v>
      </c>
      <c r="I10" s="31">
        <v>-2</v>
      </c>
      <c r="J10" s="30">
        <f>MAX(F10:I10)</f>
        <v>27.5</v>
      </c>
      <c r="K10" s="31">
        <f>MIN(F10:I10)</f>
        <v>-2</v>
      </c>
      <c r="L10" s="173">
        <f>AVERAGE(F10:I10)</f>
        <v>12.450000000000001</v>
      </c>
      <c r="M10" s="815"/>
      <c r="N10" s="4"/>
    </row>
    <row r="11" spans="2:14" ht="12" customHeight="1">
      <c r="B11" s="801"/>
      <c r="C11" s="802"/>
      <c r="D11" s="816" t="s">
        <v>11</v>
      </c>
      <c r="E11" s="817"/>
      <c r="F11" s="112">
        <v>5.8</v>
      </c>
      <c r="G11" s="79">
        <v>16.1</v>
      </c>
      <c r="H11" s="31">
        <v>14</v>
      </c>
      <c r="I11" s="79">
        <v>4.5</v>
      </c>
      <c r="J11" s="30">
        <f>MAX(F11:I11)</f>
        <v>16.1</v>
      </c>
      <c r="K11" s="31">
        <f>MIN(F11:I11)</f>
        <v>4.5</v>
      </c>
      <c r="L11" s="173">
        <f>AVERAGE(F11:I11)</f>
        <v>10.100000000000001</v>
      </c>
      <c r="M11" s="815"/>
      <c r="N11" s="4"/>
    </row>
    <row r="12" spans="2:14" ht="12" customHeight="1" thickBot="1">
      <c r="B12" s="1031"/>
      <c r="C12" s="1032"/>
      <c r="D12" s="1029" t="s">
        <v>280</v>
      </c>
      <c r="E12" s="1030"/>
      <c r="F12" s="327">
        <v>0.4</v>
      </c>
      <c r="G12" s="61">
        <v>0.4</v>
      </c>
      <c r="H12" s="61">
        <v>0.6</v>
      </c>
      <c r="I12" s="326">
        <v>0.4</v>
      </c>
      <c r="J12" s="327">
        <f>MAX(F12:I12)</f>
        <v>0.6</v>
      </c>
      <c r="K12" s="61">
        <f>MIN(F12:I12)</f>
        <v>0.4</v>
      </c>
      <c r="L12" s="188">
        <f>AVERAGE(F12:I12)</f>
        <v>0.44999999999999996</v>
      </c>
      <c r="M12" s="1026"/>
      <c r="N12" s="4"/>
    </row>
    <row r="13" spans="2:15" s="6" customFormat="1" ht="15" customHeight="1" thickBot="1">
      <c r="B13" s="818" t="s">
        <v>234</v>
      </c>
      <c r="C13" s="819"/>
      <c r="D13" s="819"/>
      <c r="E13" s="19" t="s">
        <v>256</v>
      </c>
      <c r="F13" s="918" t="s">
        <v>3</v>
      </c>
      <c r="G13" s="918"/>
      <c r="H13" s="918"/>
      <c r="I13" s="918"/>
      <c r="J13" s="918"/>
      <c r="K13" s="918"/>
      <c r="L13" s="918"/>
      <c r="M13" s="137"/>
      <c r="N13" s="7"/>
      <c r="O13" s="6" t="s">
        <v>245</v>
      </c>
    </row>
    <row r="14" spans="2:16" ht="12" customHeight="1">
      <c r="B14" s="136">
        <v>1</v>
      </c>
      <c r="C14" s="822" t="s">
        <v>22</v>
      </c>
      <c r="D14" s="823"/>
      <c r="E14" s="97" t="s">
        <v>264</v>
      </c>
      <c r="F14" s="139" t="s">
        <v>477</v>
      </c>
      <c r="G14" s="152" t="s">
        <v>477</v>
      </c>
      <c r="H14" s="152" t="s">
        <v>477</v>
      </c>
      <c r="I14" s="198" t="s">
        <v>477</v>
      </c>
      <c r="J14" s="174"/>
      <c r="K14" s="175"/>
      <c r="L14" s="469"/>
      <c r="M14" s="824" t="s">
        <v>56</v>
      </c>
      <c r="N14" s="2"/>
      <c r="P14" s="3">
        <v>0</v>
      </c>
    </row>
    <row r="15" spans="2:14" ht="12" customHeight="1">
      <c r="B15" s="35">
        <v>2</v>
      </c>
      <c r="C15" s="825" t="s">
        <v>23</v>
      </c>
      <c r="D15" s="826"/>
      <c r="E15" s="77" t="s">
        <v>276</v>
      </c>
      <c r="F15" s="114" t="s">
        <v>477</v>
      </c>
      <c r="G15" s="153" t="s">
        <v>477</v>
      </c>
      <c r="H15" s="153" t="s">
        <v>477</v>
      </c>
      <c r="I15" s="177" t="s">
        <v>477</v>
      </c>
      <c r="J15" s="114"/>
      <c r="K15" s="153"/>
      <c r="L15" s="178"/>
      <c r="M15" s="824"/>
      <c r="N15" s="2"/>
    </row>
    <row r="16" spans="2:16" ht="12" customHeight="1">
      <c r="B16" s="35">
        <v>3</v>
      </c>
      <c r="C16" s="825" t="s">
        <v>24</v>
      </c>
      <c r="D16" s="826"/>
      <c r="E16" s="10" t="s">
        <v>254</v>
      </c>
      <c r="F16" s="112" t="s">
        <v>477</v>
      </c>
      <c r="G16" s="79" t="s">
        <v>477</v>
      </c>
      <c r="H16" s="79" t="s">
        <v>477</v>
      </c>
      <c r="I16" s="113" t="s">
        <v>477</v>
      </c>
      <c r="J16" s="131"/>
      <c r="K16" s="29"/>
      <c r="L16" s="179"/>
      <c r="M16" s="827" t="s">
        <v>57</v>
      </c>
      <c r="N16" s="2"/>
      <c r="O16" s="276">
        <v>0.0003</v>
      </c>
      <c r="P16" s="3" t="s">
        <v>435</v>
      </c>
    </row>
    <row r="17" spans="2:16" ht="12" customHeight="1">
      <c r="B17" s="35">
        <v>4</v>
      </c>
      <c r="C17" s="825" t="s">
        <v>25</v>
      </c>
      <c r="D17" s="826"/>
      <c r="E17" s="10" t="s">
        <v>254</v>
      </c>
      <c r="F17" s="112" t="s">
        <v>477</v>
      </c>
      <c r="G17" s="79" t="s">
        <v>477</v>
      </c>
      <c r="H17" s="79" t="s">
        <v>477</v>
      </c>
      <c r="I17" s="113" t="s">
        <v>477</v>
      </c>
      <c r="J17" s="181"/>
      <c r="K17" s="164"/>
      <c r="L17" s="182"/>
      <c r="M17" s="828"/>
      <c r="N17" s="2"/>
      <c r="O17" s="276">
        <v>5E-05</v>
      </c>
      <c r="P17" s="3" t="s">
        <v>289</v>
      </c>
    </row>
    <row r="18" spans="2:16" ht="12" customHeight="1">
      <c r="B18" s="35">
        <v>5</v>
      </c>
      <c r="C18" s="825" t="s">
        <v>26</v>
      </c>
      <c r="D18" s="826"/>
      <c r="E18" s="10" t="s">
        <v>254</v>
      </c>
      <c r="F18" s="112" t="s">
        <v>477</v>
      </c>
      <c r="G18" s="79" t="s">
        <v>477</v>
      </c>
      <c r="H18" s="79" t="s">
        <v>477</v>
      </c>
      <c r="I18" s="113" t="s">
        <v>477</v>
      </c>
      <c r="J18" s="131"/>
      <c r="K18" s="29"/>
      <c r="L18" s="179"/>
      <c r="M18" s="828"/>
      <c r="N18" s="2"/>
      <c r="O18" s="276">
        <v>0.001</v>
      </c>
      <c r="P18" s="3" t="s">
        <v>291</v>
      </c>
    </row>
    <row r="19" spans="2:16" ht="12" customHeight="1">
      <c r="B19" s="35">
        <v>6</v>
      </c>
      <c r="C19" s="825" t="s">
        <v>27</v>
      </c>
      <c r="D19" s="826"/>
      <c r="E19" s="10" t="s">
        <v>254</v>
      </c>
      <c r="F19" s="112" t="s">
        <v>477</v>
      </c>
      <c r="G19" s="79" t="s">
        <v>477</v>
      </c>
      <c r="H19" s="79" t="s">
        <v>477</v>
      </c>
      <c r="I19" s="113" t="s">
        <v>477</v>
      </c>
      <c r="J19" s="131"/>
      <c r="K19" s="29"/>
      <c r="L19" s="179"/>
      <c r="M19" s="828"/>
      <c r="N19" s="2"/>
      <c r="O19" s="276">
        <v>0.001</v>
      </c>
      <c r="P19" s="3" t="s">
        <v>291</v>
      </c>
    </row>
    <row r="20" spans="2:16" ht="12" customHeight="1">
      <c r="B20" s="35">
        <v>7</v>
      </c>
      <c r="C20" s="825" t="s">
        <v>28</v>
      </c>
      <c r="D20" s="826"/>
      <c r="E20" s="10" t="s">
        <v>254</v>
      </c>
      <c r="F20" s="112" t="s">
        <v>477</v>
      </c>
      <c r="G20" s="79" t="s">
        <v>477</v>
      </c>
      <c r="H20" s="79" t="s">
        <v>477</v>
      </c>
      <c r="I20" s="113" t="s">
        <v>477</v>
      </c>
      <c r="J20" s="131"/>
      <c r="K20" s="29"/>
      <c r="L20" s="179"/>
      <c r="M20" s="828"/>
      <c r="N20" s="2"/>
      <c r="O20" s="276">
        <v>0.001</v>
      </c>
      <c r="P20" s="3" t="s">
        <v>291</v>
      </c>
    </row>
    <row r="21" spans="2:16" ht="12" customHeight="1">
      <c r="B21" s="35">
        <v>8</v>
      </c>
      <c r="C21" s="825" t="s">
        <v>29</v>
      </c>
      <c r="D21" s="826"/>
      <c r="E21" s="10" t="s">
        <v>254</v>
      </c>
      <c r="F21" s="112" t="s">
        <v>477</v>
      </c>
      <c r="G21" s="79" t="s">
        <v>477</v>
      </c>
      <c r="H21" s="79" t="s">
        <v>477</v>
      </c>
      <c r="I21" s="113" t="s">
        <v>477</v>
      </c>
      <c r="J21" s="131"/>
      <c r="K21" s="29"/>
      <c r="L21" s="179"/>
      <c r="M21" s="829"/>
      <c r="N21" s="2"/>
      <c r="O21" s="276">
        <v>0.002</v>
      </c>
      <c r="P21" s="3" t="s">
        <v>293</v>
      </c>
    </row>
    <row r="22" spans="2:16" ht="12" customHeight="1">
      <c r="B22" s="35">
        <v>9</v>
      </c>
      <c r="C22" s="825" t="s">
        <v>465</v>
      </c>
      <c r="D22" s="826"/>
      <c r="E22" s="10" t="s">
        <v>254</v>
      </c>
      <c r="F22" s="112" t="s">
        <v>477</v>
      </c>
      <c r="G22" s="79" t="s">
        <v>477</v>
      </c>
      <c r="H22" s="79" t="s">
        <v>477</v>
      </c>
      <c r="I22" s="113" t="s">
        <v>477</v>
      </c>
      <c r="J22" s="131"/>
      <c r="K22" s="29"/>
      <c r="L22" s="179"/>
      <c r="M22" s="11" t="s">
        <v>466</v>
      </c>
      <c r="N22" s="2"/>
      <c r="O22" s="276">
        <v>0.004</v>
      </c>
      <c r="P22" s="3" t="s">
        <v>293</v>
      </c>
    </row>
    <row r="23" spans="2:16" ht="12" customHeight="1">
      <c r="B23" s="35">
        <v>10</v>
      </c>
      <c r="C23" s="825" t="s">
        <v>30</v>
      </c>
      <c r="D23" s="826"/>
      <c r="E23" s="10" t="s">
        <v>254</v>
      </c>
      <c r="F23" s="112" t="s">
        <v>477</v>
      </c>
      <c r="G23" s="79" t="s">
        <v>477</v>
      </c>
      <c r="H23" s="79" t="s">
        <v>477</v>
      </c>
      <c r="I23" s="113" t="s">
        <v>477</v>
      </c>
      <c r="J23" s="131"/>
      <c r="K23" s="29"/>
      <c r="L23" s="179"/>
      <c r="M23" s="11" t="s">
        <v>58</v>
      </c>
      <c r="N23" s="2"/>
      <c r="O23" s="276">
        <v>0.001</v>
      </c>
      <c r="P23" s="3" t="s">
        <v>291</v>
      </c>
    </row>
    <row r="24" spans="2:16" ht="12" customHeight="1">
      <c r="B24" s="35">
        <v>11</v>
      </c>
      <c r="C24" s="825" t="s">
        <v>31</v>
      </c>
      <c r="D24" s="826"/>
      <c r="E24" s="10" t="s">
        <v>254</v>
      </c>
      <c r="F24" s="112" t="s">
        <v>477</v>
      </c>
      <c r="G24" s="79" t="s">
        <v>477</v>
      </c>
      <c r="H24" s="79" t="s">
        <v>477</v>
      </c>
      <c r="I24" s="113" t="s">
        <v>477</v>
      </c>
      <c r="J24" s="30"/>
      <c r="K24" s="31"/>
      <c r="L24" s="173"/>
      <c r="M24" s="830" t="s">
        <v>59</v>
      </c>
      <c r="N24" s="2"/>
      <c r="O24" s="276">
        <v>0.1</v>
      </c>
      <c r="P24" s="3" t="s">
        <v>462</v>
      </c>
    </row>
    <row r="25" spans="2:16" ht="12" customHeight="1">
      <c r="B25" s="35">
        <v>12</v>
      </c>
      <c r="C25" s="825" t="s">
        <v>32</v>
      </c>
      <c r="D25" s="826"/>
      <c r="E25" s="10" t="s">
        <v>254</v>
      </c>
      <c r="F25" s="112" t="s">
        <v>477</v>
      </c>
      <c r="G25" s="79" t="s">
        <v>477</v>
      </c>
      <c r="H25" s="79" t="s">
        <v>477</v>
      </c>
      <c r="I25" s="113" t="s">
        <v>477</v>
      </c>
      <c r="J25" s="130"/>
      <c r="K25" s="56"/>
      <c r="L25" s="184"/>
      <c r="M25" s="830"/>
      <c r="N25" s="2"/>
      <c r="O25" s="276">
        <v>0.05</v>
      </c>
      <c r="P25" s="3" t="s">
        <v>457</v>
      </c>
    </row>
    <row r="26" spans="2:16" ht="12" customHeight="1">
      <c r="B26" s="35">
        <v>13</v>
      </c>
      <c r="C26" s="825" t="s">
        <v>33</v>
      </c>
      <c r="D26" s="826"/>
      <c r="E26" s="10" t="s">
        <v>254</v>
      </c>
      <c r="F26" s="112" t="s">
        <v>477</v>
      </c>
      <c r="G26" s="79" t="s">
        <v>477</v>
      </c>
      <c r="H26" s="79" t="s">
        <v>477</v>
      </c>
      <c r="I26" s="113" t="s">
        <v>477</v>
      </c>
      <c r="J26" s="30"/>
      <c r="K26" s="31"/>
      <c r="L26" s="173"/>
      <c r="M26" s="830"/>
      <c r="N26" s="2"/>
      <c r="O26" s="276">
        <v>0.1</v>
      </c>
      <c r="P26" s="3" t="s">
        <v>448</v>
      </c>
    </row>
    <row r="27" spans="2:16" ht="12" customHeight="1">
      <c r="B27" s="35">
        <v>14</v>
      </c>
      <c r="C27" s="825" t="s">
        <v>34</v>
      </c>
      <c r="D27" s="826"/>
      <c r="E27" s="10" t="s">
        <v>254</v>
      </c>
      <c r="F27" s="112" t="s">
        <v>477</v>
      </c>
      <c r="G27" s="79" t="s">
        <v>477</v>
      </c>
      <c r="H27" s="79" t="s">
        <v>477</v>
      </c>
      <c r="I27" s="113" t="s">
        <v>477</v>
      </c>
      <c r="J27" s="470"/>
      <c r="K27" s="166"/>
      <c r="L27" s="186"/>
      <c r="M27" s="830" t="s">
        <v>60</v>
      </c>
      <c r="N27" s="2"/>
      <c r="O27" s="276">
        <v>0.0002</v>
      </c>
      <c r="P27" s="3" t="s">
        <v>286</v>
      </c>
    </row>
    <row r="28" spans="2:16" ht="12" customHeight="1">
      <c r="B28" s="35">
        <v>15</v>
      </c>
      <c r="C28" s="825" t="s">
        <v>116</v>
      </c>
      <c r="D28" s="826"/>
      <c r="E28" s="10" t="s">
        <v>254</v>
      </c>
      <c r="F28" s="112" t="s">
        <v>477</v>
      </c>
      <c r="G28" s="79" t="s">
        <v>477</v>
      </c>
      <c r="H28" s="79" t="s">
        <v>477</v>
      </c>
      <c r="I28" s="113" t="s">
        <v>477</v>
      </c>
      <c r="J28" s="131"/>
      <c r="K28" s="29"/>
      <c r="L28" s="179"/>
      <c r="M28" s="830"/>
      <c r="N28" s="2"/>
      <c r="O28" s="276">
        <v>0.005</v>
      </c>
      <c r="P28" s="3" t="s">
        <v>293</v>
      </c>
    </row>
    <row r="29" spans="2:16" ht="24" customHeight="1">
      <c r="B29" s="35">
        <v>16</v>
      </c>
      <c r="C29" s="831" t="s">
        <v>433</v>
      </c>
      <c r="D29" s="832"/>
      <c r="E29" s="10" t="s">
        <v>254</v>
      </c>
      <c r="F29" s="112" t="s">
        <v>477</v>
      </c>
      <c r="G29" s="79" t="s">
        <v>477</v>
      </c>
      <c r="H29" s="79" t="s">
        <v>477</v>
      </c>
      <c r="I29" s="113" t="s">
        <v>477</v>
      </c>
      <c r="J29" s="131"/>
      <c r="K29" s="29"/>
      <c r="L29" s="179"/>
      <c r="M29" s="830"/>
      <c r="N29" s="2"/>
      <c r="O29" s="3">
        <v>0.001</v>
      </c>
      <c r="P29" s="3" t="s">
        <v>291</v>
      </c>
    </row>
    <row r="30" spans="2:16" ht="12" customHeight="1">
      <c r="B30" s="35">
        <v>17</v>
      </c>
      <c r="C30" s="825" t="s">
        <v>117</v>
      </c>
      <c r="D30" s="826"/>
      <c r="E30" s="10" t="s">
        <v>254</v>
      </c>
      <c r="F30" s="112" t="s">
        <v>477</v>
      </c>
      <c r="G30" s="79" t="s">
        <v>477</v>
      </c>
      <c r="H30" s="79" t="s">
        <v>477</v>
      </c>
      <c r="I30" s="113" t="s">
        <v>477</v>
      </c>
      <c r="J30" s="131"/>
      <c r="K30" s="29"/>
      <c r="L30" s="179"/>
      <c r="M30" s="830"/>
      <c r="N30" s="2"/>
      <c r="O30" s="3">
        <v>0.001</v>
      </c>
      <c r="P30" s="3" t="s">
        <v>291</v>
      </c>
    </row>
    <row r="31" spans="2:16" ht="12" customHeight="1">
      <c r="B31" s="35">
        <v>18</v>
      </c>
      <c r="C31" s="825" t="s">
        <v>118</v>
      </c>
      <c r="D31" s="826"/>
      <c r="E31" s="10" t="s">
        <v>254</v>
      </c>
      <c r="F31" s="112" t="s">
        <v>477</v>
      </c>
      <c r="G31" s="79" t="s">
        <v>477</v>
      </c>
      <c r="H31" s="79" t="s">
        <v>477</v>
      </c>
      <c r="I31" s="113" t="s">
        <v>477</v>
      </c>
      <c r="J31" s="131"/>
      <c r="K31" s="29"/>
      <c r="L31" s="179"/>
      <c r="M31" s="830"/>
      <c r="N31" s="2"/>
      <c r="O31" s="3">
        <v>0.001</v>
      </c>
      <c r="P31" s="3" t="s">
        <v>291</v>
      </c>
    </row>
    <row r="32" spans="2:16" ht="12" customHeight="1">
      <c r="B32" s="35">
        <v>19</v>
      </c>
      <c r="C32" s="825" t="s">
        <v>119</v>
      </c>
      <c r="D32" s="826"/>
      <c r="E32" s="10" t="s">
        <v>254</v>
      </c>
      <c r="F32" s="112" t="s">
        <v>477</v>
      </c>
      <c r="G32" s="79" t="s">
        <v>477</v>
      </c>
      <c r="H32" s="79" t="s">
        <v>477</v>
      </c>
      <c r="I32" s="113" t="s">
        <v>477</v>
      </c>
      <c r="J32" s="131"/>
      <c r="K32" s="29"/>
      <c r="L32" s="179"/>
      <c r="M32" s="830"/>
      <c r="N32" s="2"/>
      <c r="O32" s="3">
        <v>0.001</v>
      </c>
      <c r="P32" s="3" t="s">
        <v>291</v>
      </c>
    </row>
    <row r="33" spans="2:16" ht="12" customHeight="1">
      <c r="B33" s="35">
        <v>20</v>
      </c>
      <c r="C33" s="825" t="s">
        <v>120</v>
      </c>
      <c r="D33" s="826"/>
      <c r="E33" s="10" t="s">
        <v>254</v>
      </c>
      <c r="F33" s="112" t="s">
        <v>477</v>
      </c>
      <c r="G33" s="79" t="s">
        <v>477</v>
      </c>
      <c r="H33" s="79" t="s">
        <v>477</v>
      </c>
      <c r="I33" s="113" t="s">
        <v>477</v>
      </c>
      <c r="J33" s="131"/>
      <c r="K33" s="29"/>
      <c r="L33" s="179"/>
      <c r="M33" s="830"/>
      <c r="N33" s="2"/>
      <c r="O33" s="3">
        <v>0.001</v>
      </c>
      <c r="P33" s="3" t="s">
        <v>291</v>
      </c>
    </row>
    <row r="34" spans="2:16" ht="12" customHeight="1">
      <c r="B34" s="35">
        <v>21</v>
      </c>
      <c r="C34" s="825" t="s">
        <v>277</v>
      </c>
      <c r="D34" s="826"/>
      <c r="E34" s="10" t="s">
        <v>255</v>
      </c>
      <c r="F34" s="115" t="s">
        <v>453</v>
      </c>
      <c r="G34" s="79" t="s">
        <v>453</v>
      </c>
      <c r="H34" s="79" t="s">
        <v>453</v>
      </c>
      <c r="I34" s="113" t="s">
        <v>453</v>
      </c>
      <c r="J34" s="130" t="str">
        <f>IF(MAXA(F34:I34)&lt;O34,TEXT(O34,"&lt;0.#######"),MAXA(F34:I34))</f>
        <v>&lt;0.06</v>
      </c>
      <c r="K34" s="56" t="str">
        <f>IF(MINA(F34:I34)&lt;O34,TEXT(O34,"&lt;0.#######"),MINA(F34:I34))</f>
        <v>&lt;0.06</v>
      </c>
      <c r="L34" s="184" t="str">
        <f>IF(AVERAGEA(F34:I34)&lt;O34,TEXT(O34,"&lt;0.#######"),AVERAGEA(F34:I34))</f>
        <v>&lt;0.06</v>
      </c>
      <c r="M34" s="827" t="s">
        <v>58</v>
      </c>
      <c r="N34" s="2"/>
      <c r="O34" s="3">
        <v>0.06</v>
      </c>
      <c r="P34" s="3" t="s">
        <v>453</v>
      </c>
    </row>
    <row r="35" spans="2:16" ht="12" customHeight="1">
      <c r="B35" s="35">
        <v>22</v>
      </c>
      <c r="C35" s="825" t="s">
        <v>35</v>
      </c>
      <c r="D35" s="826"/>
      <c r="E35" s="10" t="s">
        <v>254</v>
      </c>
      <c r="F35" s="115" t="s">
        <v>288</v>
      </c>
      <c r="G35" s="79" t="s">
        <v>288</v>
      </c>
      <c r="H35" s="79" t="s">
        <v>288</v>
      </c>
      <c r="I35" s="113" t="s">
        <v>288</v>
      </c>
      <c r="J35" s="131" t="str">
        <f aca="true" t="shared" si="0" ref="J35:J59">IF(MAXA(F35:I35)&lt;O35,TEXT(O35,"&lt;0.#######"),MAXA(F35:I35))</f>
        <v>&lt;0.002</v>
      </c>
      <c r="K35" s="29" t="str">
        <f aca="true" t="shared" si="1" ref="K35:K59">IF(MINA(F35:I35)&lt;O35,TEXT(O35,"&lt;0.#######"),MINA(F35:I35))</f>
        <v>&lt;0.002</v>
      </c>
      <c r="L35" s="179" t="str">
        <f aca="true" t="shared" si="2" ref="L35:L59">IF(AVERAGEA(F35:I35)&lt;O35,TEXT(O35,"&lt;0.#######"),AVERAGEA(F35:I35))</f>
        <v>&lt;0.002</v>
      </c>
      <c r="M35" s="824"/>
      <c r="N35" s="2"/>
      <c r="O35" s="3">
        <v>0.002</v>
      </c>
      <c r="P35" s="3" t="s">
        <v>288</v>
      </c>
    </row>
    <row r="36" spans="2:16" ht="12" customHeight="1">
      <c r="B36" s="35">
        <v>23</v>
      </c>
      <c r="C36" s="825" t="s">
        <v>101</v>
      </c>
      <c r="D36" s="826"/>
      <c r="E36" s="10" t="s">
        <v>254</v>
      </c>
      <c r="F36" s="115">
        <v>0.003</v>
      </c>
      <c r="G36" s="79">
        <v>0.016</v>
      </c>
      <c r="H36" s="79">
        <v>0.012</v>
      </c>
      <c r="I36" s="113">
        <v>0.002</v>
      </c>
      <c r="J36" s="131">
        <f t="shared" si="0"/>
        <v>0.016</v>
      </c>
      <c r="K36" s="29">
        <f>IF(MINA(F36:I36)&lt;O36,TEXT(O36,"&lt;0.#######"),MINA(F36:I36))</f>
        <v>0.002</v>
      </c>
      <c r="L36" s="179">
        <f t="shared" si="2"/>
        <v>0.00825</v>
      </c>
      <c r="M36" s="824"/>
      <c r="N36" s="2"/>
      <c r="O36" s="3">
        <v>0.001</v>
      </c>
      <c r="P36" s="3" t="s">
        <v>441</v>
      </c>
    </row>
    <row r="37" spans="2:16" ht="12" customHeight="1">
      <c r="B37" s="35">
        <v>24</v>
      </c>
      <c r="C37" s="825" t="s">
        <v>36</v>
      </c>
      <c r="D37" s="826"/>
      <c r="E37" s="10" t="s">
        <v>254</v>
      </c>
      <c r="F37" s="115">
        <v>0.004</v>
      </c>
      <c r="G37" s="79">
        <v>0.015</v>
      </c>
      <c r="H37" s="79">
        <v>0.007</v>
      </c>
      <c r="I37" s="113" t="s">
        <v>436</v>
      </c>
      <c r="J37" s="131">
        <f t="shared" si="0"/>
        <v>0.015</v>
      </c>
      <c r="K37" s="29" t="str">
        <f t="shared" si="1"/>
        <v>&lt;0.003</v>
      </c>
      <c r="L37" s="179">
        <f t="shared" si="2"/>
        <v>0.0065</v>
      </c>
      <c r="M37" s="824"/>
      <c r="N37" s="2"/>
      <c r="O37" s="3">
        <v>0.003</v>
      </c>
      <c r="P37" s="3" t="s">
        <v>468</v>
      </c>
    </row>
    <row r="38" spans="2:16" ht="12" customHeight="1">
      <c r="B38" s="35">
        <v>25</v>
      </c>
      <c r="C38" s="825" t="s">
        <v>121</v>
      </c>
      <c r="D38" s="826"/>
      <c r="E38" s="10" t="s">
        <v>254</v>
      </c>
      <c r="F38" s="115" t="s">
        <v>291</v>
      </c>
      <c r="G38" s="79" t="s">
        <v>291</v>
      </c>
      <c r="H38" s="79" t="s">
        <v>291</v>
      </c>
      <c r="I38" s="113" t="s">
        <v>291</v>
      </c>
      <c r="J38" s="131" t="str">
        <f t="shared" si="0"/>
        <v>&lt;0.001</v>
      </c>
      <c r="K38" s="29" t="str">
        <f t="shared" si="1"/>
        <v>&lt;0.001</v>
      </c>
      <c r="L38" s="179" t="str">
        <f t="shared" si="2"/>
        <v>&lt;0.001</v>
      </c>
      <c r="M38" s="824"/>
      <c r="N38" s="2"/>
      <c r="O38" s="3">
        <v>0.001</v>
      </c>
      <c r="P38" s="3" t="s">
        <v>291</v>
      </c>
    </row>
    <row r="39" spans="2:16" ht="12" customHeight="1">
      <c r="B39" s="35">
        <v>26</v>
      </c>
      <c r="C39" s="825" t="s">
        <v>37</v>
      </c>
      <c r="D39" s="826"/>
      <c r="E39" s="10" t="s">
        <v>254</v>
      </c>
      <c r="F39" s="115" t="s">
        <v>291</v>
      </c>
      <c r="G39" s="79" t="s">
        <v>291</v>
      </c>
      <c r="H39" s="79" t="s">
        <v>291</v>
      </c>
      <c r="I39" s="113" t="s">
        <v>291</v>
      </c>
      <c r="J39" s="131" t="str">
        <f t="shared" si="0"/>
        <v>&lt;0.001</v>
      </c>
      <c r="K39" s="29" t="str">
        <f t="shared" si="1"/>
        <v>&lt;0.001</v>
      </c>
      <c r="L39" s="179" t="str">
        <f t="shared" si="2"/>
        <v>&lt;0.001</v>
      </c>
      <c r="M39" s="824"/>
      <c r="N39" s="2"/>
      <c r="O39" s="3">
        <v>0.001</v>
      </c>
      <c r="P39" s="3" t="s">
        <v>291</v>
      </c>
    </row>
    <row r="40" spans="2:16" ht="12" customHeight="1">
      <c r="B40" s="35">
        <v>27</v>
      </c>
      <c r="C40" s="825" t="s">
        <v>38</v>
      </c>
      <c r="D40" s="826"/>
      <c r="E40" s="10" t="s">
        <v>254</v>
      </c>
      <c r="F40" s="115">
        <v>0.005</v>
      </c>
      <c r="G40" s="79">
        <v>0.018</v>
      </c>
      <c r="H40" s="79">
        <v>0.015</v>
      </c>
      <c r="I40" s="113">
        <v>0.004</v>
      </c>
      <c r="J40" s="131">
        <f t="shared" si="0"/>
        <v>0.018</v>
      </c>
      <c r="K40" s="29">
        <f t="shared" si="1"/>
        <v>0.004</v>
      </c>
      <c r="L40" s="179">
        <f t="shared" si="2"/>
        <v>0.010499999999999999</v>
      </c>
      <c r="M40" s="824"/>
      <c r="N40" s="2"/>
      <c r="O40" s="3">
        <v>0.001</v>
      </c>
      <c r="P40" s="3" t="s">
        <v>441</v>
      </c>
    </row>
    <row r="41" spans="2:16" ht="12" customHeight="1">
      <c r="B41" s="35">
        <v>28</v>
      </c>
      <c r="C41" s="825" t="s">
        <v>39</v>
      </c>
      <c r="D41" s="826"/>
      <c r="E41" s="10" t="s">
        <v>254</v>
      </c>
      <c r="F41" s="115" t="s">
        <v>436</v>
      </c>
      <c r="G41" s="79">
        <v>0.011</v>
      </c>
      <c r="H41" s="79">
        <v>0.006</v>
      </c>
      <c r="I41" s="113" t="s">
        <v>436</v>
      </c>
      <c r="J41" s="131">
        <f t="shared" si="0"/>
        <v>0.011</v>
      </c>
      <c r="K41" s="29" t="str">
        <f t="shared" si="1"/>
        <v>&lt;0.003</v>
      </c>
      <c r="L41" s="179">
        <f t="shared" si="2"/>
        <v>0.00425</v>
      </c>
      <c r="M41" s="824"/>
      <c r="N41" s="2"/>
      <c r="O41" s="3">
        <v>0.003</v>
      </c>
      <c r="P41" s="3" t="s">
        <v>468</v>
      </c>
    </row>
    <row r="42" spans="2:16" ht="12" customHeight="1">
      <c r="B42" s="35">
        <v>29</v>
      </c>
      <c r="C42" s="825" t="s">
        <v>122</v>
      </c>
      <c r="D42" s="826"/>
      <c r="E42" s="10" t="s">
        <v>254</v>
      </c>
      <c r="F42" s="115">
        <v>0.002</v>
      </c>
      <c r="G42" s="79">
        <v>0.002</v>
      </c>
      <c r="H42" s="79">
        <v>0.003</v>
      </c>
      <c r="I42" s="113">
        <v>0.002</v>
      </c>
      <c r="J42" s="131">
        <f t="shared" si="0"/>
        <v>0.003</v>
      </c>
      <c r="K42" s="29">
        <f t="shared" si="1"/>
        <v>0.002</v>
      </c>
      <c r="L42" s="179">
        <f t="shared" si="2"/>
        <v>0.0022500000000000003</v>
      </c>
      <c r="M42" s="824"/>
      <c r="N42" s="2"/>
      <c r="O42" s="3">
        <v>0.001</v>
      </c>
      <c r="P42" s="3" t="s">
        <v>441</v>
      </c>
    </row>
    <row r="43" spans="2:16" ht="12" customHeight="1">
      <c r="B43" s="35">
        <v>30</v>
      </c>
      <c r="C43" s="825" t="s">
        <v>123</v>
      </c>
      <c r="D43" s="826"/>
      <c r="E43" s="10" t="s">
        <v>254</v>
      </c>
      <c r="F43" s="115" t="s">
        <v>291</v>
      </c>
      <c r="G43" s="79" t="s">
        <v>291</v>
      </c>
      <c r="H43" s="79" t="s">
        <v>291</v>
      </c>
      <c r="I43" s="113" t="s">
        <v>291</v>
      </c>
      <c r="J43" s="131" t="str">
        <f t="shared" si="0"/>
        <v>&lt;0.001</v>
      </c>
      <c r="K43" s="29" t="str">
        <f t="shared" si="1"/>
        <v>&lt;0.001</v>
      </c>
      <c r="L43" s="179" t="str">
        <f t="shared" si="2"/>
        <v>&lt;0.001</v>
      </c>
      <c r="M43" s="824"/>
      <c r="N43" s="2"/>
      <c r="O43" s="3">
        <v>0.001</v>
      </c>
      <c r="P43" s="3" t="s">
        <v>441</v>
      </c>
    </row>
    <row r="44" spans="2:16" ht="12" customHeight="1">
      <c r="B44" s="35">
        <v>31</v>
      </c>
      <c r="C44" s="825" t="s">
        <v>124</v>
      </c>
      <c r="D44" s="826"/>
      <c r="E44" s="10" t="s">
        <v>254</v>
      </c>
      <c r="F44" s="115" t="s">
        <v>438</v>
      </c>
      <c r="G44" s="79" t="s">
        <v>438</v>
      </c>
      <c r="H44" s="79" t="s">
        <v>438</v>
      </c>
      <c r="I44" s="113" t="s">
        <v>438</v>
      </c>
      <c r="J44" s="131" t="str">
        <f t="shared" si="0"/>
        <v>&lt;0.008</v>
      </c>
      <c r="K44" s="29" t="str">
        <f t="shared" si="1"/>
        <v>&lt;0.008</v>
      </c>
      <c r="L44" s="179" t="str">
        <f t="shared" si="2"/>
        <v>&lt;0.008</v>
      </c>
      <c r="M44" s="833"/>
      <c r="N44" s="2"/>
      <c r="O44" s="3">
        <v>0.008</v>
      </c>
      <c r="P44" s="3" t="s">
        <v>438</v>
      </c>
    </row>
    <row r="45" spans="2:16" ht="12" customHeight="1">
      <c r="B45" s="35">
        <v>32</v>
      </c>
      <c r="C45" s="825" t="s">
        <v>40</v>
      </c>
      <c r="D45" s="826"/>
      <c r="E45" s="10" t="s">
        <v>254</v>
      </c>
      <c r="F45" s="115" t="s">
        <v>477</v>
      </c>
      <c r="G45" s="79" t="s">
        <v>477</v>
      </c>
      <c r="H45" s="79" t="s">
        <v>477</v>
      </c>
      <c r="I45" s="113" t="s">
        <v>477</v>
      </c>
      <c r="J45" s="130"/>
      <c r="K45" s="56"/>
      <c r="L45" s="184"/>
      <c r="M45" s="830" t="s">
        <v>57</v>
      </c>
      <c r="N45" s="2"/>
      <c r="O45" s="3">
        <v>0.01</v>
      </c>
      <c r="P45" s="3" t="s">
        <v>451</v>
      </c>
    </row>
    <row r="46" spans="2:16" ht="12" customHeight="1">
      <c r="B46" s="35">
        <v>33</v>
      </c>
      <c r="C46" s="825" t="s">
        <v>41</v>
      </c>
      <c r="D46" s="826"/>
      <c r="E46" s="10" t="s">
        <v>254</v>
      </c>
      <c r="F46" s="115" t="s">
        <v>451</v>
      </c>
      <c r="G46" s="79">
        <v>0.02</v>
      </c>
      <c r="H46" s="79">
        <v>0.01</v>
      </c>
      <c r="I46" s="113" t="s">
        <v>451</v>
      </c>
      <c r="J46" s="30">
        <f t="shared" si="0"/>
        <v>0.02</v>
      </c>
      <c r="K46" s="56" t="str">
        <f t="shared" si="1"/>
        <v>&lt;0.01</v>
      </c>
      <c r="L46" s="184" t="str">
        <f t="shared" si="2"/>
        <v>&lt;0.01</v>
      </c>
      <c r="M46" s="830"/>
      <c r="N46" s="2"/>
      <c r="O46" s="3">
        <v>0.01</v>
      </c>
      <c r="P46" s="3" t="s">
        <v>458</v>
      </c>
    </row>
    <row r="47" spans="2:16" ht="12" customHeight="1">
      <c r="B47" s="35">
        <v>34</v>
      </c>
      <c r="C47" s="825" t="s">
        <v>42</v>
      </c>
      <c r="D47" s="826"/>
      <c r="E47" s="10" t="s">
        <v>254</v>
      </c>
      <c r="F47" s="115" t="s">
        <v>454</v>
      </c>
      <c r="G47" s="79" t="s">
        <v>454</v>
      </c>
      <c r="H47" s="79" t="s">
        <v>454</v>
      </c>
      <c r="I47" s="113" t="s">
        <v>454</v>
      </c>
      <c r="J47" s="130" t="str">
        <f t="shared" si="0"/>
        <v>&lt;0.03</v>
      </c>
      <c r="K47" s="56" t="str">
        <f t="shared" si="1"/>
        <v>&lt;0.03</v>
      </c>
      <c r="L47" s="184" t="str">
        <f t="shared" si="2"/>
        <v>&lt;0.03</v>
      </c>
      <c r="M47" s="830"/>
      <c r="N47" s="2"/>
      <c r="O47" s="3">
        <v>0.03</v>
      </c>
      <c r="P47" s="3" t="s">
        <v>454</v>
      </c>
    </row>
    <row r="48" spans="2:16" ht="12" customHeight="1">
      <c r="B48" s="35">
        <v>35</v>
      </c>
      <c r="C48" s="825" t="s">
        <v>43</v>
      </c>
      <c r="D48" s="826"/>
      <c r="E48" s="10" t="s">
        <v>254</v>
      </c>
      <c r="F48" s="115" t="s">
        <v>477</v>
      </c>
      <c r="G48" s="79" t="s">
        <v>477</v>
      </c>
      <c r="H48" s="79" t="s">
        <v>477</v>
      </c>
      <c r="I48" s="113" t="s">
        <v>477</v>
      </c>
      <c r="J48" s="130"/>
      <c r="K48" s="56"/>
      <c r="L48" s="184"/>
      <c r="M48" s="830"/>
      <c r="N48" s="2"/>
      <c r="O48" s="3">
        <v>0.01</v>
      </c>
      <c r="P48" s="3" t="s">
        <v>458</v>
      </c>
    </row>
    <row r="49" spans="2:16" ht="12" customHeight="1">
      <c r="B49" s="35">
        <v>36</v>
      </c>
      <c r="C49" s="825" t="s">
        <v>44</v>
      </c>
      <c r="D49" s="826"/>
      <c r="E49" s="10" t="s">
        <v>254</v>
      </c>
      <c r="F49" s="115" t="s">
        <v>477</v>
      </c>
      <c r="G49" s="79" t="s">
        <v>477</v>
      </c>
      <c r="H49" s="79" t="s">
        <v>477</v>
      </c>
      <c r="I49" s="113" t="s">
        <v>477</v>
      </c>
      <c r="J49" s="30"/>
      <c r="K49" s="31"/>
      <c r="L49" s="173"/>
      <c r="M49" s="11" t="s">
        <v>59</v>
      </c>
      <c r="N49" s="2"/>
      <c r="O49" s="3">
        <v>0.1</v>
      </c>
      <c r="P49" s="3" t="s">
        <v>462</v>
      </c>
    </row>
    <row r="50" spans="2:16" ht="12" customHeight="1">
      <c r="B50" s="35">
        <v>37</v>
      </c>
      <c r="C50" s="825" t="s">
        <v>45</v>
      </c>
      <c r="D50" s="826"/>
      <c r="E50" s="10" t="s">
        <v>254</v>
      </c>
      <c r="F50" s="115" t="s">
        <v>291</v>
      </c>
      <c r="G50" s="79" t="s">
        <v>291</v>
      </c>
      <c r="H50" s="79" t="s">
        <v>291</v>
      </c>
      <c r="I50" s="113" t="s">
        <v>291</v>
      </c>
      <c r="J50" s="131" t="str">
        <f t="shared" si="0"/>
        <v>&lt;0.001</v>
      </c>
      <c r="K50" s="29" t="str">
        <f t="shared" si="1"/>
        <v>&lt;0.001</v>
      </c>
      <c r="L50" s="179" t="str">
        <f t="shared" si="2"/>
        <v>&lt;0.001</v>
      </c>
      <c r="M50" s="11" t="s">
        <v>57</v>
      </c>
      <c r="N50" s="2"/>
      <c r="O50" s="3">
        <v>0.001</v>
      </c>
      <c r="P50" s="3" t="s">
        <v>441</v>
      </c>
    </row>
    <row r="51" spans="2:16" ht="12" customHeight="1">
      <c r="B51" s="35">
        <v>38</v>
      </c>
      <c r="C51" s="825" t="s">
        <v>46</v>
      </c>
      <c r="D51" s="826"/>
      <c r="E51" s="10" t="s">
        <v>254</v>
      </c>
      <c r="F51" s="115" t="s">
        <v>477</v>
      </c>
      <c r="G51" s="79" t="s">
        <v>477</v>
      </c>
      <c r="H51" s="79" t="s">
        <v>477</v>
      </c>
      <c r="I51" s="113" t="s">
        <v>477</v>
      </c>
      <c r="J51" s="30"/>
      <c r="K51" s="31"/>
      <c r="L51" s="173"/>
      <c r="M51" s="11" t="s">
        <v>61</v>
      </c>
      <c r="N51" s="2"/>
      <c r="O51" s="3">
        <v>0.1</v>
      </c>
      <c r="P51" s="3" t="s">
        <v>461</v>
      </c>
    </row>
    <row r="52" spans="2:16" ht="12" customHeight="1">
      <c r="B52" s="35">
        <v>39</v>
      </c>
      <c r="C52" s="834" t="s">
        <v>71</v>
      </c>
      <c r="D52" s="835"/>
      <c r="E52" s="10" t="s">
        <v>254</v>
      </c>
      <c r="F52" s="115" t="s">
        <v>477</v>
      </c>
      <c r="G52" s="79" t="s">
        <v>477</v>
      </c>
      <c r="H52" s="79" t="s">
        <v>477</v>
      </c>
      <c r="I52" s="113" t="s">
        <v>477</v>
      </c>
      <c r="J52" s="145"/>
      <c r="K52" s="167"/>
      <c r="L52" s="187"/>
      <c r="M52" s="830" t="s">
        <v>59</v>
      </c>
      <c r="N52" s="2"/>
      <c r="O52" s="3">
        <v>2</v>
      </c>
      <c r="P52" s="3" t="s">
        <v>462</v>
      </c>
    </row>
    <row r="53" spans="2:16" ht="12" customHeight="1">
      <c r="B53" s="35">
        <v>40</v>
      </c>
      <c r="C53" s="825" t="s">
        <v>47</v>
      </c>
      <c r="D53" s="826"/>
      <c r="E53" s="10" t="s">
        <v>254</v>
      </c>
      <c r="F53" s="115" t="s">
        <v>477</v>
      </c>
      <c r="G53" s="79" t="s">
        <v>477</v>
      </c>
      <c r="H53" s="79" t="s">
        <v>477</v>
      </c>
      <c r="I53" s="113" t="s">
        <v>477</v>
      </c>
      <c r="J53" s="145"/>
      <c r="K53" s="167"/>
      <c r="L53" s="187"/>
      <c r="M53" s="830"/>
      <c r="N53" s="2"/>
      <c r="O53" s="3">
        <v>10</v>
      </c>
      <c r="P53" s="3" t="s">
        <v>450</v>
      </c>
    </row>
    <row r="54" spans="2:16" ht="12" customHeight="1">
      <c r="B54" s="35">
        <v>41</v>
      </c>
      <c r="C54" s="825" t="s">
        <v>48</v>
      </c>
      <c r="D54" s="826"/>
      <c r="E54" s="10" t="s">
        <v>254</v>
      </c>
      <c r="F54" s="115" t="s">
        <v>477</v>
      </c>
      <c r="G54" s="79" t="s">
        <v>477</v>
      </c>
      <c r="H54" s="79" t="s">
        <v>477</v>
      </c>
      <c r="I54" s="113" t="s">
        <v>477</v>
      </c>
      <c r="J54" s="130"/>
      <c r="K54" s="56"/>
      <c r="L54" s="184"/>
      <c r="M54" s="830" t="s">
        <v>60</v>
      </c>
      <c r="N54" s="2"/>
      <c r="O54" s="3">
        <v>0.02</v>
      </c>
      <c r="P54" s="3" t="s">
        <v>292</v>
      </c>
    </row>
    <row r="55" spans="2:16" ht="12" customHeight="1">
      <c r="B55" s="35">
        <v>42</v>
      </c>
      <c r="C55" s="825" t="s">
        <v>243</v>
      </c>
      <c r="D55" s="826"/>
      <c r="E55" s="10" t="s">
        <v>254</v>
      </c>
      <c r="F55" s="115" t="s">
        <v>477</v>
      </c>
      <c r="G55" s="79" t="s">
        <v>477</v>
      </c>
      <c r="H55" s="79" t="s">
        <v>477</v>
      </c>
      <c r="I55" s="113" t="s">
        <v>477</v>
      </c>
      <c r="J55" s="471"/>
      <c r="K55" s="472"/>
      <c r="L55" s="473"/>
      <c r="M55" s="830"/>
      <c r="N55" s="2"/>
      <c r="O55" s="3">
        <v>1E-06</v>
      </c>
      <c r="P55" s="3" t="s">
        <v>463</v>
      </c>
    </row>
    <row r="56" spans="2:16" ht="12" customHeight="1">
      <c r="B56" s="35">
        <v>43</v>
      </c>
      <c r="C56" s="825" t="s">
        <v>244</v>
      </c>
      <c r="D56" s="826"/>
      <c r="E56" s="10" t="s">
        <v>254</v>
      </c>
      <c r="F56" s="115" t="s">
        <v>477</v>
      </c>
      <c r="G56" s="79" t="s">
        <v>477</v>
      </c>
      <c r="H56" s="79" t="s">
        <v>477</v>
      </c>
      <c r="I56" s="113" t="s">
        <v>477</v>
      </c>
      <c r="J56" s="471"/>
      <c r="K56" s="472"/>
      <c r="L56" s="473"/>
      <c r="M56" s="830"/>
      <c r="N56" s="2"/>
      <c r="O56" s="3">
        <v>1E-06</v>
      </c>
      <c r="P56" s="3" t="s">
        <v>455</v>
      </c>
    </row>
    <row r="57" spans="2:16" ht="12" customHeight="1">
      <c r="B57" s="35">
        <v>44</v>
      </c>
      <c r="C57" s="825" t="s">
        <v>49</v>
      </c>
      <c r="D57" s="826"/>
      <c r="E57" s="10" t="s">
        <v>254</v>
      </c>
      <c r="F57" s="115" t="s">
        <v>477</v>
      </c>
      <c r="G57" s="79" t="s">
        <v>477</v>
      </c>
      <c r="H57" s="79" t="s">
        <v>477</v>
      </c>
      <c r="I57" s="113" t="s">
        <v>477</v>
      </c>
      <c r="J57" s="131"/>
      <c r="K57" s="29"/>
      <c r="L57" s="179"/>
      <c r="M57" s="830"/>
      <c r="N57" s="2"/>
      <c r="O57" s="3">
        <v>0.002</v>
      </c>
      <c r="P57" s="3" t="s">
        <v>473</v>
      </c>
    </row>
    <row r="58" spans="2:16" ht="12" customHeight="1">
      <c r="B58" s="35">
        <v>45</v>
      </c>
      <c r="C58" s="825" t="s">
        <v>50</v>
      </c>
      <c r="D58" s="826"/>
      <c r="E58" s="10" t="s">
        <v>254</v>
      </c>
      <c r="F58" s="115" t="s">
        <v>477</v>
      </c>
      <c r="G58" s="79" t="s">
        <v>477</v>
      </c>
      <c r="H58" s="79" t="s">
        <v>477</v>
      </c>
      <c r="I58" s="113" t="s">
        <v>477</v>
      </c>
      <c r="J58" s="470"/>
      <c r="K58" s="166"/>
      <c r="L58" s="186"/>
      <c r="M58" s="830"/>
      <c r="N58" s="2"/>
      <c r="O58" s="3">
        <v>0.0005</v>
      </c>
      <c r="P58" s="3" t="s">
        <v>290</v>
      </c>
    </row>
    <row r="59" spans="2:16" ht="12" customHeight="1">
      <c r="B59" s="35">
        <v>46</v>
      </c>
      <c r="C59" s="825" t="s">
        <v>232</v>
      </c>
      <c r="D59" s="826"/>
      <c r="E59" s="10" t="s">
        <v>254</v>
      </c>
      <c r="F59" s="115">
        <v>0.3</v>
      </c>
      <c r="G59" s="79">
        <v>0.6</v>
      </c>
      <c r="H59" s="79">
        <v>0.6</v>
      </c>
      <c r="I59" s="113">
        <v>0.3</v>
      </c>
      <c r="J59" s="30">
        <f t="shared" si="0"/>
        <v>0.6</v>
      </c>
      <c r="K59" s="31">
        <f t="shared" si="1"/>
        <v>0.3</v>
      </c>
      <c r="L59" s="173">
        <f t="shared" si="2"/>
        <v>0.45</v>
      </c>
      <c r="M59" s="830" t="s">
        <v>79</v>
      </c>
      <c r="N59" s="2"/>
      <c r="O59" s="3">
        <v>0.2</v>
      </c>
      <c r="P59" s="65" t="s">
        <v>460</v>
      </c>
    </row>
    <row r="60" spans="2:16" ht="12" customHeight="1">
      <c r="B60" s="35">
        <v>47</v>
      </c>
      <c r="C60" s="825" t="s">
        <v>51</v>
      </c>
      <c r="D60" s="826"/>
      <c r="E60" s="10" t="s">
        <v>276</v>
      </c>
      <c r="F60" s="115" t="s">
        <v>477</v>
      </c>
      <c r="G60" s="79" t="s">
        <v>477</v>
      </c>
      <c r="H60" s="79" t="s">
        <v>477</v>
      </c>
      <c r="I60" s="113" t="s">
        <v>477</v>
      </c>
      <c r="J60" s="30"/>
      <c r="K60" s="31"/>
      <c r="L60" s="173"/>
      <c r="M60" s="830"/>
      <c r="N60" s="2"/>
      <c r="P60" s="65"/>
    </row>
    <row r="61" spans="2:14" ht="12" customHeight="1">
      <c r="B61" s="35">
        <v>48</v>
      </c>
      <c r="C61" s="825" t="s">
        <v>52</v>
      </c>
      <c r="D61" s="826"/>
      <c r="E61" s="10" t="s">
        <v>276</v>
      </c>
      <c r="F61" s="115" t="s">
        <v>477</v>
      </c>
      <c r="G61" s="79" t="s">
        <v>477</v>
      </c>
      <c r="H61" s="79" t="s">
        <v>477</v>
      </c>
      <c r="I61" s="113" t="s">
        <v>477</v>
      </c>
      <c r="J61" s="112"/>
      <c r="K61" s="79"/>
      <c r="L61" s="178"/>
      <c r="M61" s="830"/>
      <c r="N61" s="2"/>
    </row>
    <row r="62" spans="2:14" ht="12" customHeight="1">
      <c r="B62" s="35">
        <v>49</v>
      </c>
      <c r="C62" s="825" t="s">
        <v>53</v>
      </c>
      <c r="D62" s="826"/>
      <c r="E62" s="10" t="s">
        <v>276</v>
      </c>
      <c r="F62" s="115" t="s">
        <v>477</v>
      </c>
      <c r="G62" s="79" t="s">
        <v>477</v>
      </c>
      <c r="H62" s="79" t="s">
        <v>477</v>
      </c>
      <c r="I62" s="113" t="s">
        <v>477</v>
      </c>
      <c r="J62" s="112"/>
      <c r="K62" s="79"/>
      <c r="L62" s="178"/>
      <c r="M62" s="830"/>
      <c r="N62" s="2"/>
    </row>
    <row r="63" spans="2:16" ht="12" customHeight="1">
      <c r="B63" s="35">
        <v>50</v>
      </c>
      <c r="C63" s="825" t="s">
        <v>54</v>
      </c>
      <c r="D63" s="826"/>
      <c r="E63" s="10" t="s">
        <v>257</v>
      </c>
      <c r="F63" s="115" t="s">
        <v>447</v>
      </c>
      <c r="G63" s="79" t="s">
        <v>447</v>
      </c>
      <c r="H63" s="79" t="s">
        <v>447</v>
      </c>
      <c r="I63" s="113" t="s">
        <v>447</v>
      </c>
      <c r="J63" s="30" t="str">
        <f>IF(MAXA(F63:I63)&lt;O63,TEXT(O63,"&lt;0.#######"),MAXA(F63:I63))</f>
        <v>&lt;0.5</v>
      </c>
      <c r="K63" s="31" t="str">
        <f>IF(MINA(F63:I63)&lt;O63,TEXT(O63,"&lt;0.#######"),MINA(F63:I63))</f>
        <v>&lt;0.5</v>
      </c>
      <c r="L63" s="173" t="str">
        <f>IF(AVERAGEA(F63:I63)&lt;O63,TEXT(O63,"&lt;0.#######"),AVERAGEA(F63:I63))</f>
        <v>&lt;0.5</v>
      </c>
      <c r="M63" s="830"/>
      <c r="N63" s="2"/>
      <c r="O63" s="3">
        <v>0.5</v>
      </c>
      <c r="P63" s="3" t="s">
        <v>447</v>
      </c>
    </row>
    <row r="64" spans="2:16" ht="12" customHeight="1" thickBot="1">
      <c r="B64" s="35">
        <v>51</v>
      </c>
      <c r="C64" s="825" t="s">
        <v>55</v>
      </c>
      <c r="D64" s="826"/>
      <c r="E64" s="10" t="s">
        <v>257</v>
      </c>
      <c r="F64" s="80" t="s">
        <v>448</v>
      </c>
      <c r="G64" s="79" t="s">
        <v>448</v>
      </c>
      <c r="H64" s="79" t="s">
        <v>448</v>
      </c>
      <c r="I64" s="113" t="s">
        <v>448</v>
      </c>
      <c r="J64" s="327" t="str">
        <f>IF(MAXA(F64:I64)&lt;O64,TEXT(O64,"&lt;0.#######"),MAXA(F64:I64))</f>
        <v>&lt;0.1</v>
      </c>
      <c r="K64" s="61" t="str">
        <f>IF(MINA(F64:I64)&lt;O64,TEXT(O64,"&lt;0.#######"),MINA(F64:I64))</f>
        <v>&lt;0.1</v>
      </c>
      <c r="L64" s="188" t="str">
        <f>IF(AVERAGEA(F64:I64)&lt;O64,TEXT(O64,"&lt;0.#######"),AVERAGEA(F64:I64))</f>
        <v>&lt;0.1</v>
      </c>
      <c r="M64" s="830"/>
      <c r="N64" s="2"/>
      <c r="O64" s="3">
        <v>0.1</v>
      </c>
      <c r="P64" s="3" t="s">
        <v>448</v>
      </c>
    </row>
    <row r="65" spans="2:16" s="6" customFormat="1" ht="15" customHeight="1" thickBot="1">
      <c r="B65" s="818" t="s">
        <v>242</v>
      </c>
      <c r="C65" s="819"/>
      <c r="D65" s="819"/>
      <c r="E65" s="839"/>
      <c r="F65" s="92">
        <v>2</v>
      </c>
      <c r="G65" s="156">
        <v>2</v>
      </c>
      <c r="H65" s="156">
        <v>2</v>
      </c>
      <c r="I65" s="161">
        <v>2</v>
      </c>
      <c r="J65" s="219"/>
      <c r="K65" s="220"/>
      <c r="L65" s="218"/>
      <c r="M65" s="70"/>
      <c r="N65" s="2"/>
      <c r="O65" s="3"/>
      <c r="P65" s="3"/>
    </row>
    <row r="66" spans="3:14" ht="10.5" customHeight="1">
      <c r="C66" s="3" t="s">
        <v>446</v>
      </c>
      <c r="F66" s="3"/>
      <c r="L66" s="3"/>
      <c r="M66" s="3"/>
      <c r="N66" s="5"/>
    </row>
    <row r="67" spans="3:13" ht="10.5" customHeight="1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0">
    <mergeCell ref="C37:D37"/>
    <mergeCell ref="C28:D28"/>
    <mergeCell ref="M16:M21"/>
    <mergeCell ref="C32:D32"/>
    <mergeCell ref="C21:D21"/>
    <mergeCell ref="C15:D15"/>
    <mergeCell ref="C16:D16"/>
    <mergeCell ref="C35:D35"/>
    <mergeCell ref="C34:D34"/>
    <mergeCell ref="M34:M44"/>
    <mergeCell ref="B13:D13"/>
    <mergeCell ref="C19:D19"/>
    <mergeCell ref="M14:M15"/>
    <mergeCell ref="M24:M26"/>
    <mergeCell ref="C30:D30"/>
    <mergeCell ref="C22:D22"/>
    <mergeCell ref="C25:D25"/>
    <mergeCell ref="K6:K9"/>
    <mergeCell ref="F13:I13"/>
    <mergeCell ref="J13:L13"/>
    <mergeCell ref="C27:D27"/>
    <mergeCell ref="C23:D23"/>
    <mergeCell ref="B1:M1"/>
    <mergeCell ref="M6:M12"/>
    <mergeCell ref="L6:L9"/>
    <mergeCell ref="J6:J9"/>
    <mergeCell ref="D11:E11"/>
    <mergeCell ref="F4:I4"/>
    <mergeCell ref="B4:C4"/>
    <mergeCell ref="D8:E8"/>
    <mergeCell ref="D9:E9"/>
    <mergeCell ref="D7:E7"/>
    <mergeCell ref="F3:I3"/>
    <mergeCell ref="D12:E12"/>
    <mergeCell ref="B6:C12"/>
    <mergeCell ref="D6:E6"/>
    <mergeCell ref="D10:E10"/>
    <mergeCell ref="C42:D42"/>
    <mergeCell ref="C18:D18"/>
    <mergeCell ref="C39:D39"/>
    <mergeCell ref="C40:D40"/>
    <mergeCell ref="C41:D41"/>
    <mergeCell ref="C14:D14"/>
    <mergeCell ref="C49:D49"/>
    <mergeCell ref="C47:D47"/>
    <mergeCell ref="C59:D59"/>
    <mergeCell ref="M45:M48"/>
    <mergeCell ref="C46:D46"/>
    <mergeCell ref="C48:D48"/>
    <mergeCell ref="M54:M58"/>
    <mergeCell ref="C50:D50"/>
    <mergeCell ref="C51:D51"/>
    <mergeCell ref="C52:D52"/>
    <mergeCell ref="C53:D53"/>
    <mergeCell ref="M59:M64"/>
    <mergeCell ref="C58:D58"/>
    <mergeCell ref="M52:M53"/>
    <mergeCell ref="C63:D63"/>
    <mergeCell ref="C60:D60"/>
    <mergeCell ref="C61:D61"/>
    <mergeCell ref="B65:E65"/>
    <mergeCell ref="C54:D54"/>
    <mergeCell ref="C55:D55"/>
    <mergeCell ref="C56:D56"/>
    <mergeCell ref="C57:D57"/>
    <mergeCell ref="C24:D24"/>
    <mergeCell ref="C31:D31"/>
    <mergeCell ref="C45:D45"/>
    <mergeCell ref="C64:D64"/>
    <mergeCell ref="C62:D62"/>
    <mergeCell ref="C43:D43"/>
    <mergeCell ref="C44:D44"/>
    <mergeCell ref="M27:M33"/>
    <mergeCell ref="C20:D20"/>
    <mergeCell ref="C17:D17"/>
    <mergeCell ref="C36:D36"/>
    <mergeCell ref="C29:D29"/>
    <mergeCell ref="C26:D26"/>
    <mergeCell ref="C38:D38"/>
    <mergeCell ref="C33:D33"/>
  </mergeCells>
  <printOptions horizontalCentered="1"/>
  <pageMargins left="0.7086614173228347" right="0.7086614173228347" top="0.5905511811023623" bottom="0.1968503937007874" header="0" footer="0"/>
  <pageSetup horizontalDpi="600" verticalDpi="600" orientation="portrait" paperSize="9" scale="80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7"/>
  <sheetViews>
    <sheetView zoomScalePageLayoutView="0" workbookViewId="0" topLeftCell="A16">
      <selection activeCell="S49" sqref="S49"/>
    </sheetView>
  </sheetViews>
  <sheetFormatPr defaultColWidth="8.8984375" defaultRowHeight="9.75" customHeight="1"/>
  <cols>
    <col min="1" max="1" width="1.69921875" style="276" customWidth="1"/>
    <col min="2" max="2" width="3.09765625" style="276" customWidth="1"/>
    <col min="3" max="3" width="8.8984375" style="276" customWidth="1"/>
    <col min="4" max="4" width="14.19921875" style="276" customWidth="1"/>
    <col min="5" max="5" width="12.59765625" style="276" customWidth="1"/>
    <col min="6" max="7" width="7.59765625" style="276" customWidth="1"/>
    <col min="8" max="9" width="7.59765625" style="275" customWidth="1"/>
    <col min="10" max="10" width="7.59765625" style="276" customWidth="1"/>
    <col min="11" max="13" width="7.59765625" style="275" customWidth="1"/>
    <col min="14" max="20" width="7.59765625" style="276" customWidth="1"/>
    <col min="21" max="21" width="13.5" style="275" customWidth="1"/>
    <col min="22" max="22" width="3.5" style="276" customWidth="1"/>
    <col min="23" max="23" width="7.69921875" style="276" hidden="1" customWidth="1"/>
    <col min="24" max="24" width="0" style="276" hidden="1" customWidth="1"/>
    <col min="25" max="16384" width="8.8984375" style="276" customWidth="1"/>
  </cols>
  <sheetData>
    <row r="1" spans="2:13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</row>
    <row r="2" spans="2:3" ht="12" customHeight="1" thickBot="1">
      <c r="B2" s="277"/>
      <c r="C2" s="277"/>
    </row>
    <row r="3" spans="2:22" ht="16.5" customHeight="1" thickBot="1">
      <c r="B3" s="275"/>
      <c r="C3" s="278"/>
      <c r="D3" s="310"/>
      <c r="E3" s="275"/>
      <c r="F3" s="282" t="s">
        <v>5</v>
      </c>
      <c r="G3" s="935" t="s">
        <v>6</v>
      </c>
      <c r="H3" s="967"/>
      <c r="I3" s="936"/>
      <c r="J3" s="281"/>
      <c r="K3" s="249"/>
      <c r="N3" s="275"/>
      <c r="O3" s="275"/>
      <c r="P3" s="275"/>
      <c r="Q3" s="275"/>
      <c r="R3" s="275"/>
      <c r="S3" s="275"/>
      <c r="T3" s="275"/>
      <c r="V3" s="275"/>
    </row>
    <row r="4" spans="2:22" ht="16.5" customHeight="1" thickBot="1">
      <c r="B4" s="935" t="s">
        <v>21</v>
      </c>
      <c r="C4" s="936"/>
      <c r="D4" s="47" t="s">
        <v>125</v>
      </c>
      <c r="E4" s="275"/>
      <c r="F4" s="72">
        <v>1</v>
      </c>
      <c r="G4" s="846" t="s">
        <v>127</v>
      </c>
      <c r="H4" s="847"/>
      <c r="I4" s="848"/>
      <c r="J4" s="76"/>
      <c r="K4" s="283"/>
      <c r="N4" s="275"/>
      <c r="O4" s="275"/>
      <c r="P4" s="275"/>
      <c r="Q4" s="275"/>
      <c r="R4" s="275"/>
      <c r="S4" s="275"/>
      <c r="T4" s="275"/>
      <c r="V4" s="275"/>
    </row>
    <row r="5" spans="2:22" ht="9.75" customHeight="1" thickBot="1">
      <c r="B5" s="275"/>
      <c r="C5" s="275"/>
      <c r="D5" s="275"/>
      <c r="E5" s="275"/>
      <c r="F5" s="275"/>
      <c r="G5" s="275"/>
      <c r="J5" s="275"/>
      <c r="M5" s="69"/>
      <c r="N5" s="69"/>
      <c r="O5" s="69"/>
      <c r="P5" s="69"/>
      <c r="Q5" s="69"/>
      <c r="R5" s="275"/>
      <c r="S5" s="275"/>
      <c r="T5" s="275"/>
      <c r="V5" s="275"/>
    </row>
    <row r="6" spans="2:22" ht="12" customHeight="1">
      <c r="B6" s="799" t="s">
        <v>99</v>
      </c>
      <c r="C6" s="800"/>
      <c r="D6" s="803" t="s">
        <v>7</v>
      </c>
      <c r="E6" s="804"/>
      <c r="F6" s="38">
        <v>45029</v>
      </c>
      <c r="G6" s="150">
        <v>45057</v>
      </c>
      <c r="H6" s="150">
        <v>45083</v>
      </c>
      <c r="I6" s="150">
        <v>45118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275"/>
    </row>
    <row r="7" spans="2:22" ht="12" customHeight="1">
      <c r="B7" s="801"/>
      <c r="C7" s="802"/>
      <c r="D7" s="816" t="s">
        <v>12</v>
      </c>
      <c r="E7" s="817"/>
      <c r="F7" s="39">
        <v>0.3541666666666667</v>
      </c>
      <c r="G7" s="151">
        <v>0.3333333333333333</v>
      </c>
      <c r="H7" s="151">
        <v>0.3333333333333333</v>
      </c>
      <c r="I7" s="151">
        <v>0.4166666666666667</v>
      </c>
      <c r="J7" s="151">
        <v>0.3333333333333333</v>
      </c>
      <c r="K7" s="151">
        <v>0.3333333333333333</v>
      </c>
      <c r="L7" s="151">
        <v>0.3333333333333333</v>
      </c>
      <c r="M7" s="151">
        <v>0.3333333333333333</v>
      </c>
      <c r="N7" s="151">
        <v>0.3298611111111111</v>
      </c>
      <c r="O7" s="151">
        <v>0.3333333333333333</v>
      </c>
      <c r="P7" s="151">
        <v>0.3333333333333333</v>
      </c>
      <c r="Q7" s="190">
        <v>0.34375</v>
      </c>
      <c r="R7" s="806"/>
      <c r="S7" s="809"/>
      <c r="T7" s="812"/>
      <c r="U7" s="815"/>
      <c r="V7" s="275"/>
    </row>
    <row r="8" spans="2:22" ht="12" customHeight="1">
      <c r="B8" s="801"/>
      <c r="C8" s="802"/>
      <c r="D8" s="816" t="s">
        <v>8</v>
      </c>
      <c r="E8" s="817"/>
      <c r="F8" s="39" t="s">
        <v>487</v>
      </c>
      <c r="G8" s="151" t="s">
        <v>488</v>
      </c>
      <c r="H8" s="9" t="s">
        <v>488</v>
      </c>
      <c r="I8" s="151" t="s">
        <v>519</v>
      </c>
      <c r="J8" s="9" t="s">
        <v>537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275"/>
    </row>
    <row r="9" spans="2:22" ht="12" customHeight="1">
      <c r="B9" s="801"/>
      <c r="C9" s="802"/>
      <c r="D9" s="816" t="s">
        <v>9</v>
      </c>
      <c r="E9" s="817"/>
      <c r="F9" s="39" t="s">
        <v>488</v>
      </c>
      <c r="G9" s="9" t="s">
        <v>488</v>
      </c>
      <c r="H9" s="9" t="s">
        <v>488</v>
      </c>
      <c r="I9" s="9" t="s">
        <v>519</v>
      </c>
      <c r="J9" s="9" t="s">
        <v>537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576</v>
      </c>
      <c r="R9" s="807"/>
      <c r="S9" s="810"/>
      <c r="T9" s="813"/>
      <c r="U9" s="815"/>
      <c r="V9" s="275"/>
    </row>
    <row r="10" spans="2:22" ht="12" customHeight="1">
      <c r="B10" s="801"/>
      <c r="C10" s="802"/>
      <c r="D10" s="816" t="s">
        <v>10</v>
      </c>
      <c r="E10" s="817"/>
      <c r="F10" s="112">
        <v>12.7</v>
      </c>
      <c r="G10" s="79">
        <v>13.8</v>
      </c>
      <c r="H10" s="79">
        <v>22.4</v>
      </c>
      <c r="I10" s="79">
        <v>27.5</v>
      </c>
      <c r="J10" s="79">
        <v>27</v>
      </c>
      <c r="K10" s="79">
        <v>22.2</v>
      </c>
      <c r="L10" s="79">
        <v>11.6</v>
      </c>
      <c r="M10" s="79">
        <v>7.1</v>
      </c>
      <c r="N10" s="79">
        <v>0.7</v>
      </c>
      <c r="O10" s="31">
        <v>-2</v>
      </c>
      <c r="P10" s="31">
        <v>0</v>
      </c>
      <c r="Q10" s="173">
        <v>0</v>
      </c>
      <c r="R10" s="30">
        <f>MAX(F10:Q10)</f>
        <v>27.5</v>
      </c>
      <c r="S10" s="172">
        <f>MIN(F10:Q10)</f>
        <v>-2</v>
      </c>
      <c r="T10" s="173">
        <f>AVERAGEA(F10:Q10)</f>
        <v>11.916666666666666</v>
      </c>
      <c r="U10" s="815"/>
      <c r="V10" s="275"/>
    </row>
    <row r="11" spans="2:22" ht="12" customHeight="1">
      <c r="B11" s="801"/>
      <c r="C11" s="802"/>
      <c r="D11" s="816" t="s">
        <v>11</v>
      </c>
      <c r="E11" s="817"/>
      <c r="F11" s="112">
        <v>6.9</v>
      </c>
      <c r="G11" s="79">
        <v>8.2</v>
      </c>
      <c r="H11" s="79">
        <v>11.1</v>
      </c>
      <c r="I11" s="79">
        <v>15.6</v>
      </c>
      <c r="J11" s="79">
        <v>20.9</v>
      </c>
      <c r="K11" s="79">
        <v>21.9</v>
      </c>
      <c r="L11" s="79">
        <v>14.6</v>
      </c>
      <c r="M11" s="155">
        <v>12.5</v>
      </c>
      <c r="N11" s="31">
        <v>7</v>
      </c>
      <c r="O11" s="79">
        <v>4.5</v>
      </c>
      <c r="P11" s="79">
        <v>3.5</v>
      </c>
      <c r="Q11" s="178">
        <v>2.5</v>
      </c>
      <c r="R11" s="54">
        <f>MAX(F11:Q11)</f>
        <v>21.9</v>
      </c>
      <c r="S11" s="535">
        <f>MIN(F11:Q11)</f>
        <v>2.5</v>
      </c>
      <c r="T11" s="191">
        <f>AVERAGEA(F11:Q11)</f>
        <v>10.766666666666666</v>
      </c>
      <c r="U11" s="815"/>
      <c r="V11" s="275"/>
    </row>
    <row r="12" spans="2:22" ht="12" customHeight="1" thickBot="1">
      <c r="B12" s="1031"/>
      <c r="C12" s="1032"/>
      <c r="D12" s="1048" t="s">
        <v>280</v>
      </c>
      <c r="E12" s="1049"/>
      <c r="F12" s="327">
        <v>0.6</v>
      </c>
      <c r="G12" s="61">
        <v>0.6</v>
      </c>
      <c r="H12" s="511">
        <v>0.6</v>
      </c>
      <c r="I12" s="61">
        <v>0.6</v>
      </c>
      <c r="J12" s="61">
        <v>0.7</v>
      </c>
      <c r="K12" s="61">
        <v>0.8</v>
      </c>
      <c r="L12" s="511">
        <v>0.8</v>
      </c>
      <c r="M12" s="61">
        <v>0.6</v>
      </c>
      <c r="N12" s="61">
        <v>0.7</v>
      </c>
      <c r="O12" s="61">
        <v>0.6</v>
      </c>
      <c r="P12" s="61">
        <v>0.6</v>
      </c>
      <c r="Q12" s="188">
        <v>0.6</v>
      </c>
      <c r="R12" s="527">
        <f>MAX(F12:Q12)</f>
        <v>0.8</v>
      </c>
      <c r="S12" s="326">
        <f>MIN(F12:Q12)</f>
        <v>0.6</v>
      </c>
      <c r="T12" s="188">
        <f>AVERAGEA(F12:Q12)</f>
        <v>0.6499999999999998</v>
      </c>
      <c r="U12" s="1026"/>
      <c r="V12" s="275"/>
    </row>
    <row r="13" spans="2:23" s="285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284"/>
      <c r="W13" s="285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98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87"/>
      <c r="X14" s="276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162" t="s">
        <v>492</v>
      </c>
      <c r="Q15" s="10" t="s">
        <v>492</v>
      </c>
      <c r="R15" s="529"/>
      <c r="S15" s="9"/>
      <c r="T15" s="10"/>
      <c r="U15" s="824"/>
      <c r="V15" s="287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435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435</v>
      </c>
      <c r="M16" s="162" t="s">
        <v>477</v>
      </c>
      <c r="N16" s="162"/>
      <c r="O16" s="9" t="s">
        <v>435</v>
      </c>
      <c r="P16" s="162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59">IF(AVERAGEA(F16:Q16)&lt;W16,TEXT(W16,"&lt;0.#######"),AVERAGEA(F16:Q16))</f>
        <v>&lt;0.0003</v>
      </c>
      <c r="U16" s="827" t="s">
        <v>57</v>
      </c>
      <c r="V16" s="287"/>
      <c r="W16" s="276">
        <v>0.0003</v>
      </c>
      <c r="X16" s="276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289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289</v>
      </c>
      <c r="M17" s="162" t="s">
        <v>477</v>
      </c>
      <c r="N17" s="162"/>
      <c r="O17" s="9" t="s">
        <v>289</v>
      </c>
      <c r="P17" s="162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87"/>
      <c r="W17" s="276">
        <v>5E-05</v>
      </c>
      <c r="X17" s="276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291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291</v>
      </c>
      <c r="M18" s="162" t="s">
        <v>477</v>
      </c>
      <c r="N18" s="162"/>
      <c r="O18" s="9" t="s">
        <v>291</v>
      </c>
      <c r="P18" s="162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87"/>
      <c r="W18" s="276">
        <v>0.001</v>
      </c>
      <c r="X18" s="276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291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291</v>
      </c>
      <c r="M19" s="162" t="s">
        <v>477</v>
      </c>
      <c r="N19" s="162"/>
      <c r="O19" s="9" t="s">
        <v>291</v>
      </c>
      <c r="P19" s="162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87"/>
      <c r="W19" s="276">
        <v>0.001</v>
      </c>
      <c r="X19" s="276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291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291</v>
      </c>
      <c r="M20" s="162" t="s">
        <v>477</v>
      </c>
      <c r="N20" s="162"/>
      <c r="O20" s="9" t="s">
        <v>291</v>
      </c>
      <c r="P20" s="162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87"/>
      <c r="W20" s="276">
        <v>0.001</v>
      </c>
      <c r="X20" s="276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288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288</v>
      </c>
      <c r="M21" s="162" t="s">
        <v>477</v>
      </c>
      <c r="N21" s="162"/>
      <c r="O21" s="9" t="s">
        <v>288</v>
      </c>
      <c r="P21" s="162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>IF(AVERAGEA(F21:Q21)&lt;W21,TEXT(W21,"&lt;0.#######"),AVERAGEA(F21:Q21))</f>
        <v>&lt;0.002</v>
      </c>
      <c r="U21" s="829"/>
      <c r="V21" s="287"/>
      <c r="W21" s="276">
        <v>0.002</v>
      </c>
      <c r="X21" s="276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476</v>
      </c>
      <c r="H22" s="9" t="s">
        <v>476</v>
      </c>
      <c r="I22" s="9" t="s">
        <v>476</v>
      </c>
      <c r="J22" s="9" t="s">
        <v>476</v>
      </c>
      <c r="K22" s="9" t="s">
        <v>476</v>
      </c>
      <c r="L22" s="9" t="s">
        <v>476</v>
      </c>
      <c r="M22" s="9" t="s">
        <v>476</v>
      </c>
      <c r="N22" s="9" t="s">
        <v>476</v>
      </c>
      <c r="O22" s="9" t="s">
        <v>476</v>
      </c>
      <c r="P22" s="9" t="s">
        <v>476</v>
      </c>
      <c r="Q22" s="10" t="s">
        <v>476</v>
      </c>
      <c r="R22" s="537" t="str">
        <f t="shared" si="0"/>
        <v>&lt;0.004</v>
      </c>
      <c r="S22" s="29" t="str">
        <f t="shared" si="1"/>
        <v>&lt;0.004</v>
      </c>
      <c r="T22" s="179" t="str">
        <f t="shared" si="2"/>
        <v>&lt;0.004</v>
      </c>
      <c r="U22" s="11" t="s">
        <v>466</v>
      </c>
      <c r="V22" s="287"/>
      <c r="W22" s="276">
        <v>0.004</v>
      </c>
      <c r="X22" s="276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291</v>
      </c>
      <c r="H23" s="9" t="s">
        <v>291</v>
      </c>
      <c r="I23" s="9" t="s">
        <v>291</v>
      </c>
      <c r="J23" s="9" t="s">
        <v>291</v>
      </c>
      <c r="K23" s="9" t="s">
        <v>291</v>
      </c>
      <c r="L23" s="9" t="s">
        <v>291</v>
      </c>
      <c r="M23" s="9" t="s">
        <v>291</v>
      </c>
      <c r="N23" s="9" t="s">
        <v>291</v>
      </c>
      <c r="O23" s="9" t="s">
        <v>291</v>
      </c>
      <c r="P23" s="9" t="s">
        <v>291</v>
      </c>
      <c r="Q23" s="10" t="s">
        <v>291</v>
      </c>
      <c r="R23" s="537" t="str">
        <f t="shared" si="0"/>
        <v>&lt;0.001</v>
      </c>
      <c r="S23" s="29" t="str">
        <f t="shared" si="1"/>
        <v>&lt;0.001</v>
      </c>
      <c r="T23" s="173" t="str">
        <f t="shared" si="2"/>
        <v>&lt;0.001</v>
      </c>
      <c r="U23" s="11" t="s">
        <v>58</v>
      </c>
      <c r="V23" s="287"/>
      <c r="W23" s="276">
        <v>0.001</v>
      </c>
      <c r="X23" s="276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0.2</v>
      </c>
      <c r="G24" s="9">
        <v>0.1</v>
      </c>
      <c r="H24" s="9" t="s">
        <v>448</v>
      </c>
      <c r="I24" s="79">
        <v>0.1</v>
      </c>
      <c r="J24" s="79" t="s">
        <v>448</v>
      </c>
      <c r="K24" s="9" t="s">
        <v>448</v>
      </c>
      <c r="L24" s="79">
        <v>0.1</v>
      </c>
      <c r="M24" s="9" t="s">
        <v>448</v>
      </c>
      <c r="N24" s="79">
        <v>0.2</v>
      </c>
      <c r="O24" s="79">
        <v>0.2</v>
      </c>
      <c r="P24" s="113">
        <v>0.1</v>
      </c>
      <c r="Q24" s="178">
        <v>0.2</v>
      </c>
      <c r="R24" s="528">
        <f t="shared" si="0"/>
        <v>0.2</v>
      </c>
      <c r="S24" s="31" t="str">
        <f t="shared" si="1"/>
        <v>&lt;0.1</v>
      </c>
      <c r="T24" s="173">
        <f t="shared" si="2"/>
        <v>0.09999999999999999</v>
      </c>
      <c r="U24" s="830" t="s">
        <v>59</v>
      </c>
      <c r="V24" s="287"/>
      <c r="W24" s="276">
        <v>0.1</v>
      </c>
      <c r="X24" s="276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456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456</v>
      </c>
      <c r="M25" s="162" t="s">
        <v>477</v>
      </c>
      <c r="N25" s="79"/>
      <c r="O25" s="9" t="s">
        <v>456</v>
      </c>
      <c r="P25" s="162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t="shared" si="2"/>
        <v>&lt;0.05</v>
      </c>
      <c r="U25" s="830"/>
      <c r="V25" s="287"/>
      <c r="W25" s="276">
        <v>0.05</v>
      </c>
      <c r="X25" s="276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448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448</v>
      </c>
      <c r="M26" s="162" t="s">
        <v>477</v>
      </c>
      <c r="N26" s="162"/>
      <c r="O26" s="9" t="s">
        <v>448</v>
      </c>
      <c r="P26" s="162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2"/>
        <v>&lt;0.1</v>
      </c>
      <c r="U26" s="830"/>
      <c r="V26" s="287"/>
      <c r="W26" s="276">
        <v>0.1</v>
      </c>
      <c r="X26" s="276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286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286</v>
      </c>
      <c r="M27" s="162" t="s">
        <v>477</v>
      </c>
      <c r="N27" s="162"/>
      <c r="O27" s="9" t="s">
        <v>286</v>
      </c>
      <c r="P27" s="162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2"/>
        <v>&lt;0.0002</v>
      </c>
      <c r="U27" s="830" t="s">
        <v>60</v>
      </c>
      <c r="V27" s="287"/>
      <c r="W27" s="276">
        <v>0.0002</v>
      </c>
      <c r="X27" s="276" t="s">
        <v>286</v>
      </c>
    </row>
    <row r="28" spans="2:24" ht="12" customHeight="1">
      <c r="B28" s="35">
        <v>15</v>
      </c>
      <c r="C28" s="825" t="s">
        <v>106</v>
      </c>
      <c r="D28" s="826"/>
      <c r="E28" s="109" t="s">
        <v>813</v>
      </c>
      <c r="F28" s="255" t="s">
        <v>293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293</v>
      </c>
      <c r="M28" s="162" t="s">
        <v>477</v>
      </c>
      <c r="N28" s="162"/>
      <c r="O28" s="9" t="s">
        <v>293</v>
      </c>
      <c r="P28" s="162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2"/>
        <v>&lt;0.005</v>
      </c>
      <c r="U28" s="830"/>
      <c r="V28" s="287"/>
      <c r="W28" s="276">
        <v>0.005</v>
      </c>
      <c r="X28" s="276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291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291</v>
      </c>
      <c r="M29" s="162" t="s">
        <v>477</v>
      </c>
      <c r="N29" s="162"/>
      <c r="O29" s="9" t="s">
        <v>291</v>
      </c>
      <c r="P29" s="162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2"/>
        <v>&lt;0.001</v>
      </c>
      <c r="U29" s="830"/>
      <c r="V29" s="287"/>
      <c r="W29" s="276">
        <v>0.001</v>
      </c>
      <c r="X29" s="276" t="s">
        <v>291</v>
      </c>
    </row>
    <row r="30" spans="2:24" ht="12" customHeight="1">
      <c r="B30" s="35">
        <v>17</v>
      </c>
      <c r="C30" s="825" t="s">
        <v>107</v>
      </c>
      <c r="D30" s="826"/>
      <c r="E30" s="109" t="s">
        <v>807</v>
      </c>
      <c r="F30" s="255" t="s">
        <v>291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291</v>
      </c>
      <c r="M30" s="162" t="s">
        <v>477</v>
      </c>
      <c r="N30" s="162"/>
      <c r="O30" s="9" t="s">
        <v>291</v>
      </c>
      <c r="P30" s="162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2"/>
        <v>&lt;0.001</v>
      </c>
      <c r="U30" s="830"/>
      <c r="V30" s="287"/>
      <c r="W30" s="276">
        <v>0.001</v>
      </c>
      <c r="X30" s="276" t="s">
        <v>291</v>
      </c>
    </row>
    <row r="31" spans="2:24" ht="12" customHeight="1">
      <c r="B31" s="35">
        <v>18</v>
      </c>
      <c r="C31" s="825" t="s">
        <v>108</v>
      </c>
      <c r="D31" s="826"/>
      <c r="E31" s="109" t="s">
        <v>806</v>
      </c>
      <c r="F31" s="255" t="s">
        <v>291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291</v>
      </c>
      <c r="M31" s="162" t="s">
        <v>477</v>
      </c>
      <c r="N31" s="162"/>
      <c r="O31" s="9" t="s">
        <v>291</v>
      </c>
      <c r="P31" s="162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2"/>
        <v>&lt;0.001</v>
      </c>
      <c r="U31" s="830"/>
      <c r="V31" s="287"/>
      <c r="W31" s="276">
        <v>0.001</v>
      </c>
      <c r="X31" s="276" t="s">
        <v>291</v>
      </c>
    </row>
    <row r="32" spans="2:24" ht="12" customHeight="1">
      <c r="B32" s="35">
        <v>19</v>
      </c>
      <c r="C32" s="825" t="s">
        <v>109</v>
      </c>
      <c r="D32" s="826"/>
      <c r="E32" s="109" t="s">
        <v>806</v>
      </c>
      <c r="F32" s="255" t="s">
        <v>291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291</v>
      </c>
      <c r="M32" s="162" t="s">
        <v>477</v>
      </c>
      <c r="N32" s="162"/>
      <c r="O32" s="9" t="s">
        <v>291</v>
      </c>
      <c r="P32" s="162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2"/>
        <v>&lt;0.001</v>
      </c>
      <c r="U32" s="830"/>
      <c r="V32" s="287"/>
      <c r="W32" s="276">
        <v>0.001</v>
      </c>
      <c r="X32" s="276" t="s">
        <v>291</v>
      </c>
    </row>
    <row r="33" spans="2:24" ht="12" customHeight="1">
      <c r="B33" s="35">
        <v>20</v>
      </c>
      <c r="C33" s="825" t="s">
        <v>86</v>
      </c>
      <c r="D33" s="826"/>
      <c r="E33" s="109" t="s">
        <v>806</v>
      </c>
      <c r="F33" s="255" t="s">
        <v>291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291</v>
      </c>
      <c r="M33" s="162" t="s">
        <v>477</v>
      </c>
      <c r="N33" s="162"/>
      <c r="O33" s="9" t="s">
        <v>291</v>
      </c>
      <c r="P33" s="162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2"/>
        <v>&lt;0.001</v>
      </c>
      <c r="U33" s="830"/>
      <c r="V33" s="287"/>
      <c r="W33" s="276">
        <v>0.001</v>
      </c>
      <c r="X33" s="276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453</v>
      </c>
      <c r="H34" s="162" t="s">
        <v>453</v>
      </c>
      <c r="I34" s="9" t="s">
        <v>453</v>
      </c>
      <c r="J34" s="9" t="s">
        <v>453</v>
      </c>
      <c r="K34" s="9" t="s">
        <v>453</v>
      </c>
      <c r="L34" s="9" t="s">
        <v>453</v>
      </c>
      <c r="M34" s="9" t="s">
        <v>453</v>
      </c>
      <c r="N34" s="9" t="s">
        <v>453</v>
      </c>
      <c r="O34" s="9" t="s">
        <v>453</v>
      </c>
      <c r="P34" s="9" t="s">
        <v>453</v>
      </c>
      <c r="Q34" s="10" t="s">
        <v>453</v>
      </c>
      <c r="R34" s="539" t="str">
        <f t="shared" si="0"/>
        <v>&lt;0.06</v>
      </c>
      <c r="S34" s="56" t="str">
        <f t="shared" si="1"/>
        <v>&lt;0.06</v>
      </c>
      <c r="T34" s="184" t="str">
        <f t="shared" si="2"/>
        <v>&lt;0.06</v>
      </c>
      <c r="U34" s="827" t="s">
        <v>58</v>
      </c>
      <c r="V34" s="287"/>
      <c r="W34" s="276">
        <v>0.06</v>
      </c>
      <c r="X34" s="276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288</v>
      </c>
      <c r="H35" s="162" t="s">
        <v>288</v>
      </c>
      <c r="I35" s="9" t="s">
        <v>288</v>
      </c>
      <c r="J35" s="9" t="s">
        <v>288</v>
      </c>
      <c r="K35" s="9" t="s">
        <v>288</v>
      </c>
      <c r="L35" s="9" t="s">
        <v>288</v>
      </c>
      <c r="M35" s="9" t="s">
        <v>288</v>
      </c>
      <c r="N35" s="9" t="s">
        <v>288</v>
      </c>
      <c r="O35" s="9" t="s">
        <v>288</v>
      </c>
      <c r="P35" s="9" t="s">
        <v>288</v>
      </c>
      <c r="Q35" s="10" t="s">
        <v>288</v>
      </c>
      <c r="R35" s="537" t="str">
        <f t="shared" si="0"/>
        <v>&lt;0.002</v>
      </c>
      <c r="S35" s="29" t="str">
        <f t="shared" si="1"/>
        <v>&lt;0.002</v>
      </c>
      <c r="T35" s="179" t="str">
        <f t="shared" si="2"/>
        <v>&lt;0.002</v>
      </c>
      <c r="U35" s="824"/>
      <c r="V35" s="287"/>
      <c r="W35" s="276">
        <v>0.002</v>
      </c>
      <c r="X35" s="276" t="s">
        <v>288</v>
      </c>
    </row>
    <row r="36" spans="2:24" ht="12" customHeight="1">
      <c r="B36" s="35">
        <v>23</v>
      </c>
      <c r="C36" s="825" t="s">
        <v>101</v>
      </c>
      <c r="D36" s="826"/>
      <c r="E36" s="109" t="s">
        <v>815</v>
      </c>
      <c r="F36" s="112">
        <v>0.004</v>
      </c>
      <c r="G36" s="9">
        <v>0.005</v>
      </c>
      <c r="H36" s="79">
        <v>0.006</v>
      </c>
      <c r="I36" s="79">
        <v>0.017</v>
      </c>
      <c r="J36" s="79">
        <v>0.016</v>
      </c>
      <c r="K36" s="144">
        <v>0.02</v>
      </c>
      <c r="L36" s="79">
        <v>0.014</v>
      </c>
      <c r="M36" s="113">
        <v>0.008</v>
      </c>
      <c r="N36" s="113">
        <v>0.005</v>
      </c>
      <c r="O36" s="79">
        <v>0.003</v>
      </c>
      <c r="P36" s="113">
        <v>0.002</v>
      </c>
      <c r="Q36" s="178">
        <v>0.002</v>
      </c>
      <c r="R36" s="537">
        <f t="shared" si="0"/>
        <v>0.02</v>
      </c>
      <c r="S36" s="29">
        <f t="shared" si="1"/>
        <v>0.002</v>
      </c>
      <c r="T36" s="179">
        <f t="shared" si="2"/>
        <v>0.0085</v>
      </c>
      <c r="U36" s="824"/>
      <c r="V36" s="287"/>
      <c r="W36" s="276">
        <v>0.001</v>
      </c>
      <c r="X36" s="276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62">
        <v>0.006</v>
      </c>
      <c r="H37" s="113">
        <v>0.005</v>
      </c>
      <c r="I37" s="29">
        <v>0.016</v>
      </c>
      <c r="J37" s="113">
        <v>0.012</v>
      </c>
      <c r="K37" s="144">
        <v>0.013</v>
      </c>
      <c r="L37" s="79">
        <v>0.009</v>
      </c>
      <c r="M37" s="113">
        <v>0.007</v>
      </c>
      <c r="N37" s="113">
        <v>0.005</v>
      </c>
      <c r="O37" s="79">
        <v>0.003</v>
      </c>
      <c r="P37" s="29" t="s">
        <v>436</v>
      </c>
      <c r="Q37" s="179" t="s">
        <v>436</v>
      </c>
      <c r="R37" s="537">
        <f t="shared" si="0"/>
        <v>0.016</v>
      </c>
      <c r="S37" s="29" t="str">
        <f t="shared" si="1"/>
        <v>&lt;0.003</v>
      </c>
      <c r="T37" s="179">
        <f t="shared" si="2"/>
        <v>0.00675</v>
      </c>
      <c r="U37" s="824"/>
      <c r="V37" s="287"/>
      <c r="W37" s="276">
        <v>0.003</v>
      </c>
      <c r="X37" s="276" t="s">
        <v>468</v>
      </c>
    </row>
    <row r="38" spans="2:24" ht="12" customHeight="1">
      <c r="B38" s="35">
        <v>25</v>
      </c>
      <c r="C38" s="825" t="s">
        <v>87</v>
      </c>
      <c r="D38" s="826"/>
      <c r="E38" s="109" t="s">
        <v>817</v>
      </c>
      <c r="F38" s="255" t="s">
        <v>291</v>
      </c>
      <c r="G38" s="162" t="s">
        <v>291</v>
      </c>
      <c r="H38" s="162" t="s">
        <v>291</v>
      </c>
      <c r="I38" s="9" t="s">
        <v>291</v>
      </c>
      <c r="J38" s="9" t="s">
        <v>291</v>
      </c>
      <c r="K38" s="9" t="s">
        <v>291</v>
      </c>
      <c r="L38" s="79" t="s">
        <v>291</v>
      </c>
      <c r="M38" s="9" t="s">
        <v>291</v>
      </c>
      <c r="N38" s="9" t="s">
        <v>291</v>
      </c>
      <c r="O38" s="9" t="s">
        <v>291</v>
      </c>
      <c r="P38" s="162" t="s">
        <v>291</v>
      </c>
      <c r="Q38" s="178" t="s">
        <v>291</v>
      </c>
      <c r="R38" s="29" t="str">
        <f t="shared" si="0"/>
        <v>&lt;0.001</v>
      </c>
      <c r="S38" s="29" t="str">
        <f t="shared" si="1"/>
        <v>&lt;0.001</v>
      </c>
      <c r="T38" s="179" t="str">
        <f t="shared" si="2"/>
        <v>&lt;0.001</v>
      </c>
      <c r="U38" s="824"/>
      <c r="V38" s="287"/>
      <c r="W38" s="276">
        <v>0.001</v>
      </c>
      <c r="X38" s="276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291</v>
      </c>
      <c r="H39" s="162" t="s">
        <v>291</v>
      </c>
      <c r="I39" s="9" t="s">
        <v>291</v>
      </c>
      <c r="J39" s="9" t="s">
        <v>291</v>
      </c>
      <c r="K39" s="9" t="s">
        <v>291</v>
      </c>
      <c r="L39" s="9" t="s">
        <v>291</v>
      </c>
      <c r="M39" s="9" t="s">
        <v>291</v>
      </c>
      <c r="N39" s="9" t="s">
        <v>291</v>
      </c>
      <c r="O39" s="9" t="s">
        <v>291</v>
      </c>
      <c r="P39" s="9" t="s">
        <v>291</v>
      </c>
      <c r="Q39" s="10" t="s">
        <v>291</v>
      </c>
      <c r="R39" s="537" t="str">
        <f t="shared" si="0"/>
        <v>&lt;0.001</v>
      </c>
      <c r="S39" s="29" t="str">
        <f t="shared" si="1"/>
        <v>&lt;0.001</v>
      </c>
      <c r="T39" s="179" t="str">
        <f t="shared" si="2"/>
        <v>&lt;0.001</v>
      </c>
      <c r="U39" s="824"/>
      <c r="V39" s="287"/>
      <c r="W39" s="276">
        <v>0.001</v>
      </c>
      <c r="X39" s="276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0.006</v>
      </c>
      <c r="G40" s="9">
        <v>0.007</v>
      </c>
      <c r="H40" s="29">
        <v>0.008</v>
      </c>
      <c r="I40" s="79">
        <v>0.019</v>
      </c>
      <c r="J40" s="79">
        <v>0.019</v>
      </c>
      <c r="K40" s="113">
        <v>0.025</v>
      </c>
      <c r="L40" s="79">
        <v>0.018</v>
      </c>
      <c r="M40" s="113">
        <v>0.011</v>
      </c>
      <c r="N40" s="113">
        <v>0.007</v>
      </c>
      <c r="O40" s="79">
        <v>0.005</v>
      </c>
      <c r="P40" s="113">
        <v>0.004</v>
      </c>
      <c r="Q40" s="178">
        <v>0.004</v>
      </c>
      <c r="R40" s="537">
        <f t="shared" si="0"/>
        <v>0.025</v>
      </c>
      <c r="S40" s="29">
        <f t="shared" si="1"/>
        <v>0.004</v>
      </c>
      <c r="T40" s="179">
        <f t="shared" si="2"/>
        <v>0.011083333333333334</v>
      </c>
      <c r="U40" s="824"/>
      <c r="V40" s="287"/>
      <c r="W40" s="276">
        <v>0.001</v>
      </c>
      <c r="X40" s="276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31" t="s">
        <v>436</v>
      </c>
      <c r="G41" s="162">
        <v>0.004</v>
      </c>
      <c r="H41" s="113">
        <v>0.004</v>
      </c>
      <c r="I41" s="113">
        <v>0.012</v>
      </c>
      <c r="J41" s="144">
        <v>0.009</v>
      </c>
      <c r="K41" s="113">
        <v>0.011</v>
      </c>
      <c r="L41" s="113">
        <v>0.007</v>
      </c>
      <c r="M41" s="113">
        <v>0.006</v>
      </c>
      <c r="N41" s="162">
        <v>0.004</v>
      </c>
      <c r="O41" s="144" t="s">
        <v>436</v>
      </c>
      <c r="P41" s="144" t="s">
        <v>436</v>
      </c>
      <c r="Q41" s="179" t="s">
        <v>436</v>
      </c>
      <c r="R41" s="29">
        <f t="shared" si="0"/>
        <v>0.012</v>
      </c>
      <c r="S41" s="29" t="str">
        <f t="shared" si="1"/>
        <v>&lt;0.003</v>
      </c>
      <c r="T41" s="179">
        <f t="shared" si="2"/>
        <v>0.00475</v>
      </c>
      <c r="U41" s="824"/>
      <c r="V41" s="287"/>
      <c r="W41" s="276">
        <v>0.003</v>
      </c>
      <c r="X41" s="276" t="s">
        <v>468</v>
      </c>
    </row>
    <row r="42" spans="2:24" ht="12" customHeight="1">
      <c r="B42" s="35">
        <v>29</v>
      </c>
      <c r="C42" s="825" t="s">
        <v>88</v>
      </c>
      <c r="D42" s="826"/>
      <c r="E42" s="109" t="s">
        <v>816</v>
      </c>
      <c r="F42" s="112">
        <v>0.002</v>
      </c>
      <c r="G42" s="9">
        <v>0.002</v>
      </c>
      <c r="H42" s="79">
        <v>0.002</v>
      </c>
      <c r="I42" s="79">
        <v>0.002</v>
      </c>
      <c r="J42" s="79">
        <v>0.003</v>
      </c>
      <c r="K42" s="113">
        <v>0.005</v>
      </c>
      <c r="L42" s="79">
        <v>0.004</v>
      </c>
      <c r="M42" s="113">
        <v>0.003</v>
      </c>
      <c r="N42" s="113">
        <v>0.002</v>
      </c>
      <c r="O42" s="79">
        <v>0.002</v>
      </c>
      <c r="P42" s="113">
        <v>0.002</v>
      </c>
      <c r="Q42" s="178">
        <v>0.002</v>
      </c>
      <c r="R42" s="537">
        <f t="shared" si="0"/>
        <v>0.005</v>
      </c>
      <c r="S42" s="29">
        <f t="shared" si="1"/>
        <v>0.002</v>
      </c>
      <c r="T42" s="179">
        <f t="shared" si="2"/>
        <v>0.0025833333333333337</v>
      </c>
      <c r="U42" s="824"/>
      <c r="V42" s="287"/>
      <c r="W42" s="276">
        <v>0.001</v>
      </c>
      <c r="X42" s="276" t="s">
        <v>441</v>
      </c>
    </row>
    <row r="43" spans="2:24" ht="12" customHeight="1">
      <c r="B43" s="35">
        <v>30</v>
      </c>
      <c r="C43" s="825" t="s">
        <v>89</v>
      </c>
      <c r="D43" s="826"/>
      <c r="E43" s="109" t="s">
        <v>818</v>
      </c>
      <c r="F43" s="255" t="s">
        <v>291</v>
      </c>
      <c r="G43" s="162" t="s">
        <v>291</v>
      </c>
      <c r="H43" s="162" t="s">
        <v>291</v>
      </c>
      <c r="I43" s="9" t="s">
        <v>291</v>
      </c>
      <c r="J43" s="9" t="s">
        <v>291</v>
      </c>
      <c r="K43" s="9" t="s">
        <v>291</v>
      </c>
      <c r="L43" s="9" t="s">
        <v>291</v>
      </c>
      <c r="M43" s="9" t="s">
        <v>291</v>
      </c>
      <c r="N43" s="9" t="s">
        <v>291</v>
      </c>
      <c r="O43" s="9" t="s">
        <v>291</v>
      </c>
      <c r="P43" s="9" t="s">
        <v>291</v>
      </c>
      <c r="Q43" s="10" t="s">
        <v>291</v>
      </c>
      <c r="R43" s="537" t="str">
        <f t="shared" si="0"/>
        <v>&lt;0.001</v>
      </c>
      <c r="S43" s="29" t="str">
        <f t="shared" si="1"/>
        <v>&lt;0.001</v>
      </c>
      <c r="T43" s="179" t="str">
        <f t="shared" si="2"/>
        <v>&lt;0.001</v>
      </c>
      <c r="U43" s="824"/>
      <c r="V43" s="287"/>
      <c r="W43" s="276">
        <v>0.001</v>
      </c>
      <c r="X43" s="276" t="s">
        <v>441</v>
      </c>
    </row>
    <row r="44" spans="2:24" ht="12" customHeight="1">
      <c r="B44" s="35">
        <v>31</v>
      </c>
      <c r="C44" s="825" t="s">
        <v>90</v>
      </c>
      <c r="D44" s="826"/>
      <c r="E44" s="109" t="s">
        <v>819</v>
      </c>
      <c r="F44" s="255" t="s">
        <v>438</v>
      </c>
      <c r="G44" s="162" t="s">
        <v>438</v>
      </c>
      <c r="H44" s="162" t="s">
        <v>438</v>
      </c>
      <c r="I44" s="9" t="s">
        <v>438</v>
      </c>
      <c r="J44" s="9" t="s">
        <v>438</v>
      </c>
      <c r="K44" s="9" t="s">
        <v>438</v>
      </c>
      <c r="L44" s="9" t="s">
        <v>438</v>
      </c>
      <c r="M44" s="9" t="s">
        <v>438</v>
      </c>
      <c r="N44" s="9" t="s">
        <v>438</v>
      </c>
      <c r="O44" s="9" t="s">
        <v>438</v>
      </c>
      <c r="P44" s="9" t="s">
        <v>438</v>
      </c>
      <c r="Q44" s="10" t="s">
        <v>438</v>
      </c>
      <c r="R44" s="537" t="str">
        <f>IF(MAXA(F44:Q44)&lt;W44,TEXT(W44,"&lt;0.#######"),MAXA(F44:Q44))</f>
        <v>&lt;0.008</v>
      </c>
      <c r="S44" s="29" t="str">
        <f>IF(MINA(F44:Q44)&lt;W44,TEXT(W44,"&lt;0.#######"),MINA(F44:Q44))</f>
        <v>&lt;0.008</v>
      </c>
      <c r="T44" s="179" t="str">
        <f>IF(AVERAGEA(F44:Q44)&lt;W44,TEXT(W44,"&lt;0.#######"),AVERAGEA(F44:Q44))</f>
        <v>&lt;0.008</v>
      </c>
      <c r="U44" s="833"/>
      <c r="V44" s="287"/>
      <c r="W44" s="276">
        <v>0.008</v>
      </c>
      <c r="X44" s="276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451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451</v>
      </c>
      <c r="M45" s="162" t="s">
        <v>477</v>
      </c>
      <c r="N45" s="162"/>
      <c r="O45" s="9" t="s">
        <v>451</v>
      </c>
      <c r="P45" s="162" t="s">
        <v>477</v>
      </c>
      <c r="Q45" s="10" t="s">
        <v>477</v>
      </c>
      <c r="R45" s="56" t="str">
        <f t="shared" si="0"/>
        <v>&lt;0.01</v>
      </c>
      <c r="S45" s="56" t="str">
        <f aca="true" t="shared" si="3" ref="S45:S50">IF(MINA(F45,I45,L45,O45)&lt;W45,TEXT(W45,"&lt;0.#######"),MINA(F45,I45,L45,O45))</f>
        <v>&lt;0.01</v>
      </c>
      <c r="T45" s="184" t="str">
        <f aca="true" t="shared" si="4" ref="T45:T50">IF(AVERAGEA(F45,I45,L45,O45)&lt;W45,TEXT(W45,"&lt;0.#######"),AVERAGEA(F45,I45,L45,O45))</f>
        <v>&lt;0.01</v>
      </c>
      <c r="U45" s="830" t="s">
        <v>57</v>
      </c>
      <c r="V45" s="287"/>
      <c r="W45" s="276">
        <v>0.01</v>
      </c>
      <c r="X45" s="276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451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79">
        <v>0.02</v>
      </c>
      <c r="M46" s="162" t="s">
        <v>477</v>
      </c>
      <c r="N46" s="162"/>
      <c r="O46" s="9" t="s">
        <v>451</v>
      </c>
      <c r="P46" s="162" t="s">
        <v>477</v>
      </c>
      <c r="Q46" s="10" t="s">
        <v>477</v>
      </c>
      <c r="R46" s="56">
        <f t="shared" si="0"/>
        <v>0.02</v>
      </c>
      <c r="S46" s="31" t="str">
        <f t="shared" si="3"/>
        <v>&lt;0.01</v>
      </c>
      <c r="T46" s="184">
        <f t="shared" si="4"/>
        <v>0.01</v>
      </c>
      <c r="U46" s="830"/>
      <c r="V46" s="287"/>
      <c r="W46" s="276">
        <v>0.01</v>
      </c>
      <c r="X46" s="276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454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454</v>
      </c>
      <c r="M47" s="162" t="s">
        <v>477</v>
      </c>
      <c r="N47" s="162"/>
      <c r="O47" s="9" t="s">
        <v>454</v>
      </c>
      <c r="P47" s="162" t="s">
        <v>477</v>
      </c>
      <c r="Q47" s="10" t="s">
        <v>477</v>
      </c>
      <c r="R47" s="56" t="str">
        <f t="shared" si="0"/>
        <v>&lt;0.03</v>
      </c>
      <c r="S47" s="31" t="str">
        <f t="shared" si="3"/>
        <v>&lt;0.03</v>
      </c>
      <c r="T47" s="184" t="str">
        <f t="shared" si="4"/>
        <v>&lt;0.03</v>
      </c>
      <c r="U47" s="830"/>
      <c r="V47" s="287"/>
      <c r="W47" s="276">
        <v>0.03</v>
      </c>
      <c r="X47" s="276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451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451</v>
      </c>
      <c r="M48" s="162" t="s">
        <v>477</v>
      </c>
      <c r="N48" s="162"/>
      <c r="O48" s="9" t="s">
        <v>451</v>
      </c>
      <c r="P48" s="162" t="s">
        <v>477</v>
      </c>
      <c r="Q48" s="10" t="s">
        <v>477</v>
      </c>
      <c r="R48" s="56" t="str">
        <f t="shared" si="0"/>
        <v>&lt;0.01</v>
      </c>
      <c r="S48" s="31" t="str">
        <f t="shared" si="3"/>
        <v>&lt;0.01</v>
      </c>
      <c r="T48" s="184" t="str">
        <f t="shared" si="4"/>
        <v>&lt;0.01</v>
      </c>
      <c r="U48" s="830"/>
      <c r="V48" s="287"/>
      <c r="W48" s="276">
        <v>0.01</v>
      </c>
      <c r="X48" s="276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112">
        <v>6.7</v>
      </c>
      <c r="G49" s="31" t="s">
        <v>477</v>
      </c>
      <c r="H49" s="31" t="s">
        <v>477</v>
      </c>
      <c r="I49" s="31">
        <v>6</v>
      </c>
      <c r="J49" s="31" t="s">
        <v>477</v>
      </c>
      <c r="K49" s="172" t="s">
        <v>477</v>
      </c>
      <c r="L49" s="79">
        <v>7.1</v>
      </c>
      <c r="M49" s="172" t="s">
        <v>477</v>
      </c>
      <c r="N49" s="172"/>
      <c r="O49" s="79">
        <v>8.2</v>
      </c>
      <c r="P49" s="172" t="s">
        <v>477</v>
      </c>
      <c r="Q49" s="173" t="s">
        <v>477</v>
      </c>
      <c r="R49" s="528">
        <f t="shared" si="0"/>
        <v>8.2</v>
      </c>
      <c r="S49" s="31">
        <f t="shared" si="3"/>
        <v>6</v>
      </c>
      <c r="T49" s="173">
        <f t="shared" si="4"/>
        <v>6.999999999999999</v>
      </c>
      <c r="U49" s="11" t="s">
        <v>59</v>
      </c>
      <c r="V49" s="287"/>
      <c r="W49" s="276">
        <v>0.1</v>
      </c>
      <c r="X49" s="276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291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291</v>
      </c>
      <c r="M50" s="162" t="s">
        <v>477</v>
      </c>
      <c r="N50" s="162"/>
      <c r="O50" s="9" t="s">
        <v>291</v>
      </c>
      <c r="P50" s="162" t="s">
        <v>477</v>
      </c>
      <c r="Q50" s="10" t="s">
        <v>477</v>
      </c>
      <c r="R50" s="528" t="str">
        <f t="shared" si="0"/>
        <v>&lt;0.001</v>
      </c>
      <c r="S50" s="31" t="str">
        <f t="shared" si="3"/>
        <v>&lt;0.001</v>
      </c>
      <c r="T50" s="184" t="str">
        <f t="shared" si="4"/>
        <v>&lt;0.001</v>
      </c>
      <c r="U50" s="11" t="s">
        <v>57</v>
      </c>
      <c r="V50" s="287"/>
      <c r="W50" s="276">
        <v>0.001</v>
      </c>
      <c r="X50" s="276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8.6</v>
      </c>
      <c r="G51" s="9">
        <v>8.1</v>
      </c>
      <c r="H51" s="79">
        <v>5.6</v>
      </c>
      <c r="I51" s="31">
        <v>6.7</v>
      </c>
      <c r="J51" s="79">
        <v>6.4</v>
      </c>
      <c r="K51" s="113">
        <v>8.8</v>
      </c>
      <c r="L51" s="79">
        <v>8.1</v>
      </c>
      <c r="M51" s="113">
        <v>7.7</v>
      </c>
      <c r="N51" s="113">
        <v>8.7</v>
      </c>
      <c r="O51" s="79">
        <v>10</v>
      </c>
      <c r="P51" s="113">
        <v>10</v>
      </c>
      <c r="Q51" s="178">
        <v>11</v>
      </c>
      <c r="R51" s="536">
        <f t="shared" si="0"/>
        <v>11</v>
      </c>
      <c r="S51" s="31">
        <f t="shared" si="1"/>
        <v>5.6</v>
      </c>
      <c r="T51" s="173">
        <f t="shared" si="2"/>
        <v>8.308333333333334</v>
      </c>
      <c r="U51" s="11" t="s">
        <v>61</v>
      </c>
      <c r="V51" s="287"/>
      <c r="W51" s="276">
        <v>0.1</v>
      </c>
      <c r="X51" s="276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112">
        <v>18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79">
        <v>22</v>
      </c>
      <c r="M52" s="162" t="s">
        <v>477</v>
      </c>
      <c r="N52" s="162"/>
      <c r="O52" s="79">
        <v>23</v>
      </c>
      <c r="P52" s="162" t="s">
        <v>477</v>
      </c>
      <c r="Q52" s="10" t="s">
        <v>477</v>
      </c>
      <c r="R52" s="536">
        <f>IF(MAXA(F52:Q52)&lt;W52,TEXT(W52,"&lt;0"),MAXA(F52:Q52))</f>
        <v>23</v>
      </c>
      <c r="S52" s="167">
        <f>IF(MINA(F52,I52,L52,O52)&lt;W52,TEXT(W52,"&lt;0.#######"),MINA(F52,I52,L52,O52))</f>
        <v>14</v>
      </c>
      <c r="T52" s="187">
        <f>IF(AVERAGEA(F52,I52,L52,O52)&lt;W52,TEXT(W52,"&lt;0.#######"),AVERAGEA(F52,I52,L52,O52))</f>
        <v>19.25</v>
      </c>
      <c r="U52" s="830" t="s">
        <v>59</v>
      </c>
      <c r="V52" s="287"/>
      <c r="W52" s="276">
        <v>2</v>
      </c>
      <c r="X52" s="276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112">
        <v>62</v>
      </c>
      <c r="G53" s="9" t="s">
        <v>477</v>
      </c>
      <c r="H53" s="9" t="s">
        <v>477</v>
      </c>
      <c r="I53" s="79">
        <v>41</v>
      </c>
      <c r="J53" s="9" t="s">
        <v>477</v>
      </c>
      <c r="K53" s="162" t="s">
        <v>477</v>
      </c>
      <c r="L53" s="79">
        <v>48</v>
      </c>
      <c r="M53" s="162" t="s">
        <v>477</v>
      </c>
      <c r="N53" s="162"/>
      <c r="O53" s="79">
        <v>53</v>
      </c>
      <c r="P53" s="162" t="s">
        <v>477</v>
      </c>
      <c r="Q53" s="10" t="s">
        <v>477</v>
      </c>
      <c r="R53" s="167">
        <f>IF(MAXA(F53:Q53)&lt;W53,TEXT(W53,"&lt;0.#######"),MAXA(F53:Q53))</f>
        <v>62</v>
      </c>
      <c r="S53" s="167">
        <f>IF(MINA(F53,I53,L53,O53)&lt;W53,TEXT(W53,"&lt;0.#######"),MINA(F53,I53,L53,O53))</f>
        <v>41</v>
      </c>
      <c r="T53" s="187">
        <f>IF(AVERAGEA(F53,I53,L53,O53)&lt;W53,TEXT(W53,"&lt;0.#######"),AVERAGEA(F53,I53,L53,O53))</f>
        <v>51</v>
      </c>
      <c r="U53" s="830"/>
      <c r="V53" s="287"/>
      <c r="W53" s="276">
        <v>10</v>
      </c>
      <c r="X53" s="276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292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292</v>
      </c>
      <c r="M54" s="162" t="s">
        <v>477</v>
      </c>
      <c r="N54" s="162"/>
      <c r="O54" s="9" t="s">
        <v>292</v>
      </c>
      <c r="P54" s="162" t="s">
        <v>477</v>
      </c>
      <c r="Q54" s="10" t="s">
        <v>477</v>
      </c>
      <c r="R54" s="56" t="str">
        <f aca="true" t="shared" si="5" ref="R54:R59">IF(MAXA(F54:Q54)&lt;W54,TEXT(W54,"&lt;0.#######"),MAXA(F54:Q54))</f>
        <v>&lt;0.02</v>
      </c>
      <c r="S54" s="56" t="str">
        <f aca="true" t="shared" si="6" ref="S54:S59">IF(MINA(F54:Q54)&lt;W54,TEXT(W54,"&lt;0.#######"),MINA(F54:Q54))</f>
        <v>&lt;0.02</v>
      </c>
      <c r="T54" s="184" t="str">
        <f t="shared" si="2"/>
        <v>&lt;0.02</v>
      </c>
      <c r="U54" s="830" t="s">
        <v>60</v>
      </c>
      <c r="V54" s="287"/>
      <c r="W54" s="276">
        <v>0.02</v>
      </c>
      <c r="X54" s="276" t="s">
        <v>292</v>
      </c>
    </row>
    <row r="55" spans="2:24" ht="12" customHeight="1">
      <c r="B55" s="35">
        <v>42</v>
      </c>
      <c r="C55" s="825" t="s">
        <v>241</v>
      </c>
      <c r="D55" s="826"/>
      <c r="E55" s="109" t="s">
        <v>825</v>
      </c>
      <c r="F55" s="255" t="s">
        <v>455</v>
      </c>
      <c r="G55" s="9" t="s">
        <v>455</v>
      </c>
      <c r="H55" s="9" t="s">
        <v>455</v>
      </c>
      <c r="I55" s="79">
        <v>1E-06</v>
      </c>
      <c r="J55" s="9">
        <v>1E-06</v>
      </c>
      <c r="K55" s="9" t="s">
        <v>455</v>
      </c>
      <c r="L55" s="162" t="s">
        <v>455</v>
      </c>
      <c r="M55" s="79">
        <v>1E-06</v>
      </c>
      <c r="N55" s="162" t="s">
        <v>455</v>
      </c>
      <c r="O55" s="9" t="s">
        <v>455</v>
      </c>
      <c r="P55" s="9" t="s">
        <v>455</v>
      </c>
      <c r="Q55" s="178">
        <v>1E-06</v>
      </c>
      <c r="R55" s="471">
        <f t="shared" si="5"/>
        <v>1E-06</v>
      </c>
      <c r="S55" s="472" t="str">
        <f t="shared" si="6"/>
        <v>&lt;0.000001</v>
      </c>
      <c r="T55" s="473" t="str">
        <f t="shared" si="2"/>
        <v>&lt;0.000001</v>
      </c>
      <c r="U55" s="830"/>
      <c r="V55" s="287"/>
      <c r="W55" s="276">
        <v>1E-06</v>
      </c>
      <c r="X55" s="276" t="s">
        <v>463</v>
      </c>
    </row>
    <row r="56" spans="2:24" ht="12" customHeight="1">
      <c r="B56" s="35">
        <v>43</v>
      </c>
      <c r="C56" s="825" t="s">
        <v>240</v>
      </c>
      <c r="D56" s="826"/>
      <c r="E56" s="109" t="s">
        <v>825</v>
      </c>
      <c r="F56" s="255" t="s">
        <v>455</v>
      </c>
      <c r="G56" s="9" t="s">
        <v>455</v>
      </c>
      <c r="H56" s="9" t="s">
        <v>455</v>
      </c>
      <c r="I56" s="9" t="s">
        <v>455</v>
      </c>
      <c r="J56" s="9" t="s">
        <v>455</v>
      </c>
      <c r="K56" s="9" t="s">
        <v>455</v>
      </c>
      <c r="L56" s="9" t="s">
        <v>455</v>
      </c>
      <c r="M56" s="9" t="s">
        <v>455</v>
      </c>
      <c r="N56" s="9" t="s">
        <v>455</v>
      </c>
      <c r="O56" s="9" t="s">
        <v>455</v>
      </c>
      <c r="P56" s="9" t="s">
        <v>455</v>
      </c>
      <c r="Q56" s="10" t="s">
        <v>455</v>
      </c>
      <c r="R56" s="537" t="str">
        <f t="shared" si="5"/>
        <v>&lt;0.000001</v>
      </c>
      <c r="S56" s="29" t="str">
        <f t="shared" si="6"/>
        <v>&lt;0.000001</v>
      </c>
      <c r="T56" s="179" t="str">
        <f>IF(AVERAGEA(F56:Q56)&lt;W56,TEXT(W56,"&lt;0.#######"),AVERAGEA(F56:Q56))</f>
        <v>&lt;0.000001</v>
      </c>
      <c r="U56" s="830"/>
      <c r="V56" s="287"/>
      <c r="W56" s="276">
        <v>1E-06</v>
      </c>
      <c r="X56" s="276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288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288</v>
      </c>
      <c r="M57" s="162" t="s">
        <v>477</v>
      </c>
      <c r="N57" s="162"/>
      <c r="O57" s="9" t="s">
        <v>288</v>
      </c>
      <c r="P57" s="162" t="s">
        <v>477</v>
      </c>
      <c r="Q57" s="10" t="s">
        <v>477</v>
      </c>
      <c r="R57" s="537" t="str">
        <f t="shared" si="5"/>
        <v>&lt;0.002</v>
      </c>
      <c r="S57" s="29" t="str">
        <f t="shared" si="6"/>
        <v>&lt;0.002</v>
      </c>
      <c r="T57" s="179" t="str">
        <f t="shared" si="2"/>
        <v>&lt;0.002</v>
      </c>
      <c r="U57" s="830"/>
      <c r="V57" s="287"/>
      <c r="W57" s="276">
        <v>0.002</v>
      </c>
      <c r="X57" s="276" t="s">
        <v>440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290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290</v>
      </c>
      <c r="M58" s="162" t="s">
        <v>477</v>
      </c>
      <c r="N58" s="162"/>
      <c r="O58" s="9" t="s">
        <v>290</v>
      </c>
      <c r="P58" s="162" t="s">
        <v>477</v>
      </c>
      <c r="Q58" s="10" t="s">
        <v>477</v>
      </c>
      <c r="R58" s="540" t="str">
        <f t="shared" si="5"/>
        <v>&lt;0.0005</v>
      </c>
      <c r="S58" s="166" t="str">
        <f t="shared" si="6"/>
        <v>&lt;0.0005</v>
      </c>
      <c r="T58" s="186" t="str">
        <f t="shared" si="2"/>
        <v>&lt;0.0005</v>
      </c>
      <c r="U58" s="830"/>
      <c r="V58" s="287"/>
      <c r="W58" s="276">
        <v>0.0005</v>
      </c>
      <c r="X58" s="276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0.5</v>
      </c>
      <c r="G59" s="9">
        <v>0.3</v>
      </c>
      <c r="H59" s="79">
        <v>0.3</v>
      </c>
      <c r="I59" s="79">
        <v>0.6</v>
      </c>
      <c r="J59" s="79">
        <v>0.5</v>
      </c>
      <c r="K59" s="113">
        <v>0.7</v>
      </c>
      <c r="L59" s="79">
        <v>0.6</v>
      </c>
      <c r="M59" s="113">
        <v>0.5</v>
      </c>
      <c r="N59" s="113">
        <v>0.4</v>
      </c>
      <c r="O59" s="79">
        <v>0.3</v>
      </c>
      <c r="P59" s="113">
        <v>0.3</v>
      </c>
      <c r="Q59" s="178">
        <v>0.3</v>
      </c>
      <c r="R59" s="31">
        <f t="shared" si="5"/>
        <v>0.7</v>
      </c>
      <c r="S59" s="31">
        <f t="shared" si="6"/>
        <v>0.3</v>
      </c>
      <c r="T59" s="173">
        <f t="shared" si="2"/>
        <v>0.44166666666666665</v>
      </c>
      <c r="U59" s="830" t="s">
        <v>79</v>
      </c>
      <c r="V59" s="287"/>
      <c r="W59" s="276">
        <v>0.2</v>
      </c>
      <c r="X59" s="291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31">
        <v>7</v>
      </c>
      <c r="H60" s="79">
        <v>7.2</v>
      </c>
      <c r="I60" s="79">
        <v>7.2</v>
      </c>
      <c r="J60" s="79">
        <v>7.3</v>
      </c>
      <c r="K60" s="113">
        <v>7.3</v>
      </c>
      <c r="L60" s="79">
        <v>7.2</v>
      </c>
      <c r="M60" s="113">
        <v>7.2</v>
      </c>
      <c r="N60" s="113">
        <v>7.2</v>
      </c>
      <c r="O60" s="79">
        <v>7.1</v>
      </c>
      <c r="P60" s="113">
        <v>7.2</v>
      </c>
      <c r="Q60" s="178">
        <v>7.2</v>
      </c>
      <c r="R60" s="31">
        <f>MAX(F60:Q60)</f>
        <v>7.3</v>
      </c>
      <c r="S60" s="31">
        <f>MIN(F60:Q60)</f>
        <v>7</v>
      </c>
      <c r="T60" s="173">
        <f>IF(AVERAGEA(F60:Q60)&lt;W60,TEXT(W60,"&lt;0.#######"),AVERAGEA(F60:Q60))</f>
        <v>7.175</v>
      </c>
      <c r="U60" s="830"/>
      <c r="V60" s="287"/>
      <c r="X60" s="291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162" t="s">
        <v>490</v>
      </c>
      <c r="Q61" s="10" t="s">
        <v>490</v>
      </c>
      <c r="R61" s="9"/>
      <c r="S61" s="9"/>
      <c r="T61" s="10"/>
      <c r="U61" s="830"/>
      <c r="V61" s="287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9" t="s">
        <v>490</v>
      </c>
      <c r="P62" s="162" t="s">
        <v>490</v>
      </c>
      <c r="Q62" s="10" t="s">
        <v>490</v>
      </c>
      <c r="R62" s="31"/>
      <c r="S62" s="9"/>
      <c r="T62" s="10"/>
      <c r="U62" s="830"/>
      <c r="V62" s="287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59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87"/>
      <c r="W63" s="276">
        <v>0.5</v>
      </c>
      <c r="X63" s="276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311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87"/>
      <c r="W64" s="276">
        <v>0.1</v>
      </c>
      <c r="X64" s="276" t="s">
        <v>448</v>
      </c>
    </row>
    <row r="65" spans="2:22" ht="15" customHeight="1" thickBot="1">
      <c r="B65" s="818" t="s">
        <v>100</v>
      </c>
      <c r="C65" s="819"/>
      <c r="D65" s="819"/>
      <c r="E65" s="839"/>
      <c r="F65" s="50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R65" s="275"/>
      <c r="S65" s="275"/>
      <c r="T65" s="275"/>
      <c r="V65" s="287"/>
    </row>
    <row r="66" spans="2:24" s="285" customFormat="1" ht="15" customHeight="1" thickBot="1">
      <c r="B66" s="818" t="s">
        <v>242</v>
      </c>
      <c r="C66" s="819"/>
      <c r="D66" s="819"/>
      <c r="E66" s="839"/>
      <c r="F66" s="312">
        <v>2</v>
      </c>
      <c r="G66" s="313">
        <v>2</v>
      </c>
      <c r="H66" s="313">
        <v>2</v>
      </c>
      <c r="I66" s="313">
        <v>2</v>
      </c>
      <c r="J66" s="314">
        <v>2</v>
      </c>
      <c r="K66" s="314">
        <v>2</v>
      </c>
      <c r="L66" s="313">
        <v>2</v>
      </c>
      <c r="M66" s="313">
        <v>2</v>
      </c>
      <c r="N66" s="313">
        <v>2</v>
      </c>
      <c r="O66" s="313">
        <v>2</v>
      </c>
      <c r="P66" s="313">
        <v>2</v>
      </c>
      <c r="Q66" s="315">
        <v>2</v>
      </c>
      <c r="R66" s="276"/>
      <c r="S66" s="291"/>
      <c r="T66" s="316"/>
      <c r="U66" s="275"/>
      <c r="V66" s="287"/>
      <c r="W66" s="276"/>
      <c r="X66" s="276"/>
    </row>
    <row r="67" spans="3:22" ht="10.5" customHeight="1">
      <c r="C67" s="1046" t="s">
        <v>444</v>
      </c>
      <c r="D67" s="1046"/>
      <c r="E67" s="1046"/>
      <c r="F67" s="1046"/>
      <c r="G67" s="1046"/>
      <c r="H67" s="1046"/>
      <c r="I67" s="1046"/>
      <c r="J67" s="1046"/>
      <c r="K67" s="1046"/>
      <c r="N67" s="275"/>
      <c r="O67" s="275"/>
      <c r="P67" s="275"/>
      <c r="Q67" s="275"/>
      <c r="V67" s="275"/>
    </row>
  </sheetData>
  <sheetProtection/>
  <mergeCells count="82">
    <mergeCell ref="B1:M1"/>
    <mergeCell ref="G3:I3"/>
    <mergeCell ref="B4:C4"/>
    <mergeCell ref="G4:I4"/>
    <mergeCell ref="B6:C12"/>
    <mergeCell ref="D6:E6"/>
    <mergeCell ref="R6:R9"/>
    <mergeCell ref="S6:S9"/>
    <mergeCell ref="T6:T9"/>
    <mergeCell ref="U6:U12"/>
    <mergeCell ref="D7:E7"/>
    <mergeCell ref="D8:E8"/>
    <mergeCell ref="D9:E9"/>
    <mergeCell ref="D10:E10"/>
    <mergeCell ref="D11:E11"/>
    <mergeCell ref="D12:E12"/>
    <mergeCell ref="B13:D13"/>
    <mergeCell ref="F13:Q13"/>
    <mergeCell ref="R13:T13"/>
    <mergeCell ref="C14:D14"/>
    <mergeCell ref="U14:U15"/>
    <mergeCell ref="C15:D15"/>
    <mergeCell ref="C16:D16"/>
    <mergeCell ref="U16:U21"/>
    <mergeCell ref="C17:D17"/>
    <mergeCell ref="C18:D18"/>
    <mergeCell ref="C19:D19"/>
    <mergeCell ref="C20:D20"/>
    <mergeCell ref="C21:D21"/>
    <mergeCell ref="C22:D22"/>
    <mergeCell ref="C23:D23"/>
    <mergeCell ref="C24:D24"/>
    <mergeCell ref="U24:U26"/>
    <mergeCell ref="C25:D25"/>
    <mergeCell ref="C26:D26"/>
    <mergeCell ref="C27:D27"/>
    <mergeCell ref="U27:U33"/>
    <mergeCell ref="C28:D28"/>
    <mergeCell ref="C29:D29"/>
    <mergeCell ref="C30:D30"/>
    <mergeCell ref="C31:D31"/>
    <mergeCell ref="C32:D32"/>
    <mergeCell ref="C33:D33"/>
    <mergeCell ref="C34:D34"/>
    <mergeCell ref="U34:U4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U45:U48"/>
    <mergeCell ref="C46:D46"/>
    <mergeCell ref="C47:D47"/>
    <mergeCell ref="C48:D48"/>
    <mergeCell ref="C49:D49"/>
    <mergeCell ref="C50:D50"/>
    <mergeCell ref="C51:D51"/>
    <mergeCell ref="C52:D52"/>
    <mergeCell ref="U52:U53"/>
    <mergeCell ref="C53:D53"/>
    <mergeCell ref="C54:D54"/>
    <mergeCell ref="U54:U58"/>
    <mergeCell ref="C55:D55"/>
    <mergeCell ref="C56:D56"/>
    <mergeCell ref="C57:D57"/>
    <mergeCell ref="C58:D58"/>
    <mergeCell ref="B65:E65"/>
    <mergeCell ref="B66:E66"/>
    <mergeCell ref="C67:K67"/>
    <mergeCell ref="C59:D59"/>
    <mergeCell ref="U59:U64"/>
    <mergeCell ref="C60:D60"/>
    <mergeCell ref="C61:D61"/>
    <mergeCell ref="C62:D62"/>
    <mergeCell ref="C63:D63"/>
    <mergeCell ref="C64:D64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1" r:id="rId1"/>
  <headerFooter alignWithMargins="0">
    <oddHeader>&amp;L様式２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C42"/>
  <sheetViews>
    <sheetView zoomScaleSheetLayoutView="80" zoomScalePageLayoutView="0" workbookViewId="0" topLeftCell="A1">
      <selection activeCell="B2" sqref="B2"/>
    </sheetView>
  </sheetViews>
  <sheetFormatPr defaultColWidth="8.796875" defaultRowHeight="14.25"/>
  <cols>
    <col min="3" max="3" width="7.5" style="0" customWidth="1"/>
    <col min="5" max="5" width="6" style="0" customWidth="1"/>
    <col min="6" max="6" width="8.19921875" style="0" customWidth="1"/>
    <col min="7" max="7" width="2" style="0" customWidth="1"/>
    <col min="8" max="8" width="8.19921875" style="0" customWidth="1"/>
    <col min="9" max="9" width="2" style="0" customWidth="1"/>
    <col min="10" max="10" width="8.19921875" style="0" customWidth="1"/>
    <col min="11" max="11" width="2" style="0" customWidth="1"/>
    <col min="12" max="12" width="8.19921875" style="0" customWidth="1"/>
    <col min="13" max="13" width="2" style="0" customWidth="1"/>
    <col min="14" max="14" width="8.19921875" style="0" customWidth="1"/>
    <col min="15" max="15" width="2" style="0" customWidth="1"/>
    <col min="16" max="16" width="8.19921875" style="0" customWidth="1"/>
    <col min="17" max="17" width="2" style="0" customWidth="1"/>
    <col min="18" max="18" width="8.19921875" style="0" customWidth="1"/>
    <col min="19" max="19" width="2" style="0" customWidth="1"/>
    <col min="20" max="20" width="8.19921875" style="0" customWidth="1"/>
    <col min="21" max="21" width="2" style="0" customWidth="1"/>
    <col min="22" max="22" width="8.19921875" style="0" customWidth="1"/>
    <col min="23" max="23" width="2" style="0" customWidth="1"/>
    <col min="24" max="24" width="5.5" style="0" customWidth="1"/>
    <col min="25" max="25" width="2" style="0" customWidth="1"/>
    <col min="26" max="26" width="5.5" style="0" customWidth="1"/>
    <col min="27" max="27" width="2" style="0" customWidth="1"/>
    <col min="28" max="28" width="5.5" style="0" customWidth="1"/>
    <col min="29" max="29" width="2" style="0" customWidth="1"/>
  </cols>
  <sheetData>
    <row r="1" spans="2:29" ht="13.5">
      <c r="B1" s="639"/>
      <c r="C1" s="640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</row>
    <row r="2" spans="2:29" ht="27" customHeight="1">
      <c r="B2" s="642"/>
      <c r="C2" s="764" t="s">
        <v>633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</row>
    <row r="3" spans="2:29" ht="14.25" thickBot="1">
      <c r="B3" s="642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</row>
    <row r="4" spans="2:29" ht="17.25" customHeight="1">
      <c r="B4" s="642"/>
      <c r="C4" s="765" t="s">
        <v>634</v>
      </c>
      <c r="D4" s="766"/>
      <c r="E4" s="767"/>
      <c r="F4" s="768" t="s">
        <v>635</v>
      </c>
      <c r="G4" s="769"/>
      <c r="H4" s="770"/>
      <c r="I4" s="771"/>
      <c r="J4" s="771"/>
      <c r="K4" s="771"/>
      <c r="L4" s="770" t="s">
        <v>636</v>
      </c>
      <c r="M4" s="769"/>
      <c r="N4" s="770"/>
      <c r="O4" s="771"/>
      <c r="P4" s="771"/>
      <c r="Q4" s="770"/>
      <c r="R4" s="770" t="s">
        <v>637</v>
      </c>
      <c r="S4" s="769"/>
      <c r="T4" s="770"/>
      <c r="U4" s="771"/>
      <c r="V4" s="771"/>
      <c r="W4" s="770"/>
      <c r="X4" s="769" t="s">
        <v>638</v>
      </c>
      <c r="Y4" s="769"/>
      <c r="Z4" s="770"/>
      <c r="AA4" s="771"/>
      <c r="AB4" s="771"/>
      <c r="AC4" s="772"/>
    </row>
    <row r="5" spans="2:29" ht="17.25" customHeight="1" thickBot="1">
      <c r="B5" s="641"/>
      <c r="C5" s="643" t="s">
        <v>639</v>
      </c>
      <c r="D5" s="644" t="s">
        <v>640</v>
      </c>
      <c r="E5" s="645" t="s">
        <v>641</v>
      </c>
      <c r="F5" s="646" t="s">
        <v>642</v>
      </c>
      <c r="G5" s="647" t="s">
        <v>643</v>
      </c>
      <c r="H5" s="647" t="s">
        <v>644</v>
      </c>
      <c r="I5" s="647" t="s">
        <v>645</v>
      </c>
      <c r="J5" s="647" t="s">
        <v>646</v>
      </c>
      <c r="K5" s="648" t="s">
        <v>647</v>
      </c>
      <c r="L5" s="649" t="s">
        <v>642</v>
      </c>
      <c r="M5" s="647" t="s">
        <v>643</v>
      </c>
      <c r="N5" s="647" t="s">
        <v>644</v>
      </c>
      <c r="O5" s="647" t="s">
        <v>645</v>
      </c>
      <c r="P5" s="647" t="s">
        <v>646</v>
      </c>
      <c r="Q5" s="650" t="s">
        <v>647</v>
      </c>
      <c r="R5" s="649" t="s">
        <v>642</v>
      </c>
      <c r="S5" s="647" t="s">
        <v>643</v>
      </c>
      <c r="T5" s="647" t="s">
        <v>644</v>
      </c>
      <c r="U5" s="647" t="s">
        <v>645</v>
      </c>
      <c r="V5" s="647" t="s">
        <v>646</v>
      </c>
      <c r="W5" s="650" t="s">
        <v>647</v>
      </c>
      <c r="X5" s="647" t="s">
        <v>642</v>
      </c>
      <c r="Y5" s="647" t="s">
        <v>643</v>
      </c>
      <c r="Z5" s="647" t="s">
        <v>644</v>
      </c>
      <c r="AA5" s="647" t="s">
        <v>645</v>
      </c>
      <c r="AB5" s="647" t="s">
        <v>646</v>
      </c>
      <c r="AC5" s="651" t="s">
        <v>647</v>
      </c>
    </row>
    <row r="6" spans="2:29" ht="17.25" customHeight="1">
      <c r="B6" s="642"/>
      <c r="C6" s="773" t="s">
        <v>648</v>
      </c>
      <c r="D6" s="652" t="s">
        <v>649</v>
      </c>
      <c r="E6" s="653" t="s">
        <v>650</v>
      </c>
      <c r="F6" s="654" t="s">
        <v>651</v>
      </c>
      <c r="G6" s="655" t="s">
        <v>643</v>
      </c>
      <c r="H6" s="655" t="s">
        <v>651</v>
      </c>
      <c r="I6" s="655" t="s">
        <v>645</v>
      </c>
      <c r="J6" s="655" t="s">
        <v>651</v>
      </c>
      <c r="K6" s="656" t="s">
        <v>647</v>
      </c>
      <c r="L6" s="657" t="s">
        <v>651</v>
      </c>
      <c r="M6" s="655" t="s">
        <v>643</v>
      </c>
      <c r="N6" s="655" t="s">
        <v>651</v>
      </c>
      <c r="O6" s="655" t="s">
        <v>645</v>
      </c>
      <c r="P6" s="655" t="s">
        <v>651</v>
      </c>
      <c r="Q6" s="658" t="s">
        <v>647</v>
      </c>
      <c r="R6" s="657" t="s">
        <v>651</v>
      </c>
      <c r="S6" s="655" t="s">
        <v>643</v>
      </c>
      <c r="T6" s="655" t="s">
        <v>651</v>
      </c>
      <c r="U6" s="655" t="s">
        <v>645</v>
      </c>
      <c r="V6" s="655" t="s">
        <v>651</v>
      </c>
      <c r="W6" s="658" t="s">
        <v>647</v>
      </c>
      <c r="X6" s="776" t="s">
        <v>652</v>
      </c>
      <c r="Y6" s="776"/>
      <c r="Z6" s="777"/>
      <c r="AA6" s="778"/>
      <c r="AB6" s="778"/>
      <c r="AC6" s="779"/>
    </row>
    <row r="7" spans="2:29" ht="17.25" customHeight="1">
      <c r="B7" s="642"/>
      <c r="C7" s="774"/>
      <c r="D7" s="660" t="s">
        <v>653</v>
      </c>
      <c r="E7" s="661" t="s">
        <v>650</v>
      </c>
      <c r="F7" s="662" t="s">
        <v>654</v>
      </c>
      <c r="G7" s="663" t="s">
        <v>643</v>
      </c>
      <c r="H7" s="663" t="s">
        <v>654</v>
      </c>
      <c r="I7" s="663" t="s">
        <v>645</v>
      </c>
      <c r="J7" s="663" t="s">
        <v>654</v>
      </c>
      <c r="K7" s="664" t="s">
        <v>647</v>
      </c>
      <c r="L7" s="665" t="s">
        <v>654</v>
      </c>
      <c r="M7" s="663" t="s">
        <v>643</v>
      </c>
      <c r="N7" s="663" t="s">
        <v>654</v>
      </c>
      <c r="O7" s="663" t="s">
        <v>645</v>
      </c>
      <c r="P7" s="663" t="s">
        <v>654</v>
      </c>
      <c r="Q7" s="664" t="s">
        <v>647</v>
      </c>
      <c r="R7" s="665" t="s">
        <v>654</v>
      </c>
      <c r="S7" s="663" t="s">
        <v>643</v>
      </c>
      <c r="T7" s="663" t="s">
        <v>654</v>
      </c>
      <c r="U7" s="663" t="s">
        <v>645</v>
      </c>
      <c r="V7" s="663" t="s">
        <v>654</v>
      </c>
      <c r="W7" s="664" t="s">
        <v>647</v>
      </c>
      <c r="X7" s="780" t="s">
        <v>652</v>
      </c>
      <c r="Y7" s="780"/>
      <c r="Z7" s="781"/>
      <c r="AA7" s="782"/>
      <c r="AB7" s="782"/>
      <c r="AC7" s="783"/>
    </row>
    <row r="8" spans="2:29" ht="17.25" customHeight="1">
      <c r="B8" s="642"/>
      <c r="C8" s="775"/>
      <c r="D8" s="666" t="s">
        <v>655</v>
      </c>
      <c r="E8" s="653" t="s">
        <v>656</v>
      </c>
      <c r="F8" s="667">
        <v>0.5</v>
      </c>
      <c r="G8" s="668" t="s">
        <v>643</v>
      </c>
      <c r="H8" s="668">
        <v>0.5</v>
      </c>
      <c r="I8" s="668" t="s">
        <v>645</v>
      </c>
      <c r="J8" s="668">
        <v>0.6</v>
      </c>
      <c r="K8" s="669" t="s">
        <v>647</v>
      </c>
      <c r="L8" s="670">
        <v>0.5</v>
      </c>
      <c r="M8" s="668" t="s">
        <v>643</v>
      </c>
      <c r="N8" s="668">
        <v>0.5</v>
      </c>
      <c r="O8" s="668" t="s">
        <v>645</v>
      </c>
      <c r="P8" s="668">
        <v>0.6</v>
      </c>
      <c r="Q8" s="669" t="s">
        <v>647</v>
      </c>
      <c r="R8" s="670">
        <v>0.5</v>
      </c>
      <c r="S8" s="668" t="s">
        <v>643</v>
      </c>
      <c r="T8" s="668">
        <v>0.4</v>
      </c>
      <c r="U8" s="668" t="s">
        <v>645</v>
      </c>
      <c r="V8" s="668">
        <v>0.5</v>
      </c>
      <c r="W8" s="669" t="s">
        <v>647</v>
      </c>
      <c r="X8" s="670">
        <v>0.6</v>
      </c>
      <c r="Y8" s="668" t="s">
        <v>643</v>
      </c>
      <c r="Z8" s="668">
        <v>0.6</v>
      </c>
      <c r="AA8" s="668" t="s">
        <v>645</v>
      </c>
      <c r="AB8" s="668">
        <v>0.6</v>
      </c>
      <c r="AC8" s="671" t="s">
        <v>647</v>
      </c>
    </row>
    <row r="9" spans="2:29" ht="17.25" customHeight="1">
      <c r="B9" s="642"/>
      <c r="C9" s="775" t="s">
        <v>657</v>
      </c>
      <c r="D9" s="672" t="s">
        <v>649</v>
      </c>
      <c r="E9" s="673" t="s">
        <v>650</v>
      </c>
      <c r="F9" s="674" t="s">
        <v>651</v>
      </c>
      <c r="G9" s="675" t="s">
        <v>643</v>
      </c>
      <c r="H9" s="675" t="s">
        <v>651</v>
      </c>
      <c r="I9" s="675" t="s">
        <v>645</v>
      </c>
      <c r="J9" s="675" t="s">
        <v>651</v>
      </c>
      <c r="K9" s="659" t="s">
        <v>647</v>
      </c>
      <c r="L9" s="676" t="s">
        <v>651</v>
      </c>
      <c r="M9" s="675" t="s">
        <v>643</v>
      </c>
      <c r="N9" s="675" t="s">
        <v>651</v>
      </c>
      <c r="O9" s="675" t="s">
        <v>645</v>
      </c>
      <c r="P9" s="675" t="s">
        <v>651</v>
      </c>
      <c r="Q9" s="659" t="s">
        <v>647</v>
      </c>
      <c r="R9" s="676" t="s">
        <v>651</v>
      </c>
      <c r="S9" s="675" t="s">
        <v>643</v>
      </c>
      <c r="T9" s="675" t="s">
        <v>651</v>
      </c>
      <c r="U9" s="675" t="s">
        <v>645</v>
      </c>
      <c r="V9" s="655" t="s">
        <v>651</v>
      </c>
      <c r="W9" s="658" t="s">
        <v>647</v>
      </c>
      <c r="X9" s="776" t="s">
        <v>652</v>
      </c>
      <c r="Y9" s="776"/>
      <c r="Z9" s="777"/>
      <c r="AA9" s="778"/>
      <c r="AB9" s="778"/>
      <c r="AC9" s="779"/>
    </row>
    <row r="10" spans="2:29" ht="17.25" customHeight="1">
      <c r="B10" s="642"/>
      <c r="C10" s="784"/>
      <c r="D10" s="660" t="s">
        <v>653</v>
      </c>
      <c r="E10" s="661" t="s">
        <v>650</v>
      </c>
      <c r="F10" s="662" t="s">
        <v>654</v>
      </c>
      <c r="G10" s="663" t="s">
        <v>643</v>
      </c>
      <c r="H10" s="663" t="s">
        <v>654</v>
      </c>
      <c r="I10" s="663" t="s">
        <v>645</v>
      </c>
      <c r="J10" s="663" t="s">
        <v>654</v>
      </c>
      <c r="K10" s="664" t="s">
        <v>647</v>
      </c>
      <c r="L10" s="665" t="s">
        <v>654</v>
      </c>
      <c r="M10" s="663" t="s">
        <v>643</v>
      </c>
      <c r="N10" s="663" t="s">
        <v>654</v>
      </c>
      <c r="O10" s="663" t="s">
        <v>645</v>
      </c>
      <c r="P10" s="663" t="s">
        <v>654</v>
      </c>
      <c r="Q10" s="664" t="s">
        <v>647</v>
      </c>
      <c r="R10" s="665" t="s">
        <v>654</v>
      </c>
      <c r="S10" s="663" t="s">
        <v>643</v>
      </c>
      <c r="T10" s="663" t="s">
        <v>654</v>
      </c>
      <c r="U10" s="663" t="s">
        <v>645</v>
      </c>
      <c r="V10" s="663" t="s">
        <v>654</v>
      </c>
      <c r="W10" s="664" t="s">
        <v>647</v>
      </c>
      <c r="X10" s="780" t="s">
        <v>652</v>
      </c>
      <c r="Y10" s="780"/>
      <c r="Z10" s="781"/>
      <c r="AA10" s="782"/>
      <c r="AB10" s="782"/>
      <c r="AC10" s="783"/>
    </row>
    <row r="11" spans="2:29" ht="17.25" customHeight="1">
      <c r="B11" s="642"/>
      <c r="C11" s="773"/>
      <c r="D11" s="666" t="s">
        <v>655</v>
      </c>
      <c r="E11" s="677" t="s">
        <v>254</v>
      </c>
      <c r="F11" s="667">
        <v>0.5</v>
      </c>
      <c r="G11" s="668" t="s">
        <v>643</v>
      </c>
      <c r="H11" s="668">
        <v>0.5</v>
      </c>
      <c r="I11" s="668" t="s">
        <v>645</v>
      </c>
      <c r="J11" s="668">
        <v>0.6</v>
      </c>
      <c r="K11" s="669" t="s">
        <v>647</v>
      </c>
      <c r="L11" s="670">
        <v>0.5</v>
      </c>
      <c r="M11" s="668" t="s">
        <v>643</v>
      </c>
      <c r="N11" s="668">
        <v>0.5</v>
      </c>
      <c r="O11" s="668" t="s">
        <v>645</v>
      </c>
      <c r="P11" s="668">
        <v>0.6</v>
      </c>
      <c r="Q11" s="669" t="s">
        <v>647</v>
      </c>
      <c r="R11" s="670">
        <v>0.5</v>
      </c>
      <c r="S11" s="668" t="s">
        <v>643</v>
      </c>
      <c r="T11" s="668">
        <v>0.5</v>
      </c>
      <c r="U11" s="668" t="s">
        <v>645</v>
      </c>
      <c r="V11" s="668">
        <v>0.5</v>
      </c>
      <c r="W11" s="669" t="s">
        <v>647</v>
      </c>
      <c r="X11" s="670">
        <v>0.6</v>
      </c>
      <c r="Y11" s="668" t="s">
        <v>643</v>
      </c>
      <c r="Z11" s="668">
        <v>0.5</v>
      </c>
      <c r="AA11" s="668" t="s">
        <v>645</v>
      </c>
      <c r="AB11" s="668">
        <v>0.6</v>
      </c>
      <c r="AC11" s="671" t="s">
        <v>647</v>
      </c>
    </row>
    <row r="12" spans="2:29" ht="17.25" customHeight="1">
      <c r="B12" s="642"/>
      <c r="C12" s="775" t="s">
        <v>658</v>
      </c>
      <c r="D12" s="672" t="s">
        <v>649</v>
      </c>
      <c r="E12" s="653" t="s">
        <v>650</v>
      </c>
      <c r="F12" s="674" t="s">
        <v>651</v>
      </c>
      <c r="G12" s="675" t="s">
        <v>643</v>
      </c>
      <c r="H12" s="675" t="s">
        <v>651</v>
      </c>
      <c r="I12" s="675" t="s">
        <v>645</v>
      </c>
      <c r="J12" s="675" t="s">
        <v>651</v>
      </c>
      <c r="K12" s="659" t="s">
        <v>647</v>
      </c>
      <c r="L12" s="676" t="s">
        <v>651</v>
      </c>
      <c r="M12" s="675" t="s">
        <v>643</v>
      </c>
      <c r="N12" s="675" t="s">
        <v>651</v>
      </c>
      <c r="O12" s="675" t="s">
        <v>645</v>
      </c>
      <c r="P12" s="675" t="s">
        <v>651</v>
      </c>
      <c r="Q12" s="659" t="s">
        <v>647</v>
      </c>
      <c r="R12" s="676" t="s">
        <v>651</v>
      </c>
      <c r="S12" s="675" t="s">
        <v>643</v>
      </c>
      <c r="T12" s="675" t="s">
        <v>651</v>
      </c>
      <c r="U12" s="675" t="s">
        <v>645</v>
      </c>
      <c r="V12" s="675" t="s">
        <v>651</v>
      </c>
      <c r="W12" s="659" t="s">
        <v>647</v>
      </c>
      <c r="X12" s="776" t="s">
        <v>652</v>
      </c>
      <c r="Y12" s="776"/>
      <c r="Z12" s="777"/>
      <c r="AA12" s="778"/>
      <c r="AB12" s="778"/>
      <c r="AC12" s="779"/>
    </row>
    <row r="13" spans="2:29" ht="17.25" customHeight="1">
      <c r="B13" s="642"/>
      <c r="C13" s="784"/>
      <c r="D13" s="660" t="s">
        <v>653</v>
      </c>
      <c r="E13" s="661" t="s">
        <v>650</v>
      </c>
      <c r="F13" s="662" t="s">
        <v>654</v>
      </c>
      <c r="G13" s="663" t="s">
        <v>643</v>
      </c>
      <c r="H13" s="663" t="s">
        <v>654</v>
      </c>
      <c r="I13" s="663" t="s">
        <v>645</v>
      </c>
      <c r="J13" s="663" t="s">
        <v>654</v>
      </c>
      <c r="K13" s="664" t="s">
        <v>647</v>
      </c>
      <c r="L13" s="665" t="s">
        <v>654</v>
      </c>
      <c r="M13" s="663" t="s">
        <v>643</v>
      </c>
      <c r="N13" s="663" t="s">
        <v>654</v>
      </c>
      <c r="O13" s="663" t="s">
        <v>645</v>
      </c>
      <c r="P13" s="663" t="s">
        <v>654</v>
      </c>
      <c r="Q13" s="664" t="s">
        <v>647</v>
      </c>
      <c r="R13" s="665" t="s">
        <v>654</v>
      </c>
      <c r="S13" s="663" t="s">
        <v>643</v>
      </c>
      <c r="T13" s="663" t="s">
        <v>654</v>
      </c>
      <c r="U13" s="663" t="s">
        <v>645</v>
      </c>
      <c r="V13" s="663" t="s">
        <v>654</v>
      </c>
      <c r="W13" s="664" t="s">
        <v>647</v>
      </c>
      <c r="X13" s="780" t="s">
        <v>652</v>
      </c>
      <c r="Y13" s="780"/>
      <c r="Z13" s="781"/>
      <c r="AA13" s="782"/>
      <c r="AB13" s="782"/>
      <c r="AC13" s="783"/>
    </row>
    <row r="14" spans="2:29" ht="17.25" customHeight="1">
      <c r="B14" s="642"/>
      <c r="C14" s="773"/>
      <c r="D14" s="666" t="s">
        <v>655</v>
      </c>
      <c r="E14" s="653" t="s">
        <v>254</v>
      </c>
      <c r="F14" s="667">
        <v>0.5</v>
      </c>
      <c r="G14" s="668" t="s">
        <v>643</v>
      </c>
      <c r="H14" s="668">
        <v>0.5</v>
      </c>
      <c r="I14" s="668" t="s">
        <v>645</v>
      </c>
      <c r="J14" s="668">
        <v>0.5</v>
      </c>
      <c r="K14" s="669" t="s">
        <v>647</v>
      </c>
      <c r="L14" s="670">
        <v>0.5</v>
      </c>
      <c r="M14" s="668" t="s">
        <v>643</v>
      </c>
      <c r="N14" s="668">
        <v>0.5</v>
      </c>
      <c r="O14" s="668" t="s">
        <v>645</v>
      </c>
      <c r="P14" s="668">
        <v>0.5</v>
      </c>
      <c r="Q14" s="669" t="s">
        <v>647</v>
      </c>
      <c r="R14" s="670">
        <v>0.5</v>
      </c>
      <c r="S14" s="668" t="s">
        <v>643</v>
      </c>
      <c r="T14" s="668">
        <v>0.5</v>
      </c>
      <c r="U14" s="668" t="s">
        <v>645</v>
      </c>
      <c r="V14" s="668">
        <v>0.5</v>
      </c>
      <c r="W14" s="669" t="s">
        <v>647</v>
      </c>
      <c r="X14" s="670">
        <v>0.6</v>
      </c>
      <c r="Y14" s="668" t="s">
        <v>643</v>
      </c>
      <c r="Z14" s="668">
        <v>0.6</v>
      </c>
      <c r="AA14" s="668" t="s">
        <v>645</v>
      </c>
      <c r="AB14" s="668">
        <v>0.6</v>
      </c>
      <c r="AC14" s="671" t="s">
        <v>647</v>
      </c>
    </row>
    <row r="15" spans="2:29" ht="17.25" customHeight="1">
      <c r="B15" s="642"/>
      <c r="C15" s="775" t="s">
        <v>659</v>
      </c>
      <c r="D15" s="672" t="s">
        <v>649</v>
      </c>
      <c r="E15" s="673" t="s">
        <v>650</v>
      </c>
      <c r="F15" s="674" t="s">
        <v>651</v>
      </c>
      <c r="G15" s="675" t="s">
        <v>643</v>
      </c>
      <c r="H15" s="675" t="s">
        <v>651</v>
      </c>
      <c r="I15" s="675" t="s">
        <v>645</v>
      </c>
      <c r="J15" s="675" t="s">
        <v>651</v>
      </c>
      <c r="K15" s="659" t="s">
        <v>647</v>
      </c>
      <c r="L15" s="676" t="s">
        <v>651</v>
      </c>
      <c r="M15" s="675" t="s">
        <v>643</v>
      </c>
      <c r="N15" s="675" t="s">
        <v>651</v>
      </c>
      <c r="O15" s="675" t="s">
        <v>645</v>
      </c>
      <c r="P15" s="675" t="s">
        <v>651</v>
      </c>
      <c r="Q15" s="659" t="s">
        <v>647</v>
      </c>
      <c r="R15" s="676" t="s">
        <v>651</v>
      </c>
      <c r="S15" s="675" t="s">
        <v>643</v>
      </c>
      <c r="T15" s="675" t="s">
        <v>651</v>
      </c>
      <c r="U15" s="675" t="s">
        <v>645</v>
      </c>
      <c r="V15" s="675" t="s">
        <v>651</v>
      </c>
      <c r="W15" s="659" t="s">
        <v>647</v>
      </c>
      <c r="X15" s="776" t="s">
        <v>652</v>
      </c>
      <c r="Y15" s="776"/>
      <c r="Z15" s="777"/>
      <c r="AA15" s="778"/>
      <c r="AB15" s="778"/>
      <c r="AC15" s="779"/>
    </row>
    <row r="16" spans="2:29" ht="17.25" customHeight="1">
      <c r="B16" s="642"/>
      <c r="C16" s="784"/>
      <c r="D16" s="660" t="s">
        <v>653</v>
      </c>
      <c r="E16" s="661" t="s">
        <v>650</v>
      </c>
      <c r="F16" s="662" t="s">
        <v>654</v>
      </c>
      <c r="G16" s="663" t="s">
        <v>643</v>
      </c>
      <c r="H16" s="663" t="s">
        <v>654</v>
      </c>
      <c r="I16" s="663" t="s">
        <v>645</v>
      </c>
      <c r="J16" s="663" t="s">
        <v>654</v>
      </c>
      <c r="K16" s="664" t="s">
        <v>647</v>
      </c>
      <c r="L16" s="665" t="s">
        <v>654</v>
      </c>
      <c r="M16" s="663" t="s">
        <v>643</v>
      </c>
      <c r="N16" s="663" t="s">
        <v>654</v>
      </c>
      <c r="O16" s="663" t="s">
        <v>645</v>
      </c>
      <c r="P16" s="663" t="s">
        <v>654</v>
      </c>
      <c r="Q16" s="664" t="s">
        <v>647</v>
      </c>
      <c r="R16" s="665" t="s">
        <v>654</v>
      </c>
      <c r="S16" s="663" t="s">
        <v>643</v>
      </c>
      <c r="T16" s="663" t="s">
        <v>654</v>
      </c>
      <c r="U16" s="663" t="s">
        <v>645</v>
      </c>
      <c r="V16" s="663" t="s">
        <v>654</v>
      </c>
      <c r="W16" s="664" t="s">
        <v>647</v>
      </c>
      <c r="X16" s="780" t="s">
        <v>652</v>
      </c>
      <c r="Y16" s="780"/>
      <c r="Z16" s="781"/>
      <c r="AA16" s="782"/>
      <c r="AB16" s="782"/>
      <c r="AC16" s="783"/>
    </row>
    <row r="17" spans="2:29" ht="17.25" customHeight="1">
      <c r="B17" s="642"/>
      <c r="C17" s="773"/>
      <c r="D17" s="666" t="s">
        <v>655</v>
      </c>
      <c r="E17" s="677" t="s">
        <v>254</v>
      </c>
      <c r="F17" s="667">
        <v>0.5</v>
      </c>
      <c r="G17" s="668" t="s">
        <v>643</v>
      </c>
      <c r="H17" s="668">
        <v>0.5</v>
      </c>
      <c r="I17" s="668" t="s">
        <v>645</v>
      </c>
      <c r="J17" s="668">
        <v>0.6</v>
      </c>
      <c r="K17" s="669" t="s">
        <v>647</v>
      </c>
      <c r="L17" s="670">
        <v>0.5</v>
      </c>
      <c r="M17" s="668" t="s">
        <v>643</v>
      </c>
      <c r="N17" s="668">
        <v>0.5</v>
      </c>
      <c r="O17" s="668" t="s">
        <v>645</v>
      </c>
      <c r="P17" s="668">
        <v>0.5</v>
      </c>
      <c r="Q17" s="669" t="s">
        <v>647</v>
      </c>
      <c r="R17" s="670">
        <v>0.3</v>
      </c>
      <c r="S17" s="668" t="s">
        <v>643</v>
      </c>
      <c r="T17" s="668">
        <v>0.3</v>
      </c>
      <c r="U17" s="668" t="s">
        <v>645</v>
      </c>
      <c r="V17" s="668">
        <v>0.5</v>
      </c>
      <c r="W17" s="669" t="s">
        <v>647</v>
      </c>
      <c r="X17" s="670">
        <v>0.6</v>
      </c>
      <c r="Y17" s="668" t="s">
        <v>643</v>
      </c>
      <c r="Z17" s="668">
        <v>0.6</v>
      </c>
      <c r="AA17" s="668" t="s">
        <v>645</v>
      </c>
      <c r="AB17" s="668">
        <v>0.7</v>
      </c>
      <c r="AC17" s="671" t="s">
        <v>647</v>
      </c>
    </row>
    <row r="18" spans="2:29" ht="17.25" customHeight="1">
      <c r="B18" s="642"/>
      <c r="C18" s="775" t="s">
        <v>660</v>
      </c>
      <c r="D18" s="672" t="s">
        <v>649</v>
      </c>
      <c r="E18" s="653" t="s">
        <v>650</v>
      </c>
      <c r="F18" s="674" t="s">
        <v>651</v>
      </c>
      <c r="G18" s="675" t="s">
        <v>643</v>
      </c>
      <c r="H18" s="675" t="s">
        <v>651</v>
      </c>
      <c r="I18" s="675" t="s">
        <v>645</v>
      </c>
      <c r="J18" s="675" t="s">
        <v>651</v>
      </c>
      <c r="K18" s="659" t="s">
        <v>647</v>
      </c>
      <c r="L18" s="676" t="s">
        <v>651</v>
      </c>
      <c r="M18" s="675" t="s">
        <v>643</v>
      </c>
      <c r="N18" s="675" t="s">
        <v>651</v>
      </c>
      <c r="O18" s="675" t="s">
        <v>645</v>
      </c>
      <c r="P18" s="675" t="s">
        <v>651</v>
      </c>
      <c r="Q18" s="659" t="s">
        <v>647</v>
      </c>
      <c r="R18" s="676" t="s">
        <v>651</v>
      </c>
      <c r="S18" s="675" t="s">
        <v>643</v>
      </c>
      <c r="T18" s="675" t="s">
        <v>651</v>
      </c>
      <c r="U18" s="675" t="s">
        <v>645</v>
      </c>
      <c r="V18" s="675" t="s">
        <v>651</v>
      </c>
      <c r="W18" s="659" t="s">
        <v>647</v>
      </c>
      <c r="X18" s="776" t="s">
        <v>652</v>
      </c>
      <c r="Y18" s="776"/>
      <c r="Z18" s="777"/>
      <c r="AA18" s="778"/>
      <c r="AB18" s="778"/>
      <c r="AC18" s="779"/>
    </row>
    <row r="19" spans="2:29" ht="17.25" customHeight="1">
      <c r="B19" s="642"/>
      <c r="C19" s="784"/>
      <c r="D19" s="660" t="s">
        <v>653</v>
      </c>
      <c r="E19" s="661" t="s">
        <v>650</v>
      </c>
      <c r="F19" s="662" t="s">
        <v>654</v>
      </c>
      <c r="G19" s="663" t="s">
        <v>643</v>
      </c>
      <c r="H19" s="663" t="s">
        <v>654</v>
      </c>
      <c r="I19" s="663" t="s">
        <v>645</v>
      </c>
      <c r="J19" s="663" t="s">
        <v>654</v>
      </c>
      <c r="K19" s="664" t="s">
        <v>647</v>
      </c>
      <c r="L19" s="665" t="s">
        <v>654</v>
      </c>
      <c r="M19" s="663" t="s">
        <v>643</v>
      </c>
      <c r="N19" s="663" t="s">
        <v>654</v>
      </c>
      <c r="O19" s="663" t="s">
        <v>645</v>
      </c>
      <c r="P19" s="663" t="s">
        <v>654</v>
      </c>
      <c r="Q19" s="664" t="s">
        <v>647</v>
      </c>
      <c r="R19" s="665" t="s">
        <v>654</v>
      </c>
      <c r="S19" s="663" t="s">
        <v>643</v>
      </c>
      <c r="T19" s="663" t="s">
        <v>654</v>
      </c>
      <c r="U19" s="663" t="s">
        <v>645</v>
      </c>
      <c r="V19" s="663" t="s">
        <v>654</v>
      </c>
      <c r="W19" s="664" t="s">
        <v>647</v>
      </c>
      <c r="X19" s="780" t="s">
        <v>652</v>
      </c>
      <c r="Y19" s="780"/>
      <c r="Z19" s="781"/>
      <c r="AA19" s="782"/>
      <c r="AB19" s="782"/>
      <c r="AC19" s="783"/>
    </row>
    <row r="20" spans="2:29" ht="17.25" customHeight="1">
      <c r="B20" s="642"/>
      <c r="C20" s="773"/>
      <c r="D20" s="666" t="s">
        <v>655</v>
      </c>
      <c r="E20" s="653" t="s">
        <v>254</v>
      </c>
      <c r="F20" s="667">
        <v>0.5</v>
      </c>
      <c r="G20" s="668" t="s">
        <v>643</v>
      </c>
      <c r="H20" s="668">
        <v>0.4</v>
      </c>
      <c r="I20" s="668" t="s">
        <v>645</v>
      </c>
      <c r="J20" s="668">
        <v>0.5</v>
      </c>
      <c r="K20" s="669" t="s">
        <v>647</v>
      </c>
      <c r="L20" s="670">
        <v>0.5</v>
      </c>
      <c r="M20" s="668" t="s">
        <v>643</v>
      </c>
      <c r="N20" s="668">
        <v>0.4</v>
      </c>
      <c r="O20" s="668" t="s">
        <v>645</v>
      </c>
      <c r="P20" s="668">
        <v>0.5</v>
      </c>
      <c r="Q20" s="669" t="s">
        <v>647</v>
      </c>
      <c r="R20" s="670">
        <v>0.3</v>
      </c>
      <c r="S20" s="668" t="s">
        <v>643</v>
      </c>
      <c r="T20" s="668">
        <v>0.3</v>
      </c>
      <c r="U20" s="668" t="s">
        <v>645</v>
      </c>
      <c r="V20" s="668">
        <v>0.4</v>
      </c>
      <c r="W20" s="669" t="s">
        <v>647</v>
      </c>
      <c r="X20" s="670">
        <v>0.7</v>
      </c>
      <c r="Y20" s="668" t="s">
        <v>643</v>
      </c>
      <c r="Z20" s="668">
        <v>0.7</v>
      </c>
      <c r="AA20" s="668" t="s">
        <v>645</v>
      </c>
      <c r="AB20" s="668">
        <v>0.8</v>
      </c>
      <c r="AC20" s="671" t="s">
        <v>647</v>
      </c>
    </row>
    <row r="21" spans="2:29" ht="17.25" customHeight="1">
      <c r="B21" s="642"/>
      <c r="C21" s="775" t="s">
        <v>661</v>
      </c>
      <c r="D21" s="672" t="s">
        <v>649</v>
      </c>
      <c r="E21" s="673" t="s">
        <v>650</v>
      </c>
      <c r="F21" s="674" t="s">
        <v>651</v>
      </c>
      <c r="G21" s="675" t="s">
        <v>643</v>
      </c>
      <c r="H21" s="675" t="s">
        <v>651</v>
      </c>
      <c r="I21" s="675" t="s">
        <v>645</v>
      </c>
      <c r="J21" s="675" t="s">
        <v>651</v>
      </c>
      <c r="K21" s="659" t="s">
        <v>647</v>
      </c>
      <c r="L21" s="676" t="s">
        <v>651</v>
      </c>
      <c r="M21" s="675" t="s">
        <v>643</v>
      </c>
      <c r="N21" s="675" t="s">
        <v>651</v>
      </c>
      <c r="O21" s="675" t="s">
        <v>645</v>
      </c>
      <c r="P21" s="675" t="s">
        <v>651</v>
      </c>
      <c r="Q21" s="659" t="s">
        <v>647</v>
      </c>
      <c r="R21" s="676" t="s">
        <v>651</v>
      </c>
      <c r="S21" s="675" t="s">
        <v>643</v>
      </c>
      <c r="T21" s="675" t="s">
        <v>651</v>
      </c>
      <c r="U21" s="675" t="s">
        <v>645</v>
      </c>
      <c r="V21" s="675" t="s">
        <v>651</v>
      </c>
      <c r="W21" s="659" t="s">
        <v>647</v>
      </c>
      <c r="X21" s="776" t="s">
        <v>652</v>
      </c>
      <c r="Y21" s="776"/>
      <c r="Z21" s="777"/>
      <c r="AA21" s="778"/>
      <c r="AB21" s="778"/>
      <c r="AC21" s="779"/>
    </row>
    <row r="22" spans="2:29" ht="17.25" customHeight="1">
      <c r="B22" s="642"/>
      <c r="C22" s="784"/>
      <c r="D22" s="660" t="s">
        <v>653</v>
      </c>
      <c r="E22" s="661" t="s">
        <v>650</v>
      </c>
      <c r="F22" s="662" t="s">
        <v>654</v>
      </c>
      <c r="G22" s="663" t="s">
        <v>643</v>
      </c>
      <c r="H22" s="663" t="s">
        <v>654</v>
      </c>
      <c r="I22" s="663" t="s">
        <v>645</v>
      </c>
      <c r="J22" s="663" t="s">
        <v>654</v>
      </c>
      <c r="K22" s="664" t="s">
        <v>647</v>
      </c>
      <c r="L22" s="665" t="s">
        <v>654</v>
      </c>
      <c r="M22" s="663" t="s">
        <v>643</v>
      </c>
      <c r="N22" s="663" t="s">
        <v>654</v>
      </c>
      <c r="O22" s="663" t="s">
        <v>645</v>
      </c>
      <c r="P22" s="663" t="s">
        <v>654</v>
      </c>
      <c r="Q22" s="664" t="s">
        <v>647</v>
      </c>
      <c r="R22" s="665" t="s">
        <v>654</v>
      </c>
      <c r="S22" s="663" t="s">
        <v>643</v>
      </c>
      <c r="T22" s="663" t="s">
        <v>654</v>
      </c>
      <c r="U22" s="663" t="s">
        <v>645</v>
      </c>
      <c r="V22" s="663" t="s">
        <v>654</v>
      </c>
      <c r="W22" s="664" t="s">
        <v>647</v>
      </c>
      <c r="X22" s="780" t="s">
        <v>652</v>
      </c>
      <c r="Y22" s="780"/>
      <c r="Z22" s="781"/>
      <c r="AA22" s="782"/>
      <c r="AB22" s="782"/>
      <c r="AC22" s="783"/>
    </row>
    <row r="23" spans="2:29" ht="17.25" customHeight="1">
      <c r="B23" s="642"/>
      <c r="C23" s="773"/>
      <c r="D23" s="666" t="s">
        <v>655</v>
      </c>
      <c r="E23" s="677" t="s">
        <v>254</v>
      </c>
      <c r="F23" s="667">
        <v>0.5</v>
      </c>
      <c r="G23" s="668" t="s">
        <v>643</v>
      </c>
      <c r="H23" s="668">
        <v>0.4</v>
      </c>
      <c r="I23" s="668" t="s">
        <v>645</v>
      </c>
      <c r="J23" s="668">
        <v>0.5</v>
      </c>
      <c r="K23" s="669" t="s">
        <v>647</v>
      </c>
      <c r="L23" s="670">
        <v>0.5</v>
      </c>
      <c r="M23" s="668" t="s">
        <v>643</v>
      </c>
      <c r="N23" s="668">
        <v>0.4</v>
      </c>
      <c r="O23" s="668" t="s">
        <v>645</v>
      </c>
      <c r="P23" s="668">
        <v>0.6</v>
      </c>
      <c r="Q23" s="669" t="s">
        <v>647</v>
      </c>
      <c r="R23" s="670">
        <v>0.4</v>
      </c>
      <c r="S23" s="668" t="s">
        <v>643</v>
      </c>
      <c r="T23" s="668">
        <v>0.3</v>
      </c>
      <c r="U23" s="668" t="s">
        <v>645</v>
      </c>
      <c r="V23" s="668">
        <v>0.5</v>
      </c>
      <c r="W23" s="669" t="s">
        <v>647</v>
      </c>
      <c r="X23" s="670">
        <v>0.8</v>
      </c>
      <c r="Y23" s="668" t="s">
        <v>643</v>
      </c>
      <c r="Z23" s="668">
        <v>0.7</v>
      </c>
      <c r="AA23" s="668" t="s">
        <v>645</v>
      </c>
      <c r="AB23" s="668">
        <v>0.8</v>
      </c>
      <c r="AC23" s="671" t="s">
        <v>647</v>
      </c>
    </row>
    <row r="24" spans="2:29" ht="17.25" customHeight="1">
      <c r="B24" s="642"/>
      <c r="C24" s="775" t="s">
        <v>662</v>
      </c>
      <c r="D24" s="672" t="s">
        <v>649</v>
      </c>
      <c r="E24" s="653" t="s">
        <v>650</v>
      </c>
      <c r="F24" s="654" t="s">
        <v>651</v>
      </c>
      <c r="G24" s="655" t="s">
        <v>643</v>
      </c>
      <c r="H24" s="655" t="s">
        <v>651</v>
      </c>
      <c r="I24" s="655" t="s">
        <v>645</v>
      </c>
      <c r="J24" s="655" t="s">
        <v>651</v>
      </c>
      <c r="K24" s="655" t="s">
        <v>647</v>
      </c>
      <c r="L24" s="657" t="s">
        <v>651</v>
      </c>
      <c r="M24" s="655" t="s">
        <v>643</v>
      </c>
      <c r="N24" s="655" t="s">
        <v>651</v>
      </c>
      <c r="O24" s="655" t="s">
        <v>645</v>
      </c>
      <c r="P24" s="655" t="s">
        <v>651</v>
      </c>
      <c r="Q24" s="658" t="s">
        <v>647</v>
      </c>
      <c r="R24" s="657" t="s">
        <v>651</v>
      </c>
      <c r="S24" s="655" t="s">
        <v>643</v>
      </c>
      <c r="T24" s="655" t="s">
        <v>651</v>
      </c>
      <c r="U24" s="655" t="s">
        <v>645</v>
      </c>
      <c r="V24" s="655" t="s">
        <v>651</v>
      </c>
      <c r="W24" s="658" t="s">
        <v>647</v>
      </c>
      <c r="X24" s="785" t="s">
        <v>652</v>
      </c>
      <c r="Y24" s="785"/>
      <c r="Z24" s="786"/>
      <c r="AA24" s="786"/>
      <c r="AB24" s="786"/>
      <c r="AC24" s="787"/>
    </row>
    <row r="25" spans="2:29" ht="17.25" customHeight="1">
      <c r="B25" s="642"/>
      <c r="C25" s="784"/>
      <c r="D25" s="660" t="s">
        <v>653</v>
      </c>
      <c r="E25" s="661" t="s">
        <v>650</v>
      </c>
      <c r="F25" s="662" t="s">
        <v>654</v>
      </c>
      <c r="G25" s="663" t="s">
        <v>643</v>
      </c>
      <c r="H25" s="663" t="s">
        <v>654</v>
      </c>
      <c r="I25" s="663" t="s">
        <v>645</v>
      </c>
      <c r="J25" s="663" t="s">
        <v>654</v>
      </c>
      <c r="K25" s="663" t="s">
        <v>647</v>
      </c>
      <c r="L25" s="665" t="s">
        <v>654</v>
      </c>
      <c r="M25" s="663" t="s">
        <v>643</v>
      </c>
      <c r="N25" s="663" t="s">
        <v>654</v>
      </c>
      <c r="O25" s="663" t="s">
        <v>645</v>
      </c>
      <c r="P25" s="663" t="s">
        <v>654</v>
      </c>
      <c r="Q25" s="664" t="s">
        <v>647</v>
      </c>
      <c r="R25" s="665" t="s">
        <v>654</v>
      </c>
      <c r="S25" s="663" t="s">
        <v>643</v>
      </c>
      <c r="T25" s="663" t="s">
        <v>654</v>
      </c>
      <c r="U25" s="663" t="s">
        <v>645</v>
      </c>
      <c r="V25" s="663" t="s">
        <v>654</v>
      </c>
      <c r="W25" s="664" t="s">
        <v>647</v>
      </c>
      <c r="X25" s="788" t="s">
        <v>652</v>
      </c>
      <c r="Y25" s="788"/>
      <c r="Z25" s="789"/>
      <c r="AA25" s="789"/>
      <c r="AB25" s="789"/>
      <c r="AC25" s="790"/>
    </row>
    <row r="26" spans="2:29" ht="17.25" customHeight="1">
      <c r="B26" s="642"/>
      <c r="C26" s="773"/>
      <c r="D26" s="666" t="s">
        <v>655</v>
      </c>
      <c r="E26" s="653" t="s">
        <v>254</v>
      </c>
      <c r="F26" s="678">
        <v>0.5</v>
      </c>
      <c r="G26" s="679" t="s">
        <v>643</v>
      </c>
      <c r="H26" s="679">
        <v>0.4</v>
      </c>
      <c r="I26" s="679" t="s">
        <v>645</v>
      </c>
      <c r="J26" s="679">
        <v>0.6</v>
      </c>
      <c r="K26" s="679" t="s">
        <v>647</v>
      </c>
      <c r="L26" s="680">
        <v>0.5</v>
      </c>
      <c r="M26" s="679" t="s">
        <v>643</v>
      </c>
      <c r="N26" s="679">
        <v>0.4</v>
      </c>
      <c r="O26" s="679" t="s">
        <v>645</v>
      </c>
      <c r="P26" s="679">
        <v>0.6</v>
      </c>
      <c r="Q26" s="681" t="s">
        <v>647</v>
      </c>
      <c r="R26" s="680">
        <v>0.4</v>
      </c>
      <c r="S26" s="679" t="s">
        <v>643</v>
      </c>
      <c r="T26" s="679">
        <v>0.3</v>
      </c>
      <c r="U26" s="679" t="s">
        <v>645</v>
      </c>
      <c r="V26" s="679">
        <v>0.5</v>
      </c>
      <c r="W26" s="681" t="s">
        <v>647</v>
      </c>
      <c r="X26" s="679">
        <v>0.7</v>
      </c>
      <c r="Y26" s="679" t="s">
        <v>643</v>
      </c>
      <c r="Z26" s="679">
        <v>0.6</v>
      </c>
      <c r="AA26" s="679" t="s">
        <v>645</v>
      </c>
      <c r="AB26" s="679">
        <v>0.8</v>
      </c>
      <c r="AC26" s="682" t="s">
        <v>647</v>
      </c>
    </row>
    <row r="27" spans="2:29" ht="17.25" customHeight="1">
      <c r="B27" s="642"/>
      <c r="C27" s="775" t="s">
        <v>663</v>
      </c>
      <c r="D27" s="672" t="s">
        <v>649</v>
      </c>
      <c r="E27" s="673" t="s">
        <v>650</v>
      </c>
      <c r="F27" s="674" t="s">
        <v>651</v>
      </c>
      <c r="G27" s="675" t="s">
        <v>643</v>
      </c>
      <c r="H27" s="675" t="s">
        <v>651</v>
      </c>
      <c r="I27" s="675" t="s">
        <v>645</v>
      </c>
      <c r="J27" s="675" t="s">
        <v>651</v>
      </c>
      <c r="K27" s="659" t="s">
        <v>647</v>
      </c>
      <c r="L27" s="676" t="s">
        <v>651</v>
      </c>
      <c r="M27" s="675" t="s">
        <v>643</v>
      </c>
      <c r="N27" s="675" t="s">
        <v>651</v>
      </c>
      <c r="O27" s="675" t="s">
        <v>645</v>
      </c>
      <c r="P27" s="675" t="s">
        <v>651</v>
      </c>
      <c r="Q27" s="659" t="s">
        <v>647</v>
      </c>
      <c r="R27" s="676" t="s">
        <v>651</v>
      </c>
      <c r="S27" s="675" t="s">
        <v>643</v>
      </c>
      <c r="T27" s="675" t="s">
        <v>651</v>
      </c>
      <c r="U27" s="675" t="s">
        <v>645</v>
      </c>
      <c r="V27" s="675" t="s">
        <v>651</v>
      </c>
      <c r="W27" s="659" t="s">
        <v>647</v>
      </c>
      <c r="X27" s="776" t="s">
        <v>652</v>
      </c>
      <c r="Y27" s="776"/>
      <c r="Z27" s="777"/>
      <c r="AA27" s="778"/>
      <c r="AB27" s="778"/>
      <c r="AC27" s="779"/>
    </row>
    <row r="28" spans="2:29" ht="17.25" customHeight="1">
      <c r="B28" s="642"/>
      <c r="C28" s="784"/>
      <c r="D28" s="660" t="s">
        <v>653</v>
      </c>
      <c r="E28" s="661" t="s">
        <v>650</v>
      </c>
      <c r="F28" s="662" t="s">
        <v>654</v>
      </c>
      <c r="G28" s="663" t="s">
        <v>643</v>
      </c>
      <c r="H28" s="663" t="s">
        <v>654</v>
      </c>
      <c r="I28" s="663" t="s">
        <v>645</v>
      </c>
      <c r="J28" s="663" t="s">
        <v>654</v>
      </c>
      <c r="K28" s="664" t="s">
        <v>647</v>
      </c>
      <c r="L28" s="665" t="s">
        <v>654</v>
      </c>
      <c r="M28" s="663" t="s">
        <v>643</v>
      </c>
      <c r="N28" s="663" t="s">
        <v>654</v>
      </c>
      <c r="O28" s="663" t="s">
        <v>645</v>
      </c>
      <c r="P28" s="663" t="s">
        <v>654</v>
      </c>
      <c r="Q28" s="664" t="s">
        <v>647</v>
      </c>
      <c r="R28" s="665" t="s">
        <v>654</v>
      </c>
      <c r="S28" s="663" t="s">
        <v>643</v>
      </c>
      <c r="T28" s="663" t="s">
        <v>654</v>
      </c>
      <c r="U28" s="663" t="s">
        <v>645</v>
      </c>
      <c r="V28" s="663" t="s">
        <v>654</v>
      </c>
      <c r="W28" s="664" t="s">
        <v>647</v>
      </c>
      <c r="X28" s="780" t="s">
        <v>652</v>
      </c>
      <c r="Y28" s="780"/>
      <c r="Z28" s="781"/>
      <c r="AA28" s="782"/>
      <c r="AB28" s="782"/>
      <c r="AC28" s="783"/>
    </row>
    <row r="29" spans="2:29" ht="17.25" customHeight="1">
      <c r="B29" s="642"/>
      <c r="C29" s="773"/>
      <c r="D29" s="666" t="s">
        <v>655</v>
      </c>
      <c r="E29" s="677" t="s">
        <v>254</v>
      </c>
      <c r="F29" s="667">
        <v>0.5</v>
      </c>
      <c r="G29" s="668" t="s">
        <v>643</v>
      </c>
      <c r="H29" s="668">
        <v>0.5</v>
      </c>
      <c r="I29" s="668" t="s">
        <v>645</v>
      </c>
      <c r="J29" s="668">
        <v>0.6</v>
      </c>
      <c r="K29" s="669" t="s">
        <v>647</v>
      </c>
      <c r="L29" s="670">
        <v>0.5</v>
      </c>
      <c r="M29" s="668" t="s">
        <v>643</v>
      </c>
      <c r="N29" s="668">
        <v>0.5</v>
      </c>
      <c r="O29" s="668" t="s">
        <v>645</v>
      </c>
      <c r="P29" s="668">
        <v>0.6</v>
      </c>
      <c r="Q29" s="669" t="s">
        <v>647</v>
      </c>
      <c r="R29" s="670">
        <v>0.4</v>
      </c>
      <c r="S29" s="668" t="s">
        <v>643</v>
      </c>
      <c r="T29" s="668">
        <v>0.4</v>
      </c>
      <c r="U29" s="668" t="s">
        <v>645</v>
      </c>
      <c r="V29" s="668">
        <v>0.5</v>
      </c>
      <c r="W29" s="669" t="s">
        <v>647</v>
      </c>
      <c r="X29" s="670">
        <v>0.7</v>
      </c>
      <c r="Y29" s="668" t="s">
        <v>643</v>
      </c>
      <c r="Z29" s="668">
        <v>0.6</v>
      </c>
      <c r="AA29" s="668" t="s">
        <v>645</v>
      </c>
      <c r="AB29" s="668">
        <v>0.7</v>
      </c>
      <c r="AC29" s="671" t="s">
        <v>647</v>
      </c>
    </row>
    <row r="30" spans="2:29" ht="17.25" customHeight="1">
      <c r="B30" s="642"/>
      <c r="C30" s="775" t="s">
        <v>664</v>
      </c>
      <c r="D30" s="672" t="s">
        <v>649</v>
      </c>
      <c r="E30" s="653" t="s">
        <v>650</v>
      </c>
      <c r="F30" s="674" t="s">
        <v>651</v>
      </c>
      <c r="G30" s="675" t="s">
        <v>643</v>
      </c>
      <c r="H30" s="675" t="s">
        <v>651</v>
      </c>
      <c r="I30" s="675" t="s">
        <v>645</v>
      </c>
      <c r="J30" s="675" t="s">
        <v>651</v>
      </c>
      <c r="K30" s="659" t="s">
        <v>647</v>
      </c>
      <c r="L30" s="676" t="s">
        <v>651</v>
      </c>
      <c r="M30" s="675" t="s">
        <v>643</v>
      </c>
      <c r="N30" s="675" t="s">
        <v>651</v>
      </c>
      <c r="O30" s="675" t="s">
        <v>645</v>
      </c>
      <c r="P30" s="675" t="s">
        <v>651</v>
      </c>
      <c r="Q30" s="659" t="s">
        <v>647</v>
      </c>
      <c r="R30" s="676" t="s">
        <v>651</v>
      </c>
      <c r="S30" s="675" t="s">
        <v>643</v>
      </c>
      <c r="T30" s="675" t="s">
        <v>651</v>
      </c>
      <c r="U30" s="675" t="s">
        <v>645</v>
      </c>
      <c r="V30" s="675" t="s">
        <v>651</v>
      </c>
      <c r="W30" s="659" t="s">
        <v>647</v>
      </c>
      <c r="X30" s="776" t="s">
        <v>652</v>
      </c>
      <c r="Y30" s="776"/>
      <c r="Z30" s="777"/>
      <c r="AA30" s="778"/>
      <c r="AB30" s="778"/>
      <c r="AC30" s="779"/>
    </row>
    <row r="31" spans="2:29" ht="17.25" customHeight="1">
      <c r="B31" s="642"/>
      <c r="C31" s="784"/>
      <c r="D31" s="660" t="s">
        <v>653</v>
      </c>
      <c r="E31" s="661" t="s">
        <v>650</v>
      </c>
      <c r="F31" s="662" t="s">
        <v>654</v>
      </c>
      <c r="G31" s="663" t="s">
        <v>643</v>
      </c>
      <c r="H31" s="663" t="s">
        <v>654</v>
      </c>
      <c r="I31" s="663" t="s">
        <v>645</v>
      </c>
      <c r="J31" s="663" t="s">
        <v>654</v>
      </c>
      <c r="K31" s="664" t="s">
        <v>647</v>
      </c>
      <c r="L31" s="665" t="s">
        <v>654</v>
      </c>
      <c r="M31" s="663" t="s">
        <v>643</v>
      </c>
      <c r="N31" s="663" t="s">
        <v>654</v>
      </c>
      <c r="O31" s="663" t="s">
        <v>645</v>
      </c>
      <c r="P31" s="663" t="s">
        <v>654</v>
      </c>
      <c r="Q31" s="664" t="s">
        <v>647</v>
      </c>
      <c r="R31" s="665" t="s">
        <v>654</v>
      </c>
      <c r="S31" s="663" t="s">
        <v>643</v>
      </c>
      <c r="T31" s="663" t="s">
        <v>654</v>
      </c>
      <c r="U31" s="663" t="s">
        <v>645</v>
      </c>
      <c r="V31" s="663" t="s">
        <v>654</v>
      </c>
      <c r="W31" s="664" t="s">
        <v>647</v>
      </c>
      <c r="X31" s="780" t="s">
        <v>652</v>
      </c>
      <c r="Y31" s="780"/>
      <c r="Z31" s="781"/>
      <c r="AA31" s="782"/>
      <c r="AB31" s="782"/>
      <c r="AC31" s="783"/>
    </row>
    <row r="32" spans="2:29" ht="17.25" customHeight="1">
      <c r="B32" s="642"/>
      <c r="C32" s="773"/>
      <c r="D32" s="666" t="s">
        <v>655</v>
      </c>
      <c r="E32" s="653" t="s">
        <v>254</v>
      </c>
      <c r="F32" s="667">
        <v>0.5</v>
      </c>
      <c r="G32" s="668" t="s">
        <v>643</v>
      </c>
      <c r="H32" s="668">
        <v>0.5</v>
      </c>
      <c r="I32" s="668" t="s">
        <v>645</v>
      </c>
      <c r="J32" s="668">
        <v>0.6</v>
      </c>
      <c r="K32" s="669" t="s">
        <v>647</v>
      </c>
      <c r="L32" s="670">
        <v>0.5</v>
      </c>
      <c r="M32" s="668" t="s">
        <v>643</v>
      </c>
      <c r="N32" s="668">
        <v>0.5</v>
      </c>
      <c r="O32" s="668" t="s">
        <v>645</v>
      </c>
      <c r="P32" s="668">
        <v>0.6</v>
      </c>
      <c r="Q32" s="669" t="s">
        <v>647</v>
      </c>
      <c r="R32" s="670">
        <v>0.5</v>
      </c>
      <c r="S32" s="668" t="s">
        <v>643</v>
      </c>
      <c r="T32" s="668">
        <v>0.4</v>
      </c>
      <c r="U32" s="668" t="s">
        <v>645</v>
      </c>
      <c r="V32" s="668">
        <v>0.5</v>
      </c>
      <c r="W32" s="669" t="s">
        <v>647</v>
      </c>
      <c r="X32" s="670">
        <v>0.6</v>
      </c>
      <c r="Y32" s="668" t="s">
        <v>643</v>
      </c>
      <c r="Z32" s="668">
        <v>0.6</v>
      </c>
      <c r="AA32" s="668" t="s">
        <v>645</v>
      </c>
      <c r="AB32" s="668">
        <v>0.7</v>
      </c>
      <c r="AC32" s="671" t="s">
        <v>647</v>
      </c>
    </row>
    <row r="33" spans="2:29" ht="17.25" customHeight="1">
      <c r="B33" s="642"/>
      <c r="C33" s="775" t="s">
        <v>665</v>
      </c>
      <c r="D33" s="672" t="s">
        <v>649</v>
      </c>
      <c r="E33" s="673" t="s">
        <v>650</v>
      </c>
      <c r="F33" s="674" t="s">
        <v>651</v>
      </c>
      <c r="G33" s="675" t="s">
        <v>643</v>
      </c>
      <c r="H33" s="675" t="s">
        <v>651</v>
      </c>
      <c r="I33" s="675" t="s">
        <v>645</v>
      </c>
      <c r="J33" s="675" t="s">
        <v>651</v>
      </c>
      <c r="K33" s="659" t="s">
        <v>647</v>
      </c>
      <c r="L33" s="676" t="s">
        <v>651</v>
      </c>
      <c r="M33" s="675" t="s">
        <v>643</v>
      </c>
      <c r="N33" s="675" t="s">
        <v>651</v>
      </c>
      <c r="O33" s="675" t="s">
        <v>645</v>
      </c>
      <c r="P33" s="675" t="s">
        <v>651</v>
      </c>
      <c r="Q33" s="659" t="s">
        <v>647</v>
      </c>
      <c r="R33" s="676" t="s">
        <v>651</v>
      </c>
      <c r="S33" s="675" t="s">
        <v>643</v>
      </c>
      <c r="T33" s="675" t="s">
        <v>651</v>
      </c>
      <c r="U33" s="675" t="s">
        <v>645</v>
      </c>
      <c r="V33" s="675" t="s">
        <v>651</v>
      </c>
      <c r="W33" s="659" t="s">
        <v>647</v>
      </c>
      <c r="X33" s="776" t="s">
        <v>652</v>
      </c>
      <c r="Y33" s="776"/>
      <c r="Z33" s="777"/>
      <c r="AA33" s="778"/>
      <c r="AB33" s="778"/>
      <c r="AC33" s="779"/>
    </row>
    <row r="34" spans="2:29" ht="17.25" customHeight="1">
      <c r="B34" s="642"/>
      <c r="C34" s="784"/>
      <c r="D34" s="660" t="s">
        <v>653</v>
      </c>
      <c r="E34" s="661" t="s">
        <v>650</v>
      </c>
      <c r="F34" s="662" t="s">
        <v>654</v>
      </c>
      <c r="G34" s="663" t="s">
        <v>643</v>
      </c>
      <c r="H34" s="663" t="s">
        <v>654</v>
      </c>
      <c r="I34" s="663" t="s">
        <v>645</v>
      </c>
      <c r="J34" s="663" t="s">
        <v>654</v>
      </c>
      <c r="K34" s="664" t="s">
        <v>647</v>
      </c>
      <c r="L34" s="665" t="s">
        <v>654</v>
      </c>
      <c r="M34" s="663" t="s">
        <v>643</v>
      </c>
      <c r="N34" s="663" t="s">
        <v>654</v>
      </c>
      <c r="O34" s="663" t="s">
        <v>645</v>
      </c>
      <c r="P34" s="663" t="s">
        <v>654</v>
      </c>
      <c r="Q34" s="664" t="s">
        <v>647</v>
      </c>
      <c r="R34" s="665" t="s">
        <v>654</v>
      </c>
      <c r="S34" s="663" t="s">
        <v>643</v>
      </c>
      <c r="T34" s="663" t="s">
        <v>654</v>
      </c>
      <c r="U34" s="663" t="s">
        <v>645</v>
      </c>
      <c r="V34" s="663" t="s">
        <v>654</v>
      </c>
      <c r="W34" s="664" t="s">
        <v>647</v>
      </c>
      <c r="X34" s="780" t="s">
        <v>652</v>
      </c>
      <c r="Y34" s="780"/>
      <c r="Z34" s="781"/>
      <c r="AA34" s="782"/>
      <c r="AB34" s="782"/>
      <c r="AC34" s="783"/>
    </row>
    <row r="35" spans="2:29" ht="17.25" customHeight="1">
      <c r="B35" s="642"/>
      <c r="C35" s="773"/>
      <c r="D35" s="666" t="s">
        <v>655</v>
      </c>
      <c r="E35" s="653" t="s">
        <v>254</v>
      </c>
      <c r="F35" s="667">
        <v>0.5</v>
      </c>
      <c r="G35" s="668" t="s">
        <v>643</v>
      </c>
      <c r="H35" s="668">
        <v>0.5</v>
      </c>
      <c r="I35" s="668" t="s">
        <v>645</v>
      </c>
      <c r="J35" s="668">
        <v>0.5</v>
      </c>
      <c r="K35" s="669" t="s">
        <v>647</v>
      </c>
      <c r="L35" s="670">
        <v>0.5</v>
      </c>
      <c r="M35" s="668" t="s">
        <v>643</v>
      </c>
      <c r="N35" s="668">
        <v>0.4</v>
      </c>
      <c r="O35" s="668" t="s">
        <v>645</v>
      </c>
      <c r="P35" s="668">
        <v>0.5</v>
      </c>
      <c r="Q35" s="669" t="s">
        <v>647</v>
      </c>
      <c r="R35" s="670">
        <v>0.5</v>
      </c>
      <c r="S35" s="668" t="s">
        <v>643</v>
      </c>
      <c r="T35" s="668">
        <v>0.4</v>
      </c>
      <c r="U35" s="668" t="s">
        <v>645</v>
      </c>
      <c r="V35" s="668">
        <v>0.5</v>
      </c>
      <c r="W35" s="669" t="s">
        <v>647</v>
      </c>
      <c r="X35" s="670">
        <v>0.6</v>
      </c>
      <c r="Y35" s="668" t="s">
        <v>643</v>
      </c>
      <c r="Z35" s="668">
        <v>0.5</v>
      </c>
      <c r="AA35" s="668" t="s">
        <v>645</v>
      </c>
      <c r="AB35" s="668">
        <v>0.6</v>
      </c>
      <c r="AC35" s="671" t="s">
        <v>647</v>
      </c>
    </row>
    <row r="36" spans="2:29" ht="17.25" customHeight="1">
      <c r="B36" s="642"/>
      <c r="C36" s="775" t="s">
        <v>666</v>
      </c>
      <c r="D36" s="672" t="s">
        <v>649</v>
      </c>
      <c r="E36" s="673" t="s">
        <v>650</v>
      </c>
      <c r="F36" s="674" t="s">
        <v>651</v>
      </c>
      <c r="G36" s="675" t="s">
        <v>643</v>
      </c>
      <c r="H36" s="675" t="s">
        <v>651</v>
      </c>
      <c r="I36" s="675" t="s">
        <v>645</v>
      </c>
      <c r="J36" s="675" t="s">
        <v>651</v>
      </c>
      <c r="K36" s="659" t="s">
        <v>647</v>
      </c>
      <c r="L36" s="676" t="s">
        <v>651</v>
      </c>
      <c r="M36" s="675" t="s">
        <v>643</v>
      </c>
      <c r="N36" s="675" t="s">
        <v>651</v>
      </c>
      <c r="O36" s="675" t="s">
        <v>645</v>
      </c>
      <c r="P36" s="675" t="s">
        <v>651</v>
      </c>
      <c r="Q36" s="659" t="s">
        <v>647</v>
      </c>
      <c r="R36" s="676" t="s">
        <v>651</v>
      </c>
      <c r="S36" s="675" t="s">
        <v>643</v>
      </c>
      <c r="T36" s="675" t="s">
        <v>651</v>
      </c>
      <c r="U36" s="675" t="s">
        <v>645</v>
      </c>
      <c r="V36" s="675" t="s">
        <v>651</v>
      </c>
      <c r="W36" s="659" t="s">
        <v>647</v>
      </c>
      <c r="X36" s="776" t="s">
        <v>652</v>
      </c>
      <c r="Y36" s="776"/>
      <c r="Z36" s="777"/>
      <c r="AA36" s="778"/>
      <c r="AB36" s="778"/>
      <c r="AC36" s="779"/>
    </row>
    <row r="37" spans="2:29" ht="17.25" customHeight="1">
      <c r="B37" s="642"/>
      <c r="C37" s="784"/>
      <c r="D37" s="660" t="s">
        <v>653</v>
      </c>
      <c r="E37" s="661" t="s">
        <v>650</v>
      </c>
      <c r="F37" s="662" t="s">
        <v>654</v>
      </c>
      <c r="G37" s="663" t="s">
        <v>643</v>
      </c>
      <c r="H37" s="663" t="s">
        <v>654</v>
      </c>
      <c r="I37" s="663" t="s">
        <v>645</v>
      </c>
      <c r="J37" s="663" t="s">
        <v>654</v>
      </c>
      <c r="K37" s="664" t="s">
        <v>647</v>
      </c>
      <c r="L37" s="665" t="s">
        <v>654</v>
      </c>
      <c r="M37" s="663" t="s">
        <v>643</v>
      </c>
      <c r="N37" s="663" t="s">
        <v>654</v>
      </c>
      <c r="O37" s="663" t="s">
        <v>645</v>
      </c>
      <c r="P37" s="663" t="s">
        <v>654</v>
      </c>
      <c r="Q37" s="664" t="s">
        <v>647</v>
      </c>
      <c r="R37" s="665" t="s">
        <v>654</v>
      </c>
      <c r="S37" s="663" t="s">
        <v>643</v>
      </c>
      <c r="T37" s="663" t="s">
        <v>654</v>
      </c>
      <c r="U37" s="663" t="s">
        <v>645</v>
      </c>
      <c r="V37" s="663" t="s">
        <v>654</v>
      </c>
      <c r="W37" s="664" t="s">
        <v>647</v>
      </c>
      <c r="X37" s="780" t="s">
        <v>652</v>
      </c>
      <c r="Y37" s="780"/>
      <c r="Z37" s="781"/>
      <c r="AA37" s="782"/>
      <c r="AB37" s="782"/>
      <c r="AC37" s="783"/>
    </row>
    <row r="38" spans="2:29" ht="17.25" customHeight="1">
      <c r="B38" s="642"/>
      <c r="C38" s="773"/>
      <c r="D38" s="666" t="s">
        <v>655</v>
      </c>
      <c r="E38" s="677" t="s">
        <v>254</v>
      </c>
      <c r="F38" s="667">
        <v>0.5</v>
      </c>
      <c r="G38" s="668" t="s">
        <v>643</v>
      </c>
      <c r="H38" s="668">
        <v>0.5</v>
      </c>
      <c r="I38" s="668" t="s">
        <v>645</v>
      </c>
      <c r="J38" s="668">
        <v>0.5</v>
      </c>
      <c r="K38" s="669" t="s">
        <v>647</v>
      </c>
      <c r="L38" s="670">
        <v>0.5</v>
      </c>
      <c r="M38" s="668" t="s">
        <v>643</v>
      </c>
      <c r="N38" s="668">
        <v>0.5</v>
      </c>
      <c r="O38" s="668" t="s">
        <v>645</v>
      </c>
      <c r="P38" s="668">
        <v>0.5</v>
      </c>
      <c r="Q38" s="669" t="s">
        <v>647</v>
      </c>
      <c r="R38" s="670">
        <v>0.4</v>
      </c>
      <c r="S38" s="668" t="s">
        <v>643</v>
      </c>
      <c r="T38" s="668">
        <v>0.4</v>
      </c>
      <c r="U38" s="668" t="s">
        <v>645</v>
      </c>
      <c r="V38" s="668">
        <v>0.5</v>
      </c>
      <c r="W38" s="669" t="s">
        <v>647</v>
      </c>
      <c r="X38" s="670">
        <v>0.6</v>
      </c>
      <c r="Y38" s="668" t="s">
        <v>643</v>
      </c>
      <c r="Z38" s="668">
        <v>0.5</v>
      </c>
      <c r="AA38" s="668" t="s">
        <v>645</v>
      </c>
      <c r="AB38" s="668">
        <v>0.6</v>
      </c>
      <c r="AC38" s="671" t="s">
        <v>647</v>
      </c>
    </row>
    <row r="39" spans="2:29" ht="17.25" customHeight="1">
      <c r="B39" s="642"/>
      <c r="C39" s="775" t="s">
        <v>667</v>
      </c>
      <c r="D39" s="672" t="s">
        <v>649</v>
      </c>
      <c r="E39" s="653" t="s">
        <v>650</v>
      </c>
      <c r="F39" s="674" t="s">
        <v>651</v>
      </c>
      <c r="G39" s="675" t="s">
        <v>643</v>
      </c>
      <c r="H39" s="675" t="s">
        <v>651</v>
      </c>
      <c r="I39" s="675" t="s">
        <v>645</v>
      </c>
      <c r="J39" s="675" t="s">
        <v>651</v>
      </c>
      <c r="K39" s="659" t="s">
        <v>647</v>
      </c>
      <c r="L39" s="676" t="s">
        <v>651</v>
      </c>
      <c r="M39" s="675" t="s">
        <v>643</v>
      </c>
      <c r="N39" s="675" t="s">
        <v>651</v>
      </c>
      <c r="O39" s="675" t="s">
        <v>645</v>
      </c>
      <c r="P39" s="675" t="s">
        <v>651</v>
      </c>
      <c r="Q39" s="659" t="s">
        <v>647</v>
      </c>
      <c r="R39" s="676" t="s">
        <v>651</v>
      </c>
      <c r="S39" s="675" t="s">
        <v>643</v>
      </c>
      <c r="T39" s="675" t="s">
        <v>651</v>
      </c>
      <c r="U39" s="675" t="s">
        <v>645</v>
      </c>
      <c r="V39" s="675" t="s">
        <v>651</v>
      </c>
      <c r="W39" s="659" t="s">
        <v>647</v>
      </c>
      <c r="X39" s="776" t="s">
        <v>652</v>
      </c>
      <c r="Y39" s="776"/>
      <c r="Z39" s="777"/>
      <c r="AA39" s="778"/>
      <c r="AB39" s="778"/>
      <c r="AC39" s="779"/>
    </row>
    <row r="40" spans="2:29" ht="17.25" customHeight="1">
      <c r="B40" s="642"/>
      <c r="C40" s="784"/>
      <c r="D40" s="660" t="s">
        <v>653</v>
      </c>
      <c r="E40" s="661" t="s">
        <v>650</v>
      </c>
      <c r="F40" s="662" t="s">
        <v>654</v>
      </c>
      <c r="G40" s="663" t="s">
        <v>643</v>
      </c>
      <c r="H40" s="663" t="s">
        <v>654</v>
      </c>
      <c r="I40" s="663" t="s">
        <v>645</v>
      </c>
      <c r="J40" s="663" t="s">
        <v>654</v>
      </c>
      <c r="K40" s="664" t="s">
        <v>647</v>
      </c>
      <c r="L40" s="665" t="s">
        <v>654</v>
      </c>
      <c r="M40" s="663" t="s">
        <v>643</v>
      </c>
      <c r="N40" s="663" t="s">
        <v>654</v>
      </c>
      <c r="O40" s="663" t="s">
        <v>645</v>
      </c>
      <c r="P40" s="663" t="s">
        <v>654</v>
      </c>
      <c r="Q40" s="664" t="s">
        <v>647</v>
      </c>
      <c r="R40" s="665" t="s">
        <v>654</v>
      </c>
      <c r="S40" s="663" t="s">
        <v>643</v>
      </c>
      <c r="T40" s="663" t="s">
        <v>654</v>
      </c>
      <c r="U40" s="663" t="s">
        <v>645</v>
      </c>
      <c r="V40" s="663" t="s">
        <v>654</v>
      </c>
      <c r="W40" s="664" t="s">
        <v>647</v>
      </c>
      <c r="X40" s="780" t="s">
        <v>652</v>
      </c>
      <c r="Y40" s="780"/>
      <c r="Z40" s="781"/>
      <c r="AA40" s="782"/>
      <c r="AB40" s="782"/>
      <c r="AC40" s="783"/>
    </row>
    <row r="41" spans="2:29" ht="17.25" customHeight="1" thickBot="1">
      <c r="B41" s="642"/>
      <c r="C41" s="791"/>
      <c r="D41" s="683" t="s">
        <v>655</v>
      </c>
      <c r="E41" s="684" t="s">
        <v>254</v>
      </c>
      <c r="F41" s="685">
        <v>0.5</v>
      </c>
      <c r="G41" s="686" t="s">
        <v>643</v>
      </c>
      <c r="H41" s="686">
        <v>0.5</v>
      </c>
      <c r="I41" s="686" t="s">
        <v>645</v>
      </c>
      <c r="J41" s="686">
        <v>0.5</v>
      </c>
      <c r="K41" s="687" t="s">
        <v>647</v>
      </c>
      <c r="L41" s="688">
        <v>0.5</v>
      </c>
      <c r="M41" s="686" t="s">
        <v>643</v>
      </c>
      <c r="N41" s="686">
        <v>0.5</v>
      </c>
      <c r="O41" s="686" t="s">
        <v>645</v>
      </c>
      <c r="P41" s="686">
        <v>0.5</v>
      </c>
      <c r="Q41" s="687" t="s">
        <v>647</v>
      </c>
      <c r="R41" s="688">
        <v>0.5</v>
      </c>
      <c r="S41" s="686" t="s">
        <v>643</v>
      </c>
      <c r="T41" s="686">
        <v>0.5</v>
      </c>
      <c r="U41" s="686" t="s">
        <v>645</v>
      </c>
      <c r="V41" s="686">
        <v>0.5</v>
      </c>
      <c r="W41" s="687" t="s">
        <v>647</v>
      </c>
      <c r="X41" s="688">
        <v>0.6</v>
      </c>
      <c r="Y41" s="686" t="s">
        <v>643</v>
      </c>
      <c r="Z41" s="686">
        <v>0.5</v>
      </c>
      <c r="AA41" s="686" t="s">
        <v>645</v>
      </c>
      <c r="AB41" s="686">
        <v>0.6</v>
      </c>
      <c r="AC41" s="689" t="s">
        <v>647</v>
      </c>
    </row>
    <row r="42" spans="2:29" ht="13.5">
      <c r="B42" s="642"/>
      <c r="C42" s="642" t="s">
        <v>668</v>
      </c>
      <c r="D42" s="641"/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1"/>
      <c r="S42" s="641"/>
      <c r="T42" s="641"/>
      <c r="U42" s="641"/>
      <c r="V42" s="641"/>
      <c r="W42" s="641"/>
      <c r="X42" s="641"/>
      <c r="Y42" s="641"/>
      <c r="Z42" s="641"/>
      <c r="AA42" s="641"/>
      <c r="AB42" s="641"/>
      <c r="AC42" s="641"/>
    </row>
  </sheetData>
  <sheetProtection/>
  <mergeCells count="42">
    <mergeCell ref="C36:C38"/>
    <mergeCell ref="X36:AC36"/>
    <mergeCell ref="X37:AC37"/>
    <mergeCell ref="C39:C41"/>
    <mergeCell ref="X39:AC39"/>
    <mergeCell ref="X40:AC40"/>
    <mergeCell ref="C30:C32"/>
    <mergeCell ref="X30:AC30"/>
    <mergeCell ref="X31:AC31"/>
    <mergeCell ref="C33:C35"/>
    <mergeCell ref="X33:AC33"/>
    <mergeCell ref="X34:AC34"/>
    <mergeCell ref="C24:C26"/>
    <mergeCell ref="X24:AC24"/>
    <mergeCell ref="X25:AC25"/>
    <mergeCell ref="C27:C29"/>
    <mergeCell ref="X27:AC27"/>
    <mergeCell ref="X28:AC28"/>
    <mergeCell ref="C18:C20"/>
    <mergeCell ref="X18:AC18"/>
    <mergeCell ref="X19:AC19"/>
    <mergeCell ref="C21:C23"/>
    <mergeCell ref="X21:AC21"/>
    <mergeCell ref="X22:AC22"/>
    <mergeCell ref="C12:C14"/>
    <mergeCell ref="X12:AC12"/>
    <mergeCell ref="X13:AC13"/>
    <mergeCell ref="C15:C17"/>
    <mergeCell ref="X15:AC15"/>
    <mergeCell ref="X16:AC16"/>
    <mergeCell ref="C6:C8"/>
    <mergeCell ref="X6:AC6"/>
    <mergeCell ref="X7:AC7"/>
    <mergeCell ref="C9:C11"/>
    <mergeCell ref="X9:AC9"/>
    <mergeCell ref="X10:AC10"/>
    <mergeCell ref="C2:AC2"/>
    <mergeCell ref="C4:E4"/>
    <mergeCell ref="F4:K4"/>
    <mergeCell ref="L4:Q4"/>
    <mergeCell ref="R4:W4"/>
    <mergeCell ref="X4:AC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zoomScalePageLayoutView="0" workbookViewId="0" topLeftCell="A4">
      <selection activeCell="M37" sqref="M37"/>
    </sheetView>
  </sheetViews>
  <sheetFormatPr defaultColWidth="8.8984375" defaultRowHeight="9.75" customHeight="1"/>
  <cols>
    <col min="1" max="1" width="2.59765625" style="276" customWidth="1"/>
    <col min="2" max="2" width="2.3984375" style="276" customWidth="1"/>
    <col min="3" max="3" width="8.09765625" style="276" customWidth="1"/>
    <col min="4" max="4" width="20.09765625" style="276" customWidth="1"/>
    <col min="5" max="5" width="15.09765625" style="276" customWidth="1"/>
    <col min="6" max="6" width="7.59765625" style="275" customWidth="1"/>
    <col min="7" max="13" width="7.59765625" style="276" customWidth="1"/>
    <col min="14" max="16" width="7.59765625" style="275" customWidth="1"/>
    <col min="17" max="17" width="11.59765625" style="276" customWidth="1"/>
    <col min="18" max="18" width="3.5" style="276" customWidth="1"/>
    <col min="19" max="20" width="8.8984375" style="276" customWidth="1"/>
    <col min="21" max="16384" width="8.8984375" style="276" customWidth="1"/>
  </cols>
  <sheetData>
    <row r="1" spans="2:17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</row>
    <row r="2" spans="2:16" ht="12" customHeight="1" thickBot="1">
      <c r="B2" s="277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6"/>
      <c r="P2" s="276"/>
    </row>
    <row r="3" spans="4:17" ht="16.5" customHeight="1" thickBot="1">
      <c r="D3" s="298"/>
      <c r="F3" s="282" t="s">
        <v>5</v>
      </c>
      <c r="G3" s="935" t="s">
        <v>6</v>
      </c>
      <c r="H3" s="967"/>
      <c r="I3" s="936"/>
      <c r="J3" s="281"/>
      <c r="K3" s="249"/>
      <c r="L3" s="249"/>
      <c r="M3" s="249"/>
      <c r="N3" s="249"/>
      <c r="O3" s="299"/>
      <c r="P3" s="299"/>
      <c r="Q3" s="299"/>
    </row>
    <row r="4" spans="2:17" ht="16.5" customHeight="1" thickBot="1">
      <c r="B4" s="935" t="s">
        <v>21</v>
      </c>
      <c r="C4" s="968"/>
      <c r="D4" s="47" t="s">
        <v>125</v>
      </c>
      <c r="F4" s="72">
        <v>1</v>
      </c>
      <c r="G4" s="846" t="s">
        <v>127</v>
      </c>
      <c r="H4" s="847"/>
      <c r="I4" s="848"/>
      <c r="J4" s="76"/>
      <c r="K4" s="283"/>
      <c r="L4" s="283"/>
      <c r="M4" s="283"/>
      <c r="N4" s="283"/>
      <c r="O4" s="317"/>
      <c r="P4" s="317"/>
      <c r="Q4" s="317"/>
    </row>
    <row r="5" spans="2:18" ht="9.75" customHeight="1" thickBot="1">
      <c r="B5" s="275"/>
      <c r="C5" s="275"/>
      <c r="D5" s="275"/>
      <c r="E5" s="275"/>
      <c r="G5" s="275"/>
      <c r="H5" s="275"/>
      <c r="I5" s="275"/>
      <c r="J5" s="275"/>
      <c r="K5" s="275"/>
      <c r="L5" s="275"/>
      <c r="M5" s="275"/>
      <c r="Q5" s="275"/>
      <c r="R5" s="275"/>
    </row>
    <row r="6" spans="2:18" ht="13.5" customHeight="1">
      <c r="B6" s="938" t="s">
        <v>4</v>
      </c>
      <c r="C6" s="939"/>
      <c r="D6" s="969" t="s">
        <v>14</v>
      </c>
      <c r="E6" s="970"/>
      <c r="F6" s="38">
        <v>45029</v>
      </c>
      <c r="G6" s="150">
        <v>45057</v>
      </c>
      <c r="H6" s="150">
        <v>45083</v>
      </c>
      <c r="I6" s="149">
        <v>45118</v>
      </c>
      <c r="J6" s="150">
        <v>45146</v>
      </c>
      <c r="K6" s="150">
        <v>45176</v>
      </c>
      <c r="L6" s="150">
        <v>45211</v>
      </c>
      <c r="M6" s="150">
        <v>45315</v>
      </c>
      <c r="N6" s="919" t="s">
        <v>0</v>
      </c>
      <c r="O6" s="958" t="s">
        <v>1</v>
      </c>
      <c r="P6" s="811" t="s">
        <v>2</v>
      </c>
      <c r="Q6" s="814" t="s">
        <v>76</v>
      </c>
      <c r="R6" s="275"/>
    </row>
    <row r="7" spans="2:18" ht="13.5" customHeight="1">
      <c r="B7" s="940"/>
      <c r="C7" s="941"/>
      <c r="D7" s="963" t="s">
        <v>15</v>
      </c>
      <c r="E7" s="964"/>
      <c r="F7" s="39">
        <v>0.3541666666666667</v>
      </c>
      <c r="G7" s="151">
        <v>0.3333333333333333</v>
      </c>
      <c r="H7" s="151">
        <v>0.3333333333333333</v>
      </c>
      <c r="I7" s="157">
        <v>0.4166666666666667</v>
      </c>
      <c r="J7" s="151">
        <v>0.3333333333333333</v>
      </c>
      <c r="K7" s="151">
        <v>0.3333333333333333</v>
      </c>
      <c r="L7" s="151">
        <v>0.3333333333333333</v>
      </c>
      <c r="M7" s="151">
        <v>0.3333333333333333</v>
      </c>
      <c r="N7" s="1060"/>
      <c r="O7" s="1062"/>
      <c r="P7" s="1064"/>
      <c r="Q7" s="815"/>
      <c r="R7" s="275"/>
    </row>
    <row r="8" spans="2:18" ht="13.5" customHeight="1">
      <c r="B8" s="940"/>
      <c r="C8" s="941"/>
      <c r="D8" s="963" t="s">
        <v>16</v>
      </c>
      <c r="E8" s="964"/>
      <c r="F8" s="39" t="s">
        <v>487</v>
      </c>
      <c r="G8" s="151" t="s">
        <v>488</v>
      </c>
      <c r="H8" s="9" t="s">
        <v>488</v>
      </c>
      <c r="I8" s="151" t="s">
        <v>519</v>
      </c>
      <c r="J8" s="9" t="s">
        <v>537</v>
      </c>
      <c r="K8" s="9" t="s">
        <v>550</v>
      </c>
      <c r="L8" s="9" t="s">
        <v>537</v>
      </c>
      <c r="M8" s="151" t="s">
        <v>487</v>
      </c>
      <c r="N8" s="1060"/>
      <c r="O8" s="1062"/>
      <c r="P8" s="1064"/>
      <c r="Q8" s="815"/>
      <c r="R8" s="275"/>
    </row>
    <row r="9" spans="2:18" ht="13.5" customHeight="1">
      <c r="B9" s="940"/>
      <c r="C9" s="941"/>
      <c r="D9" s="963" t="s">
        <v>17</v>
      </c>
      <c r="E9" s="964"/>
      <c r="F9" s="39" t="s">
        <v>488</v>
      </c>
      <c r="G9" s="9" t="s">
        <v>488</v>
      </c>
      <c r="H9" s="9" t="s">
        <v>488</v>
      </c>
      <c r="I9" s="9" t="s">
        <v>519</v>
      </c>
      <c r="J9" s="9" t="s">
        <v>537</v>
      </c>
      <c r="K9" s="9" t="s">
        <v>537</v>
      </c>
      <c r="L9" s="9" t="s">
        <v>537</v>
      </c>
      <c r="M9" s="9" t="s">
        <v>573</v>
      </c>
      <c r="N9" s="1061"/>
      <c r="O9" s="1063"/>
      <c r="P9" s="1065"/>
      <c r="Q9" s="815"/>
      <c r="R9" s="275"/>
    </row>
    <row r="10" spans="2:18" ht="13.5" customHeight="1">
      <c r="B10" s="940"/>
      <c r="C10" s="941"/>
      <c r="D10" s="963" t="s">
        <v>19</v>
      </c>
      <c r="E10" s="964"/>
      <c r="F10" s="30">
        <v>12.7</v>
      </c>
      <c r="G10" s="9">
        <v>13.8</v>
      </c>
      <c r="H10" s="79">
        <v>22.4</v>
      </c>
      <c r="I10" s="79">
        <v>27.5</v>
      </c>
      <c r="J10" s="79">
        <v>27</v>
      </c>
      <c r="K10" s="9">
        <v>22.2</v>
      </c>
      <c r="L10" s="79">
        <v>11.6</v>
      </c>
      <c r="M10" s="31">
        <v>-2</v>
      </c>
      <c r="N10" s="52"/>
      <c r="O10" s="105"/>
      <c r="P10" s="53"/>
      <c r="Q10" s="815"/>
      <c r="R10" s="275"/>
    </row>
    <row r="11" spans="2:18" ht="13.5" customHeight="1">
      <c r="B11" s="940"/>
      <c r="C11" s="941"/>
      <c r="D11" s="963" t="s">
        <v>18</v>
      </c>
      <c r="E11" s="964"/>
      <c r="F11" s="30">
        <v>6.9</v>
      </c>
      <c r="G11" s="31">
        <v>8.2</v>
      </c>
      <c r="H11" s="79">
        <v>11.1</v>
      </c>
      <c r="I11" s="79">
        <v>15.6</v>
      </c>
      <c r="J11" s="79">
        <v>20.9</v>
      </c>
      <c r="K11" s="9">
        <v>21.9</v>
      </c>
      <c r="L11" s="79">
        <v>14.6</v>
      </c>
      <c r="M11" s="31">
        <v>4.5</v>
      </c>
      <c r="N11" s="52"/>
      <c r="O11" s="105"/>
      <c r="P11" s="53"/>
      <c r="Q11" s="815"/>
      <c r="R11" s="275"/>
    </row>
    <row r="12" spans="2:18" ht="13.5" customHeight="1" thickBot="1">
      <c r="B12" s="942"/>
      <c r="C12" s="943"/>
      <c r="D12" s="1029" t="s">
        <v>280</v>
      </c>
      <c r="E12" s="1059"/>
      <c r="F12" s="327">
        <v>0.6</v>
      </c>
      <c r="G12" s="61">
        <v>0.6</v>
      </c>
      <c r="H12" s="61">
        <v>0.6</v>
      </c>
      <c r="I12" s="61">
        <v>0.6</v>
      </c>
      <c r="J12" s="61">
        <v>0.7</v>
      </c>
      <c r="K12" s="61">
        <v>0.8</v>
      </c>
      <c r="L12" s="511">
        <v>0.8</v>
      </c>
      <c r="M12" s="61">
        <v>0.6</v>
      </c>
      <c r="N12" s="106"/>
      <c r="O12" s="107"/>
      <c r="P12" s="108"/>
      <c r="Q12" s="1026"/>
      <c r="R12" s="275"/>
    </row>
    <row r="13" spans="2:20" s="285" customFormat="1" ht="13.5" customHeight="1" thickBot="1">
      <c r="B13" s="818" t="s">
        <v>75</v>
      </c>
      <c r="C13" s="955"/>
      <c r="D13" s="955"/>
      <c r="E13" s="19" t="s">
        <v>82</v>
      </c>
      <c r="F13" s="928" t="s">
        <v>3</v>
      </c>
      <c r="G13" s="819"/>
      <c r="H13" s="819"/>
      <c r="I13" s="819"/>
      <c r="J13" s="819"/>
      <c r="K13" s="819"/>
      <c r="L13" s="819"/>
      <c r="M13" s="839"/>
      <c r="N13" s="928"/>
      <c r="O13" s="819"/>
      <c r="P13" s="839"/>
      <c r="Q13" s="15"/>
      <c r="R13" s="284"/>
      <c r="S13" s="285" t="s">
        <v>245</v>
      </c>
      <c r="T13" s="581"/>
    </row>
    <row r="14" spans="2:20" ht="13.5" customHeight="1">
      <c r="B14" s="102">
        <v>1</v>
      </c>
      <c r="C14" s="841" t="s">
        <v>63</v>
      </c>
      <c r="D14" s="842"/>
      <c r="E14" s="103" t="s">
        <v>796</v>
      </c>
      <c r="F14" s="286" t="s">
        <v>286</v>
      </c>
      <c r="G14" s="162"/>
      <c r="H14" s="162"/>
      <c r="I14" s="162" t="s">
        <v>286</v>
      </c>
      <c r="J14" s="271"/>
      <c r="K14" s="162"/>
      <c r="L14" s="162" t="s">
        <v>286</v>
      </c>
      <c r="M14" s="23" t="s">
        <v>286</v>
      </c>
      <c r="N14" s="543" t="str">
        <f aca="true" t="shared" si="0" ref="N14:N19">IF(MAXA(F14:M14)&lt;S14,TEXT(S14,"&lt;0.#######"),MAXA(F14:M14))</f>
        <v>&lt;0.0002</v>
      </c>
      <c r="O14" s="544" t="str">
        <f>IF(MINA(F14,I14,L14,M14)&lt;S14,TEXT(S14,"&lt;0.#######"),MINA(F14,I14,L14,M14))</f>
        <v>&lt;0.0002</v>
      </c>
      <c r="P14" s="545" t="str">
        <f aca="true" t="shared" si="1" ref="P14:P19">IF(AVERAGEA(F14:M14)&lt;S14,TEXT(S14,"&lt;0.#######"),AVERAGEA(F14:M14))</f>
        <v>&lt;0.0002</v>
      </c>
      <c r="Q14" s="1056" t="s">
        <v>77</v>
      </c>
      <c r="R14" s="287"/>
      <c r="S14" s="276">
        <v>0.0002</v>
      </c>
      <c r="T14" s="276" t="s">
        <v>439</v>
      </c>
    </row>
    <row r="15" spans="2:20" ht="13.5" customHeight="1">
      <c r="B15" s="35">
        <v>2</v>
      </c>
      <c r="C15" s="825" t="s">
        <v>64</v>
      </c>
      <c r="D15" s="826"/>
      <c r="E15" s="13" t="s">
        <v>832</v>
      </c>
      <c r="F15" s="255" t="s">
        <v>286</v>
      </c>
      <c r="G15" s="162"/>
      <c r="H15" s="162"/>
      <c r="I15" s="162" t="s">
        <v>286</v>
      </c>
      <c r="J15" s="9"/>
      <c r="K15" s="162"/>
      <c r="L15" s="162" t="s">
        <v>286</v>
      </c>
      <c r="M15" s="10" t="s">
        <v>286</v>
      </c>
      <c r="N15" s="470" t="str">
        <f t="shared" si="0"/>
        <v>&lt;0.0002</v>
      </c>
      <c r="O15" s="185" t="str">
        <f>IF(MINA(F15,I15,L15,M15)&lt;S15,TEXT(S15,"&lt;0.#######"),MINA(F15,I15,L15,M15))</f>
        <v>&lt;0.0002</v>
      </c>
      <c r="P15" s="186" t="str">
        <f t="shared" si="1"/>
        <v>&lt;0.0002</v>
      </c>
      <c r="Q15" s="1057"/>
      <c r="R15" s="287"/>
      <c r="S15" s="276">
        <v>0.0002</v>
      </c>
      <c r="T15" s="276" t="s">
        <v>439</v>
      </c>
    </row>
    <row r="16" spans="2:20" ht="13.5" customHeight="1">
      <c r="B16" s="35">
        <v>3</v>
      </c>
      <c r="C16" s="825" t="s">
        <v>65</v>
      </c>
      <c r="D16" s="826"/>
      <c r="E16" s="13" t="s">
        <v>796</v>
      </c>
      <c r="F16" s="255" t="s">
        <v>291</v>
      </c>
      <c r="G16" s="162"/>
      <c r="H16" s="162"/>
      <c r="I16" s="162" t="s">
        <v>291</v>
      </c>
      <c r="J16" s="9"/>
      <c r="K16" s="162"/>
      <c r="L16" s="162" t="s">
        <v>291</v>
      </c>
      <c r="M16" s="10" t="s">
        <v>291</v>
      </c>
      <c r="N16" s="131" t="str">
        <f t="shared" si="0"/>
        <v>&lt;0.001</v>
      </c>
      <c r="O16" s="144" t="str">
        <f>IF(MINA(F16,I16,L16,M16)&lt;S16,TEXT(S16,"&lt;0.#######"),MINA(F16,I16,L16,M16))</f>
        <v>&lt;0.001</v>
      </c>
      <c r="P16" s="179" t="str">
        <f t="shared" si="1"/>
        <v>&lt;0.001</v>
      </c>
      <c r="Q16" s="1058"/>
      <c r="R16" s="287"/>
      <c r="S16" s="276">
        <v>0.001</v>
      </c>
      <c r="T16" s="276" t="s">
        <v>441</v>
      </c>
    </row>
    <row r="17" spans="2:20" ht="13.5" customHeight="1">
      <c r="B17" s="35">
        <v>5</v>
      </c>
      <c r="C17" s="825" t="s">
        <v>126</v>
      </c>
      <c r="D17" s="826"/>
      <c r="E17" s="13" t="s">
        <v>833</v>
      </c>
      <c r="F17" s="255" t="s">
        <v>287</v>
      </c>
      <c r="G17" s="162"/>
      <c r="H17" s="162"/>
      <c r="I17" s="162" t="s">
        <v>287</v>
      </c>
      <c r="J17" s="9"/>
      <c r="K17" s="162"/>
      <c r="L17" s="162" t="s">
        <v>287</v>
      </c>
      <c r="M17" s="10" t="s">
        <v>287</v>
      </c>
      <c r="N17" s="470" t="str">
        <f t="shared" si="0"/>
        <v>&lt;0.0004</v>
      </c>
      <c r="O17" s="185" t="str">
        <f>IF(MINA(F17,I17,L17,M17)&lt;S17,TEXT(S17,"&lt;0.#######"),MINA(F17,I17,L17,M17))</f>
        <v>&lt;0.0004</v>
      </c>
      <c r="P17" s="186" t="str">
        <f t="shared" si="1"/>
        <v>&lt;0.0004</v>
      </c>
      <c r="Q17" s="827" t="s">
        <v>60</v>
      </c>
      <c r="R17" s="287"/>
      <c r="S17" s="276">
        <v>0.0004</v>
      </c>
      <c r="T17" s="276" t="s">
        <v>287</v>
      </c>
    </row>
    <row r="18" spans="2:20" ht="13.5" customHeight="1">
      <c r="B18" s="35">
        <v>8</v>
      </c>
      <c r="C18" s="825" t="s">
        <v>283</v>
      </c>
      <c r="D18" s="826"/>
      <c r="E18" s="13" t="s">
        <v>834</v>
      </c>
      <c r="F18" s="255" t="s">
        <v>291</v>
      </c>
      <c r="G18" s="162"/>
      <c r="H18" s="162"/>
      <c r="I18" s="162" t="s">
        <v>291</v>
      </c>
      <c r="J18" s="9"/>
      <c r="K18" s="162"/>
      <c r="L18" s="162" t="s">
        <v>291</v>
      </c>
      <c r="M18" s="10" t="s">
        <v>291</v>
      </c>
      <c r="N18" s="131" t="str">
        <f t="shared" si="0"/>
        <v>&lt;0.001</v>
      </c>
      <c r="O18" s="144" t="str">
        <f>IF(MINA(F18,I18,L18,M18)&lt;S18,TEXT(S18,"&lt;0.#######"),MINA(F18,I18,L18,M18))</f>
        <v>&lt;0.001</v>
      </c>
      <c r="P18" s="179" t="str">
        <f t="shared" si="1"/>
        <v>&lt;0.001</v>
      </c>
      <c r="Q18" s="824"/>
      <c r="R18" s="287"/>
      <c r="S18" s="276">
        <v>0.001</v>
      </c>
      <c r="T18" s="276" t="s">
        <v>291</v>
      </c>
    </row>
    <row r="19" spans="2:20" ht="13.5" customHeight="1">
      <c r="B19" s="35">
        <v>9</v>
      </c>
      <c r="C19" s="825" t="s">
        <v>66</v>
      </c>
      <c r="D19" s="826"/>
      <c r="E19" s="13" t="s">
        <v>799</v>
      </c>
      <c r="F19" s="255" t="s">
        <v>491</v>
      </c>
      <c r="G19" s="162"/>
      <c r="H19" s="162"/>
      <c r="I19" s="162" t="s">
        <v>491</v>
      </c>
      <c r="J19" s="9"/>
      <c r="K19" s="162"/>
      <c r="L19" s="162" t="s">
        <v>491</v>
      </c>
      <c r="M19" s="10" t="s">
        <v>491</v>
      </c>
      <c r="N19" s="131" t="str">
        <f t="shared" si="0"/>
        <v>&lt;0.006</v>
      </c>
      <c r="O19" s="144" t="str">
        <f>IF(MINA(F19,I19,L19,M19)&lt;S19,TEXT(S19,"&lt;0.#######"),MINA(F19,I19,L19,M19))</f>
        <v>&lt;0.006</v>
      </c>
      <c r="P19" s="179" t="str">
        <f t="shared" si="1"/>
        <v>&lt;0.006</v>
      </c>
      <c r="Q19" s="833"/>
      <c r="R19" s="287"/>
      <c r="S19" s="276">
        <v>0.006</v>
      </c>
      <c r="T19" s="276" t="s">
        <v>452</v>
      </c>
    </row>
    <row r="20" spans="2:18" ht="13.5" customHeight="1">
      <c r="B20" s="35">
        <v>10</v>
      </c>
      <c r="C20" s="825" t="s">
        <v>67</v>
      </c>
      <c r="D20" s="826"/>
      <c r="E20" s="13" t="s">
        <v>797</v>
      </c>
      <c r="F20" s="255"/>
      <c r="G20" s="162"/>
      <c r="H20" s="162"/>
      <c r="I20" s="162"/>
      <c r="J20" s="9"/>
      <c r="K20" s="162"/>
      <c r="L20" s="162"/>
      <c r="M20" s="10"/>
      <c r="N20" s="131"/>
      <c r="O20" s="144"/>
      <c r="P20" s="179"/>
      <c r="Q20" s="827" t="s">
        <v>84</v>
      </c>
      <c r="R20" s="287"/>
    </row>
    <row r="21" spans="2:18" ht="13.5" customHeight="1">
      <c r="B21" s="35">
        <v>12</v>
      </c>
      <c r="C21" s="825" t="s">
        <v>68</v>
      </c>
      <c r="D21" s="826"/>
      <c r="E21" s="13" t="s">
        <v>797</v>
      </c>
      <c r="F21" s="162"/>
      <c r="G21" s="162"/>
      <c r="H21" s="162"/>
      <c r="I21" s="162"/>
      <c r="J21" s="162"/>
      <c r="K21" s="162"/>
      <c r="L21" s="162"/>
      <c r="M21" s="10"/>
      <c r="N21" s="131"/>
      <c r="O21" s="144"/>
      <c r="P21" s="179"/>
      <c r="Q21" s="824"/>
      <c r="R21" s="287"/>
    </row>
    <row r="22" spans="2:20" ht="13.5" customHeight="1">
      <c r="B22" s="35">
        <v>13</v>
      </c>
      <c r="C22" s="825" t="s">
        <v>91</v>
      </c>
      <c r="D22" s="826"/>
      <c r="E22" s="13" t="s">
        <v>835</v>
      </c>
      <c r="F22" s="255" t="s">
        <v>291</v>
      </c>
      <c r="G22" s="162"/>
      <c r="H22" s="162"/>
      <c r="I22" s="162">
        <v>0.001</v>
      </c>
      <c r="J22" s="162"/>
      <c r="K22" s="162"/>
      <c r="L22" s="162" t="s">
        <v>291</v>
      </c>
      <c r="M22" s="10" t="s">
        <v>291</v>
      </c>
      <c r="N22" s="131">
        <f>IF(MAXA(F22:M22)&lt;S22,TEXT(S22,"&lt;0.#######"),MAXA(F22:M22))</f>
        <v>0.001</v>
      </c>
      <c r="O22" s="144" t="str">
        <f>IF(MINA(F22,I22,L22,M22)&lt;S22,TEXT(S22,"&lt;0.#######"),MINA(F22,I22,L22,M22))</f>
        <v>&lt;0.001</v>
      </c>
      <c r="P22" s="179" t="str">
        <f>IF(AVERAGEA(F22:M22)&lt;S22,TEXT(S22,"&lt;0.#######"),AVERAGEA(F22:M22))</f>
        <v>&lt;0.001</v>
      </c>
      <c r="Q22" s="824"/>
      <c r="R22" s="287"/>
      <c r="S22" s="276">
        <v>0.001</v>
      </c>
      <c r="T22" s="276" t="s">
        <v>291</v>
      </c>
    </row>
    <row r="23" spans="2:20" ht="13.5" customHeight="1">
      <c r="B23" s="35">
        <v>14</v>
      </c>
      <c r="C23" s="825" t="s">
        <v>69</v>
      </c>
      <c r="D23" s="826"/>
      <c r="E23" s="13" t="s">
        <v>836</v>
      </c>
      <c r="F23" s="162" t="s">
        <v>288</v>
      </c>
      <c r="G23" s="162"/>
      <c r="H23" s="162"/>
      <c r="I23" s="113">
        <v>0.003</v>
      </c>
      <c r="J23" s="9"/>
      <c r="K23" s="162"/>
      <c r="L23" s="113">
        <v>0.002</v>
      </c>
      <c r="M23" s="10" t="s">
        <v>288</v>
      </c>
      <c r="N23" s="131">
        <f>IF(MAXA(F23:M23)&lt;S23,TEXT(S23,"&lt;0.#######"),MAXA(F23:M23))</f>
        <v>0.003</v>
      </c>
      <c r="O23" s="144" t="str">
        <f>IF(MINA(F23,I23,L23,M23)&lt;S23,TEXT(S23,"&lt;0.#######"),MINA(F23,I23,L23,M23))</f>
        <v>&lt;0.002</v>
      </c>
      <c r="P23" s="179" t="str">
        <f>IF(AVERAGEA(F23:M23)&lt;S23,TEXT(S23,"&lt;0.#######"),AVERAGEA(F23:M23))</f>
        <v>&lt;0.002</v>
      </c>
      <c r="Q23" s="833"/>
      <c r="R23" s="287"/>
      <c r="S23" s="276">
        <v>0.002</v>
      </c>
      <c r="T23" s="308" t="s">
        <v>288</v>
      </c>
    </row>
    <row r="24" spans="2:18" ht="13.5" customHeight="1">
      <c r="B24" s="35">
        <v>15</v>
      </c>
      <c r="C24" s="825" t="s">
        <v>70</v>
      </c>
      <c r="D24" s="826"/>
      <c r="E24" s="13" t="s">
        <v>837</v>
      </c>
      <c r="F24" s="130"/>
      <c r="G24" s="56">
        <v>0</v>
      </c>
      <c r="H24" s="160"/>
      <c r="I24" s="56">
        <v>0</v>
      </c>
      <c r="J24" s="160"/>
      <c r="K24" s="160">
        <v>0</v>
      </c>
      <c r="L24" s="160"/>
      <c r="M24" s="184"/>
      <c r="N24" s="130">
        <f>MAXA(F24:M24)</f>
        <v>0</v>
      </c>
      <c r="O24" s="160">
        <f>MINA(F24:M24)</f>
        <v>0</v>
      </c>
      <c r="P24" s="573">
        <v>0</v>
      </c>
      <c r="Q24" s="11" t="s">
        <v>81</v>
      </c>
      <c r="R24" s="287"/>
    </row>
    <row r="25" spans="2:19" ht="13.5" customHeight="1">
      <c r="B25" s="35">
        <v>16</v>
      </c>
      <c r="C25" s="825" t="s">
        <v>20</v>
      </c>
      <c r="D25" s="826"/>
      <c r="E25" s="13" t="s">
        <v>837</v>
      </c>
      <c r="F25" s="30">
        <v>0.6</v>
      </c>
      <c r="G25" s="31">
        <v>0.6</v>
      </c>
      <c r="H25" s="31">
        <v>0.6</v>
      </c>
      <c r="I25" s="31">
        <v>0.6</v>
      </c>
      <c r="J25" s="31">
        <v>0.7</v>
      </c>
      <c r="K25" s="31">
        <v>0.8</v>
      </c>
      <c r="L25" s="79">
        <v>0.8</v>
      </c>
      <c r="M25" s="31">
        <v>0.6</v>
      </c>
      <c r="N25" s="30">
        <f>MAXA(F25:M25)</f>
        <v>0.8</v>
      </c>
      <c r="O25" s="172">
        <f>MINA(F25:M25)</f>
        <v>0.6</v>
      </c>
      <c r="P25" s="173">
        <f>AVERAGE(F25:M25)</f>
        <v>0.6624999999999999</v>
      </c>
      <c r="Q25" s="11" t="s">
        <v>80</v>
      </c>
      <c r="R25" s="287"/>
      <c r="S25" s="276">
        <v>0.05</v>
      </c>
    </row>
    <row r="26" spans="2:19" ht="13.5" customHeight="1">
      <c r="B26" s="35">
        <v>17</v>
      </c>
      <c r="C26" s="825" t="s">
        <v>71</v>
      </c>
      <c r="D26" s="826"/>
      <c r="E26" s="13" t="s">
        <v>838</v>
      </c>
      <c r="F26" s="122">
        <v>18</v>
      </c>
      <c r="G26" s="162" t="s">
        <v>477</v>
      </c>
      <c r="H26" s="162" t="s">
        <v>477</v>
      </c>
      <c r="I26" s="113">
        <v>14</v>
      </c>
      <c r="J26" s="162"/>
      <c r="K26" s="162"/>
      <c r="L26" s="113">
        <v>22</v>
      </c>
      <c r="M26" s="113">
        <v>23</v>
      </c>
      <c r="N26" s="145">
        <f>IF(MAXA(F26:M26)&lt;S26,TEXT(S26,"&lt;0.#######"),MAXA(F26:M26))</f>
        <v>23</v>
      </c>
      <c r="O26" s="570">
        <f>IF(MINA(F26,I26,L26,M26)&lt;S26,TEXT(S26,"&lt;0.#######"),MINA(F26,I26,L26,M26))</f>
        <v>14</v>
      </c>
      <c r="P26" s="187">
        <f>AVERAGE(F26:M26)</f>
        <v>19.25</v>
      </c>
      <c r="Q26" s="827" t="s">
        <v>52</v>
      </c>
      <c r="R26" s="287"/>
      <c r="S26" s="276">
        <v>2</v>
      </c>
    </row>
    <row r="27" spans="2:19" ht="13.5" customHeight="1">
      <c r="B27" s="35">
        <v>18</v>
      </c>
      <c r="C27" s="825" t="s">
        <v>45</v>
      </c>
      <c r="D27" s="826"/>
      <c r="E27" s="13" t="s">
        <v>795</v>
      </c>
      <c r="F27" s="255" t="s">
        <v>291</v>
      </c>
      <c r="G27" s="162" t="s">
        <v>477</v>
      </c>
      <c r="H27" s="162" t="s">
        <v>477</v>
      </c>
      <c r="I27" s="162" t="s">
        <v>291</v>
      </c>
      <c r="J27" s="162"/>
      <c r="K27" s="162"/>
      <c r="L27" s="162" t="s">
        <v>291</v>
      </c>
      <c r="M27" s="162" t="s">
        <v>291</v>
      </c>
      <c r="N27" s="131" t="str">
        <f>IF(MAXA(F27:M27)&lt;S27,TEXT(S27,"&lt;0.#######"),MAXA(F27:M27))</f>
        <v>&lt;0.001</v>
      </c>
      <c r="O27" s="144" t="str">
        <f>IF(MINA(F27,I27,L27,M27)&lt;S27,TEXT(S27,"&lt;0.#######"),MINA(F27,I27,L27,M27))</f>
        <v>&lt;0.001</v>
      </c>
      <c r="P27" s="179" t="str">
        <f>IF(AVERAGEA(F27:M27)&lt;S27,TEXT(S27,"&lt;0.#######"),AVERAGEA(F27:M27))</f>
        <v>&lt;0.001</v>
      </c>
      <c r="Q27" s="824"/>
      <c r="R27" s="287"/>
      <c r="S27" s="276">
        <v>0.001</v>
      </c>
    </row>
    <row r="28" spans="2:20" ht="13.5" customHeight="1">
      <c r="B28" s="35">
        <v>19</v>
      </c>
      <c r="C28" s="825" t="s">
        <v>72</v>
      </c>
      <c r="D28" s="826"/>
      <c r="E28" s="13" t="s">
        <v>839</v>
      </c>
      <c r="F28" s="112">
        <v>2.1</v>
      </c>
      <c r="G28" s="162" t="s">
        <v>477</v>
      </c>
      <c r="H28" s="162" t="s">
        <v>477</v>
      </c>
      <c r="I28" s="113">
        <v>1.8</v>
      </c>
      <c r="J28" s="9"/>
      <c r="K28" s="162"/>
      <c r="L28" s="113">
        <v>1.8</v>
      </c>
      <c r="M28" s="178">
        <v>1.6</v>
      </c>
      <c r="N28" s="30">
        <f>IF(MAXA(F28:M28)&lt;S28,TEXT(S28,"&lt;#0"),MAXA(F28:M28))</f>
        <v>2.1</v>
      </c>
      <c r="O28" s="172">
        <f>IF(MINA(F28,I28,L28,M28)&lt;S28,TEXT(S28,"&lt;0.#######"),MINA(F28,I28,L28,M28))</f>
        <v>1.6</v>
      </c>
      <c r="P28" s="173">
        <f>IF(AVERAGEA(F28:M28)&lt;S28,TEXT(S28,"&lt;0.#######"),AVERAGEA(F28:M28))</f>
        <v>1.2166666666666668</v>
      </c>
      <c r="Q28" s="833"/>
      <c r="R28" s="287"/>
      <c r="S28" s="276">
        <v>0.5</v>
      </c>
      <c r="T28" s="276" t="s">
        <v>461</v>
      </c>
    </row>
    <row r="29" spans="2:20" ht="13.5" customHeight="1">
      <c r="B29" s="35">
        <v>20</v>
      </c>
      <c r="C29" s="825" t="s">
        <v>92</v>
      </c>
      <c r="D29" s="826"/>
      <c r="E29" s="13" t="s">
        <v>800</v>
      </c>
      <c r="F29" s="255" t="s">
        <v>291</v>
      </c>
      <c r="G29" s="162" t="s">
        <v>477</v>
      </c>
      <c r="H29" s="162" t="s">
        <v>477</v>
      </c>
      <c r="I29" s="162" t="s">
        <v>291</v>
      </c>
      <c r="J29" s="9"/>
      <c r="K29" s="162"/>
      <c r="L29" s="162" t="s">
        <v>291</v>
      </c>
      <c r="M29" s="10" t="s">
        <v>291</v>
      </c>
      <c r="N29" s="131" t="str">
        <f>IF(MAXA(F29:M29)&lt;S29,TEXT(S29,"&lt;0.#######"),MAXA(F29:M29))</f>
        <v>&lt;0.001</v>
      </c>
      <c r="O29" s="144" t="str">
        <f>IF(MINA(F29,I29,L29,M29)&lt;S29,TEXT(S29,"&lt;0.#######"),MINA(F29,I29,L29,M29))</f>
        <v>&lt;0.001</v>
      </c>
      <c r="P29" s="179" t="str">
        <f>IF(AVERAGEA(F29:M29)&lt;S29,TEXT(S29,"&lt;0.#######"),AVERAGEA(F29:M29))</f>
        <v>&lt;0.001</v>
      </c>
      <c r="Q29" s="827" t="s">
        <v>60</v>
      </c>
      <c r="R29" s="287"/>
      <c r="S29" s="276">
        <v>0.001</v>
      </c>
      <c r="T29" s="276" t="s">
        <v>291</v>
      </c>
    </row>
    <row r="30" spans="2:20" ht="13.5" customHeight="1">
      <c r="B30" s="35">
        <v>21</v>
      </c>
      <c r="C30" s="825" t="s">
        <v>284</v>
      </c>
      <c r="D30" s="826"/>
      <c r="E30" s="13" t="s">
        <v>796</v>
      </c>
      <c r="F30" s="162" t="s">
        <v>288</v>
      </c>
      <c r="G30" s="162" t="s">
        <v>477</v>
      </c>
      <c r="H30" s="162" t="s">
        <v>477</v>
      </c>
      <c r="I30" s="162" t="s">
        <v>288</v>
      </c>
      <c r="J30" s="9"/>
      <c r="K30" s="162"/>
      <c r="L30" s="162" t="s">
        <v>288</v>
      </c>
      <c r="M30" s="10" t="s">
        <v>288</v>
      </c>
      <c r="N30" s="131" t="str">
        <f>IF(MAXA(F30:M30)&lt;S30,TEXT(S30,"&lt;0.#######"),MAXA(F30:M30))</f>
        <v>&lt;0.002</v>
      </c>
      <c r="O30" s="144" t="str">
        <f>IF(MINA(F30,I30,L30,M30)&lt;S30,TEXT(S30,"&lt;0.#######"),MINA(F30,I30,L30,M30))</f>
        <v>&lt;0.002</v>
      </c>
      <c r="P30" s="179" t="str">
        <f>IF(AVERAGEA(F30:M30)&lt;S30,TEXT(S30,"&lt;0.#######"),AVERAGEA(F30:M30))</f>
        <v>&lt;0.002</v>
      </c>
      <c r="Q30" s="833"/>
      <c r="R30" s="287"/>
      <c r="S30" s="276">
        <v>0.002</v>
      </c>
      <c r="T30" s="276" t="s">
        <v>440</v>
      </c>
    </row>
    <row r="31" spans="2:18" ht="13.5" customHeight="1">
      <c r="B31" s="35">
        <v>22</v>
      </c>
      <c r="C31" s="825" t="s">
        <v>83</v>
      </c>
      <c r="D31" s="826"/>
      <c r="E31" s="13" t="s">
        <v>801</v>
      </c>
      <c r="F31" s="255"/>
      <c r="G31" s="162"/>
      <c r="H31" s="162"/>
      <c r="I31" s="162"/>
      <c r="J31" s="9"/>
      <c r="K31" s="162"/>
      <c r="L31" s="162"/>
      <c r="M31" s="10"/>
      <c r="N31" s="30"/>
      <c r="O31" s="172"/>
      <c r="P31" s="173"/>
      <c r="Q31" s="11" t="s">
        <v>52</v>
      </c>
      <c r="R31" s="287"/>
    </row>
    <row r="32" spans="2:20" ht="13.5" customHeight="1">
      <c r="B32" s="35">
        <v>23</v>
      </c>
      <c r="C32" s="825" t="s">
        <v>73</v>
      </c>
      <c r="D32" s="826"/>
      <c r="E32" s="13" t="s">
        <v>801</v>
      </c>
      <c r="F32" s="286" t="s">
        <v>449</v>
      </c>
      <c r="G32" s="162" t="s">
        <v>477</v>
      </c>
      <c r="H32" s="162" t="s">
        <v>477</v>
      </c>
      <c r="I32" s="162" t="s">
        <v>449</v>
      </c>
      <c r="J32" s="162"/>
      <c r="K32" s="162"/>
      <c r="L32" s="162" t="s">
        <v>449</v>
      </c>
      <c r="M32" s="10" t="s">
        <v>449</v>
      </c>
      <c r="N32" s="145" t="str">
        <f>IF(MAXA(F32:M32)&lt;S32,TEXT(S32,"&lt;0"),MAXA(F32:M32))</f>
        <v>&lt;1</v>
      </c>
      <c r="O32" s="530" t="str">
        <f>IF(MINA(F32,I32,L32,M32)&lt;S32,TEXT(S32,"&lt;#######"),MINA(F32,I32,L32,M32))</f>
        <v>&lt;1</v>
      </c>
      <c r="P32" s="187" t="str">
        <f>IF(AVERAGEA(F32:M32)&lt;S32,TEXT(S32,"&lt;0"),AVERAGEA(F32:M32))</f>
        <v>&lt;1</v>
      </c>
      <c r="Q32" s="11" t="s">
        <v>53</v>
      </c>
      <c r="R32" s="287"/>
      <c r="S32" s="276">
        <v>1</v>
      </c>
      <c r="T32" s="276" t="s">
        <v>449</v>
      </c>
    </row>
    <row r="33" spans="2:19" ht="13.5" customHeight="1">
      <c r="B33" s="35">
        <v>24</v>
      </c>
      <c r="C33" s="825" t="s">
        <v>47</v>
      </c>
      <c r="D33" s="826"/>
      <c r="E33" s="13" t="s">
        <v>840</v>
      </c>
      <c r="F33" s="112">
        <v>62</v>
      </c>
      <c r="G33" s="162" t="s">
        <v>477</v>
      </c>
      <c r="H33" s="162" t="s">
        <v>477</v>
      </c>
      <c r="I33" s="113">
        <v>41</v>
      </c>
      <c r="J33" s="162"/>
      <c r="K33" s="162"/>
      <c r="L33" s="113">
        <v>48</v>
      </c>
      <c r="M33" s="113">
        <v>53</v>
      </c>
      <c r="N33" s="145">
        <f>IF(MAXA(F33:M33)&lt;S33,TEXT(S33,"&lt;#0"),MAXA(F33:M33))</f>
        <v>62</v>
      </c>
      <c r="O33" s="530">
        <f>IF(MINA(F33,I33,L33,M33)&lt;S33,TEXT(S33,"&lt;0.#######"),MINA(F33,I33,L33,M33))</f>
        <v>41</v>
      </c>
      <c r="P33" s="187">
        <f>AVERAGE(F33:M33)</f>
        <v>51</v>
      </c>
      <c r="Q33" s="11" t="s">
        <v>52</v>
      </c>
      <c r="R33" s="287"/>
      <c r="S33" s="276">
        <v>10</v>
      </c>
    </row>
    <row r="34" spans="2:20" ht="13.5" customHeight="1">
      <c r="B34" s="35">
        <v>25</v>
      </c>
      <c r="C34" s="825" t="s">
        <v>55</v>
      </c>
      <c r="D34" s="826"/>
      <c r="E34" s="13" t="s">
        <v>841</v>
      </c>
      <c r="F34" s="255" t="s">
        <v>448</v>
      </c>
      <c r="G34" s="162" t="s">
        <v>448</v>
      </c>
      <c r="H34" s="162" t="s">
        <v>448</v>
      </c>
      <c r="I34" s="162" t="s">
        <v>448</v>
      </c>
      <c r="J34" s="162" t="s">
        <v>448</v>
      </c>
      <c r="K34" s="162" t="s">
        <v>448</v>
      </c>
      <c r="L34" s="162" t="s">
        <v>448</v>
      </c>
      <c r="M34" s="162" t="s">
        <v>448</v>
      </c>
      <c r="N34" s="30" t="s">
        <v>448</v>
      </c>
      <c r="O34" s="172" t="s">
        <v>448</v>
      </c>
      <c r="P34" s="173" t="s">
        <v>448</v>
      </c>
      <c r="Q34" s="11" t="s">
        <v>79</v>
      </c>
      <c r="R34" s="287"/>
      <c r="S34" s="276">
        <v>0.1</v>
      </c>
      <c r="T34" s="276" t="s">
        <v>448</v>
      </c>
    </row>
    <row r="35" spans="2:18" ht="13.5" customHeight="1">
      <c r="B35" s="35">
        <v>26</v>
      </c>
      <c r="C35" s="825" t="s">
        <v>51</v>
      </c>
      <c r="D35" s="826"/>
      <c r="E35" s="13" t="s">
        <v>842</v>
      </c>
      <c r="F35" s="30">
        <v>7</v>
      </c>
      <c r="G35" s="172">
        <v>7</v>
      </c>
      <c r="H35" s="113">
        <v>7.2</v>
      </c>
      <c r="I35" s="113">
        <v>7.2</v>
      </c>
      <c r="J35" s="113">
        <v>7.3</v>
      </c>
      <c r="K35" s="113">
        <v>7.3</v>
      </c>
      <c r="L35" s="113">
        <v>7.2</v>
      </c>
      <c r="M35" s="113">
        <v>7.1</v>
      </c>
      <c r="N35" s="30">
        <f>MAX(F35:M35)</f>
        <v>7.3</v>
      </c>
      <c r="O35" s="172">
        <f>MIN(F35:M35)</f>
        <v>7</v>
      </c>
      <c r="P35" s="173">
        <f>AVERAGE(F35:M35)</f>
        <v>7.1625</v>
      </c>
      <c r="Q35" s="827" t="s">
        <v>78</v>
      </c>
      <c r="R35" s="287"/>
    </row>
    <row r="36" spans="2:18" ht="24" customHeight="1">
      <c r="B36" s="35">
        <v>27</v>
      </c>
      <c r="C36" s="825" t="s">
        <v>74</v>
      </c>
      <c r="D36" s="826"/>
      <c r="E36" s="104" t="s">
        <v>843</v>
      </c>
      <c r="F36" s="112">
        <v>-2.9</v>
      </c>
      <c r="G36" s="162"/>
      <c r="H36" s="162"/>
      <c r="I36" s="113">
        <v>-2.6</v>
      </c>
      <c r="J36" s="9"/>
      <c r="K36" s="162"/>
      <c r="L36" s="113">
        <v>-2.3</v>
      </c>
      <c r="M36" s="178">
        <v>-2.6</v>
      </c>
      <c r="N36" s="30">
        <f>MAX(F36:M36)</f>
        <v>-2.3</v>
      </c>
      <c r="O36" s="172">
        <f>MIN(F36:M36)</f>
        <v>-2.9</v>
      </c>
      <c r="P36" s="173">
        <f>AVERAGE(F36:M36)</f>
        <v>-2.6</v>
      </c>
      <c r="Q36" s="833"/>
      <c r="R36" s="287"/>
    </row>
    <row r="37" spans="2:18" ht="13.5" customHeight="1">
      <c r="B37" s="35">
        <v>28</v>
      </c>
      <c r="C37" s="825" t="s">
        <v>278</v>
      </c>
      <c r="D37" s="826"/>
      <c r="E37" s="104" t="s">
        <v>844</v>
      </c>
      <c r="F37" s="120">
        <v>0</v>
      </c>
      <c r="G37" s="301"/>
      <c r="H37" s="301"/>
      <c r="I37" s="325">
        <v>0</v>
      </c>
      <c r="J37" s="293"/>
      <c r="K37" s="301"/>
      <c r="L37" s="325">
        <v>0</v>
      </c>
      <c r="M37" s="526">
        <v>0</v>
      </c>
      <c r="N37" s="547">
        <f>IF(MAXA(F37:M37)&lt;S37,TEXT(S37,"&lt;0"),MAXA(F37:M37))</f>
        <v>0</v>
      </c>
      <c r="O37" s="548">
        <f>IF(MINA(F37,I37,L37,M37)&lt;S37,TEXT(S37,"&lt;#######"),MINA(F37,I37,L37,M37))</f>
        <v>0</v>
      </c>
      <c r="P37" s="549">
        <v>0</v>
      </c>
      <c r="Q37" s="11" t="s">
        <v>279</v>
      </c>
      <c r="R37" s="287"/>
    </row>
    <row r="38" spans="2:20" ht="13.5" customHeight="1">
      <c r="B38" s="35">
        <v>29</v>
      </c>
      <c r="C38" s="825" t="s">
        <v>85</v>
      </c>
      <c r="D38" s="826"/>
      <c r="E38" s="109" t="s">
        <v>798</v>
      </c>
      <c r="F38" s="255" t="s">
        <v>291</v>
      </c>
      <c r="G38" s="9"/>
      <c r="H38" s="9"/>
      <c r="I38" s="9" t="s">
        <v>291</v>
      </c>
      <c r="J38" s="9"/>
      <c r="K38" s="9"/>
      <c r="L38" s="9" t="s">
        <v>291</v>
      </c>
      <c r="M38" s="10" t="s">
        <v>291</v>
      </c>
      <c r="N38" s="131" t="str">
        <f>IF(MAXA(F38:M38)&lt;S38,TEXT(S38,"&lt;0.#######"),MAXA(F38:M38))</f>
        <v>&lt;0.001</v>
      </c>
      <c r="O38" s="29" t="str">
        <f>IF(MINA(F38,I38,L38,M38)&lt;S38,TEXT(S38,"&lt;0.#######"),MINA(F38,I38,L38,M38))</f>
        <v>&lt;0.001</v>
      </c>
      <c r="P38" s="179" t="str">
        <f>IF(AVERAGEA(F38:M38)&lt;S38,TEXT(S38,"&lt;0.#######"),AVERAGEA(F38:M38))</f>
        <v>&lt;0.001</v>
      </c>
      <c r="Q38" s="11" t="s">
        <v>60</v>
      </c>
      <c r="R38" s="287"/>
      <c r="S38" s="276">
        <v>0.001</v>
      </c>
      <c r="T38" s="276" t="s">
        <v>291</v>
      </c>
    </row>
    <row r="39" spans="2:19" ht="13.5" customHeight="1">
      <c r="B39" s="35">
        <v>30</v>
      </c>
      <c r="C39" s="825" t="s">
        <v>41</v>
      </c>
      <c r="D39" s="826"/>
      <c r="E39" s="248" t="s">
        <v>798</v>
      </c>
      <c r="F39" s="255" t="s">
        <v>451</v>
      </c>
      <c r="G39" s="9"/>
      <c r="H39" s="9"/>
      <c r="I39" s="79">
        <v>0.02</v>
      </c>
      <c r="J39" s="9"/>
      <c r="K39" s="9"/>
      <c r="L39" s="79">
        <v>0.02</v>
      </c>
      <c r="M39" s="9" t="s">
        <v>451</v>
      </c>
      <c r="N39" s="130">
        <f>IF(MAXA(F39:M39)&lt;S39,TEXT(S39,"&lt;0.#######"),MAXA(F39:M39))</f>
        <v>0.02</v>
      </c>
      <c r="O39" s="56" t="str">
        <f>IF(MINA(F39,I39,L39,M39)&lt;S39,TEXT(S39,"&lt;0.#######"),MINA(F39,I39,L39,M39))</f>
        <v>&lt;0.01</v>
      </c>
      <c r="P39" s="184">
        <f>IF(AVERAGEA(F39:M39)&lt;S39,TEXT(S39,"&lt;0.#######"),AVERAGEA(F39:M39))</f>
        <v>0.01</v>
      </c>
      <c r="Q39" s="11" t="s">
        <v>57</v>
      </c>
      <c r="R39" s="287"/>
      <c r="S39" s="276">
        <v>0.01</v>
      </c>
    </row>
    <row r="40" spans="2:20" ht="24" customHeight="1" thickBot="1">
      <c r="B40" s="246">
        <v>31</v>
      </c>
      <c r="C40" s="1053" t="s">
        <v>474</v>
      </c>
      <c r="D40" s="1054"/>
      <c r="E40" s="254" t="s">
        <v>845</v>
      </c>
      <c r="F40" s="318" t="s">
        <v>479</v>
      </c>
      <c r="G40" s="273"/>
      <c r="H40" s="273"/>
      <c r="I40" s="229" t="s">
        <v>515</v>
      </c>
      <c r="J40" s="591"/>
      <c r="K40" s="592"/>
      <c r="L40" s="229" t="s">
        <v>515</v>
      </c>
      <c r="M40" s="33" t="s">
        <v>515</v>
      </c>
      <c r="N40" s="553" t="str">
        <f>IF(MAXA(F40:M40)&lt;S40,TEXT(S40,"&lt;0.#######"),MAXA(F40:M40))</f>
        <v>&lt;0.000005</v>
      </c>
      <c r="O40" s="554" t="str">
        <f>IF(MINA(F40,I40,L40,M40)&lt;S40,TEXT(S40,"&lt;0.#######"),MINA(F40,I40,L40,M40))</f>
        <v>&lt;0.000005</v>
      </c>
      <c r="P40" s="555" t="str">
        <f>IF(AVERAGEA(F40:M40)&lt;S40,TEXT(S40,"&lt;0.#######"),AVERAGEA(F40:M40))</f>
        <v>&lt;0.000005</v>
      </c>
      <c r="Q40" s="247" t="s">
        <v>61</v>
      </c>
      <c r="R40" s="287"/>
      <c r="S40" s="276">
        <v>5E-06</v>
      </c>
      <c r="T40" s="276" t="s">
        <v>479</v>
      </c>
    </row>
    <row r="41" spans="2:18" s="285" customFormat="1" ht="13.5" customHeight="1" thickBot="1">
      <c r="B41" s="818" t="s">
        <v>98</v>
      </c>
      <c r="C41" s="819"/>
      <c r="D41" s="819"/>
      <c r="E41" s="19" t="s">
        <v>266</v>
      </c>
      <c r="F41" s="918" t="s">
        <v>3</v>
      </c>
      <c r="G41" s="918"/>
      <c r="H41" s="918"/>
      <c r="I41" s="918"/>
      <c r="J41" s="918"/>
      <c r="K41" s="918"/>
      <c r="L41" s="918"/>
      <c r="M41" s="918"/>
      <c r="N41" s="918"/>
      <c r="O41" s="918"/>
      <c r="P41" s="918"/>
      <c r="Q41" s="34"/>
      <c r="R41" s="303"/>
    </row>
    <row r="42" spans="2:18" ht="13.5" customHeight="1">
      <c r="B42" s="32">
        <v>1</v>
      </c>
      <c r="C42" s="822" t="s">
        <v>285</v>
      </c>
      <c r="D42" s="1055"/>
      <c r="E42" s="103" t="s">
        <v>794</v>
      </c>
      <c r="F42" s="162"/>
      <c r="G42" s="162"/>
      <c r="H42" s="162" t="s">
        <v>499</v>
      </c>
      <c r="I42" s="271"/>
      <c r="J42" s="162" t="s">
        <v>499</v>
      </c>
      <c r="K42" s="162"/>
      <c r="L42" s="162"/>
      <c r="M42" s="162"/>
      <c r="N42" s="221"/>
      <c r="O42" s="222"/>
      <c r="P42" s="223"/>
      <c r="Q42" s="1050" t="s">
        <v>13</v>
      </c>
      <c r="R42" s="287"/>
    </row>
    <row r="43" spans="2:18" ht="13.5" customHeight="1" thickBot="1">
      <c r="B43" s="18">
        <v>2</v>
      </c>
      <c r="C43" s="926" t="s">
        <v>103</v>
      </c>
      <c r="D43" s="1052"/>
      <c r="E43" s="254" t="s">
        <v>794</v>
      </c>
      <c r="F43" s="162"/>
      <c r="G43" s="162"/>
      <c r="H43" s="162" t="s">
        <v>499</v>
      </c>
      <c r="I43" s="273"/>
      <c r="J43" s="162" t="s">
        <v>499</v>
      </c>
      <c r="K43" s="162"/>
      <c r="L43" s="162"/>
      <c r="M43" s="162"/>
      <c r="N43" s="224"/>
      <c r="O43" s="225"/>
      <c r="P43" s="226"/>
      <c r="Q43" s="1051"/>
      <c r="R43" s="287"/>
    </row>
    <row r="44" spans="2:18" ht="15" customHeight="1" thickBot="1">
      <c r="B44" s="818" t="s">
        <v>252</v>
      </c>
      <c r="C44" s="819"/>
      <c r="D44" s="819"/>
      <c r="E44" s="839"/>
      <c r="F44" s="50">
        <v>2</v>
      </c>
      <c r="G44" s="26">
        <v>2</v>
      </c>
      <c r="H44" s="26">
        <v>2</v>
      </c>
      <c r="I44" s="26">
        <v>2</v>
      </c>
      <c r="J44" s="26">
        <v>2</v>
      </c>
      <c r="K44" s="26">
        <v>2</v>
      </c>
      <c r="L44" s="272">
        <v>2</v>
      </c>
      <c r="M44" s="227">
        <v>2</v>
      </c>
      <c r="N44" s="294"/>
      <c r="O44" s="294"/>
      <c r="P44" s="294"/>
      <c r="Q44" s="287"/>
      <c r="R44" s="287"/>
    </row>
    <row r="45" spans="2:20" ht="9.75" customHeight="1">
      <c r="B45" s="295"/>
      <c r="C45" s="922" t="s">
        <v>471</v>
      </c>
      <c r="D45" s="922"/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296"/>
      <c r="P45" s="296"/>
      <c r="S45" s="583"/>
      <c r="T45" s="276" t="e">
        <f>IF(AVERAGEA(I45)&lt;W45,TEXT(W45,"&lt;0.#######"),AVERAGEA(I45))</f>
        <v>#DIV/0!</v>
      </c>
    </row>
    <row r="46" ht="9.75" customHeight="1">
      <c r="C46" s="319"/>
    </row>
    <row r="49" ht="9.75" customHeight="1">
      <c r="R49" s="308"/>
    </row>
    <row r="50" ht="9.75" customHeight="1">
      <c r="R50" s="308"/>
    </row>
    <row r="51" ht="9.75" customHeight="1">
      <c r="R51" s="308"/>
    </row>
    <row r="53" spans="18:20" ht="9.75" customHeight="1">
      <c r="R53" s="587"/>
      <c r="S53" s="587"/>
      <c r="T53" s="587"/>
    </row>
    <row r="56" ht="9.75" customHeight="1">
      <c r="R56" s="287"/>
    </row>
    <row r="60" spans="6:20" ht="9.75" customHeight="1">
      <c r="F60" s="584">
        <v>7</v>
      </c>
      <c r="T60" s="276">
        <f>IF(AVERAGEA(F60:Q60)&lt;W60,TEXT(W60,"&lt;0.#######"),AVERAGEA(F60:Q60))</f>
        <v>7</v>
      </c>
    </row>
    <row r="62" ht="9.75" customHeight="1">
      <c r="R62" s="308"/>
    </row>
    <row r="63" ht="9.75" customHeight="1">
      <c r="R63" s="308"/>
    </row>
  </sheetData>
  <sheetProtection/>
  <mergeCells count="60">
    <mergeCell ref="B1:Q1"/>
    <mergeCell ref="G3:I3"/>
    <mergeCell ref="B4:C4"/>
    <mergeCell ref="G4:I4"/>
    <mergeCell ref="B6:C12"/>
    <mergeCell ref="D6:E6"/>
    <mergeCell ref="N6:N9"/>
    <mergeCell ref="O6:O9"/>
    <mergeCell ref="P6:P9"/>
    <mergeCell ref="Q6:Q12"/>
    <mergeCell ref="D7:E7"/>
    <mergeCell ref="D8:E8"/>
    <mergeCell ref="D9:E9"/>
    <mergeCell ref="D10:E10"/>
    <mergeCell ref="D11:E11"/>
    <mergeCell ref="D12:E12"/>
    <mergeCell ref="B13:D13"/>
    <mergeCell ref="F13:M13"/>
    <mergeCell ref="N13:P13"/>
    <mergeCell ref="C14:D14"/>
    <mergeCell ref="Q14:Q16"/>
    <mergeCell ref="C15:D15"/>
    <mergeCell ref="C16:D16"/>
    <mergeCell ref="C17:D17"/>
    <mergeCell ref="Q17:Q19"/>
    <mergeCell ref="C18:D18"/>
    <mergeCell ref="C19:D19"/>
    <mergeCell ref="C20:D20"/>
    <mergeCell ref="Q20:Q23"/>
    <mergeCell ref="C21:D21"/>
    <mergeCell ref="C22:D22"/>
    <mergeCell ref="C23:D23"/>
    <mergeCell ref="C24:D24"/>
    <mergeCell ref="C25:D25"/>
    <mergeCell ref="C26:D26"/>
    <mergeCell ref="Q26:Q28"/>
    <mergeCell ref="C27:D27"/>
    <mergeCell ref="C28:D28"/>
    <mergeCell ref="C29:D29"/>
    <mergeCell ref="Q29:Q30"/>
    <mergeCell ref="C30:D30"/>
    <mergeCell ref="C31:D31"/>
    <mergeCell ref="C32:D32"/>
    <mergeCell ref="C33:D33"/>
    <mergeCell ref="C34:D34"/>
    <mergeCell ref="C35:D35"/>
    <mergeCell ref="Q35:Q36"/>
    <mergeCell ref="C36:D36"/>
    <mergeCell ref="C37:D37"/>
    <mergeCell ref="C38:D38"/>
    <mergeCell ref="Q42:Q43"/>
    <mergeCell ref="C43:D43"/>
    <mergeCell ref="B44:E44"/>
    <mergeCell ref="C45:N45"/>
    <mergeCell ref="C39:D39"/>
    <mergeCell ref="C40:D40"/>
    <mergeCell ref="B41:D41"/>
    <mergeCell ref="F41:M41"/>
    <mergeCell ref="N41:P41"/>
    <mergeCell ref="C42:D42"/>
  </mergeCells>
  <printOptions horizontalCentered="1"/>
  <pageMargins left="0.5905511811023623" right="0.3937007874015748" top="0.7874015748031497" bottom="0.3937007874015748" header="0" footer="0"/>
  <pageSetup fitToWidth="2" fitToHeight="1" horizontalDpi="600" verticalDpi="600" orientation="landscape" paperSize="9" scale="86" r:id="rId1"/>
  <headerFooter alignWithMargins="0">
    <oddHeader>&amp;L様式３－１</oddHeader>
  </headerFooter>
  <ignoredErrors>
    <ignoredError sqref="N28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6"/>
  <sheetViews>
    <sheetView zoomScaleSheetLayoutView="100" zoomScalePageLayoutView="0" workbookViewId="0" topLeftCell="A1">
      <selection activeCell="W12" sqref="W12:X12"/>
    </sheetView>
  </sheetViews>
  <sheetFormatPr defaultColWidth="8.8984375" defaultRowHeight="9.75" customHeight="1"/>
  <cols>
    <col min="1" max="1" width="2.59765625" style="3" customWidth="1"/>
    <col min="2" max="2" width="3.09765625" style="3" customWidth="1"/>
    <col min="3" max="3" width="7.09765625" style="3" customWidth="1"/>
    <col min="4" max="4" width="20.59765625" style="3" customWidth="1"/>
    <col min="5" max="5" width="10.59765625" style="3" customWidth="1"/>
    <col min="6" max="6" width="6.59765625" style="3" customWidth="1"/>
    <col min="7" max="12" width="7.59765625" style="3" customWidth="1"/>
    <col min="13" max="13" width="1" style="3" customWidth="1"/>
    <col min="14" max="14" width="3.09765625" style="3" customWidth="1"/>
    <col min="15" max="15" width="7.09765625" style="3" customWidth="1"/>
    <col min="16" max="16" width="20.59765625" style="3" customWidth="1"/>
    <col min="17" max="17" width="10.59765625" style="3" customWidth="1"/>
    <col min="18" max="18" width="6.59765625" style="3" customWidth="1"/>
    <col min="19" max="24" width="7.59765625" style="3" customWidth="1"/>
    <col min="25" max="16384" width="8.8984375" style="3" customWidth="1"/>
  </cols>
  <sheetData>
    <row r="1" spans="2:13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21"/>
    </row>
    <row r="2" spans="2:17" ht="12" customHeight="1" thickBot="1">
      <c r="B2" s="20"/>
      <c r="C2" s="41"/>
      <c r="D2" s="41"/>
      <c r="E2" s="41"/>
      <c r="F2" s="41"/>
      <c r="G2" s="41"/>
      <c r="H2" s="41"/>
      <c r="I2" s="41"/>
      <c r="J2" s="41"/>
      <c r="K2" s="41"/>
      <c r="L2" s="41"/>
      <c r="Q2" s="41"/>
    </row>
    <row r="3" spans="2:17" ht="16.5" customHeight="1" thickBot="1">
      <c r="B3" s="36"/>
      <c r="D3" s="8"/>
      <c r="E3" s="8"/>
      <c r="G3" s="82" t="s">
        <v>5</v>
      </c>
      <c r="H3" s="937" t="s">
        <v>6</v>
      </c>
      <c r="I3" s="937"/>
      <c r="J3" s="937"/>
      <c r="K3" s="937"/>
      <c r="L3" s="937"/>
      <c r="Q3" s="8"/>
    </row>
    <row r="4" spans="2:17" ht="16.5" customHeight="1" thickBot="1">
      <c r="B4" s="796" t="s">
        <v>21</v>
      </c>
      <c r="C4" s="971"/>
      <c r="D4" s="37" t="s">
        <v>125</v>
      </c>
      <c r="E4" s="21"/>
      <c r="G4" s="55">
        <v>1</v>
      </c>
      <c r="H4" s="1069" t="s">
        <v>239</v>
      </c>
      <c r="I4" s="1069"/>
      <c r="J4" s="1069"/>
      <c r="K4" s="1069"/>
      <c r="L4" s="1069"/>
      <c r="Q4" s="21"/>
    </row>
    <row r="5" spans="2:17" ht="9.7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Q5" s="4"/>
    </row>
    <row r="6" spans="2:24" ht="12.75" customHeight="1">
      <c r="B6" s="972" t="s">
        <v>4</v>
      </c>
      <c r="C6" s="973"/>
      <c r="D6" s="969" t="s">
        <v>14</v>
      </c>
      <c r="E6" s="970"/>
      <c r="F6" s="970"/>
      <c r="G6" s="976">
        <v>45057</v>
      </c>
      <c r="H6" s="977"/>
      <c r="I6" s="978">
        <v>45118</v>
      </c>
      <c r="J6" s="979"/>
      <c r="K6" s="978">
        <v>45176</v>
      </c>
      <c r="L6" s="980"/>
      <c r="M6" s="4"/>
      <c r="N6" s="972" t="s">
        <v>4</v>
      </c>
      <c r="O6" s="973"/>
      <c r="P6" s="969" t="s">
        <v>14</v>
      </c>
      <c r="Q6" s="970"/>
      <c r="R6" s="970"/>
      <c r="S6" s="976">
        <f aca="true" t="shared" si="0" ref="S6:S12">G6</f>
        <v>45057</v>
      </c>
      <c r="T6" s="977"/>
      <c r="U6" s="978">
        <f aca="true" t="shared" si="1" ref="U6:U12">I6</f>
        <v>45118</v>
      </c>
      <c r="V6" s="979"/>
      <c r="W6" s="978">
        <f aca="true" t="shared" si="2" ref="W6:W12">K6</f>
        <v>45176</v>
      </c>
      <c r="X6" s="980"/>
    </row>
    <row r="7" spans="2:24" ht="12.75" customHeight="1">
      <c r="B7" s="974"/>
      <c r="C7" s="975"/>
      <c r="D7" s="963" t="s">
        <v>15</v>
      </c>
      <c r="E7" s="964"/>
      <c r="F7" s="964"/>
      <c r="G7" s="981">
        <v>0.3333333333333333</v>
      </c>
      <c r="H7" s="982"/>
      <c r="I7" s="983">
        <v>0.4166666666666667</v>
      </c>
      <c r="J7" s="984"/>
      <c r="K7" s="983">
        <v>0.3333333333333333</v>
      </c>
      <c r="L7" s="985"/>
      <c r="M7" s="4"/>
      <c r="N7" s="974"/>
      <c r="O7" s="975"/>
      <c r="P7" s="963" t="s">
        <v>15</v>
      </c>
      <c r="Q7" s="964"/>
      <c r="R7" s="964"/>
      <c r="S7" s="981">
        <f t="shared" si="0"/>
        <v>0.3333333333333333</v>
      </c>
      <c r="T7" s="982"/>
      <c r="U7" s="983">
        <f t="shared" si="1"/>
        <v>0.4166666666666667</v>
      </c>
      <c r="V7" s="984"/>
      <c r="W7" s="983">
        <f t="shared" si="2"/>
        <v>0.3333333333333333</v>
      </c>
      <c r="X7" s="985"/>
    </row>
    <row r="8" spans="2:24" ht="12.75" customHeight="1">
      <c r="B8" s="974"/>
      <c r="C8" s="975"/>
      <c r="D8" s="963" t="s">
        <v>16</v>
      </c>
      <c r="E8" s="964"/>
      <c r="F8" s="964"/>
      <c r="G8" s="990" t="s">
        <v>500</v>
      </c>
      <c r="H8" s="991"/>
      <c r="I8" s="983" t="s">
        <v>542</v>
      </c>
      <c r="J8" s="984"/>
      <c r="K8" s="964" t="s">
        <v>542</v>
      </c>
      <c r="L8" s="947"/>
      <c r="M8" s="4"/>
      <c r="N8" s="974"/>
      <c r="O8" s="975"/>
      <c r="P8" s="963" t="s">
        <v>16</v>
      </c>
      <c r="Q8" s="964"/>
      <c r="R8" s="964"/>
      <c r="S8" s="990" t="str">
        <f t="shared" si="0"/>
        <v>晴</v>
      </c>
      <c r="T8" s="991"/>
      <c r="U8" s="964" t="str">
        <f t="shared" si="1"/>
        <v>曇</v>
      </c>
      <c r="V8" s="986"/>
      <c r="W8" s="964" t="str">
        <f t="shared" si="2"/>
        <v>曇</v>
      </c>
      <c r="X8" s="947"/>
    </row>
    <row r="9" spans="2:24" ht="12.75" customHeight="1">
      <c r="B9" s="974"/>
      <c r="C9" s="975"/>
      <c r="D9" s="963" t="s">
        <v>17</v>
      </c>
      <c r="E9" s="964"/>
      <c r="F9" s="964"/>
      <c r="G9" s="990" t="s">
        <v>500</v>
      </c>
      <c r="H9" s="991"/>
      <c r="I9" s="964" t="s">
        <v>542</v>
      </c>
      <c r="J9" s="986"/>
      <c r="K9" s="964" t="s">
        <v>553</v>
      </c>
      <c r="L9" s="947"/>
      <c r="M9" s="4"/>
      <c r="N9" s="974"/>
      <c r="O9" s="975"/>
      <c r="P9" s="963" t="s">
        <v>17</v>
      </c>
      <c r="Q9" s="964"/>
      <c r="R9" s="964"/>
      <c r="S9" s="990" t="str">
        <f t="shared" si="0"/>
        <v>晴</v>
      </c>
      <c r="T9" s="991"/>
      <c r="U9" s="964" t="str">
        <f t="shared" si="1"/>
        <v>曇</v>
      </c>
      <c r="V9" s="986"/>
      <c r="W9" s="964" t="str">
        <f t="shared" si="2"/>
        <v>晴</v>
      </c>
      <c r="X9" s="947"/>
    </row>
    <row r="10" spans="2:24" ht="12.75" customHeight="1">
      <c r="B10" s="974"/>
      <c r="C10" s="975"/>
      <c r="D10" s="963" t="s">
        <v>19</v>
      </c>
      <c r="E10" s="964"/>
      <c r="F10" s="964"/>
      <c r="G10" s="990">
        <v>13.8</v>
      </c>
      <c r="H10" s="988"/>
      <c r="I10" s="987">
        <v>27.5</v>
      </c>
      <c r="J10" s="988"/>
      <c r="K10" s="987">
        <v>22.2</v>
      </c>
      <c r="L10" s="1013"/>
      <c r="M10" s="4"/>
      <c r="N10" s="974"/>
      <c r="O10" s="975"/>
      <c r="P10" s="963" t="s">
        <v>19</v>
      </c>
      <c r="Q10" s="964"/>
      <c r="R10" s="964"/>
      <c r="S10" s="989">
        <f t="shared" si="0"/>
        <v>13.8</v>
      </c>
      <c r="T10" s="988"/>
      <c r="U10" s="987">
        <f t="shared" si="1"/>
        <v>27.5</v>
      </c>
      <c r="V10" s="988"/>
      <c r="W10" s="987">
        <f t="shared" si="2"/>
        <v>22.2</v>
      </c>
      <c r="X10" s="1013"/>
    </row>
    <row r="11" spans="2:24" ht="12.75" customHeight="1">
      <c r="B11" s="974"/>
      <c r="C11" s="975"/>
      <c r="D11" s="963" t="s">
        <v>18</v>
      </c>
      <c r="E11" s="964"/>
      <c r="F11" s="964"/>
      <c r="G11" s="989">
        <v>8.2</v>
      </c>
      <c r="H11" s="988"/>
      <c r="I11" s="987">
        <v>15.6</v>
      </c>
      <c r="J11" s="988"/>
      <c r="K11" s="987">
        <v>21.9</v>
      </c>
      <c r="L11" s="1013"/>
      <c r="M11" s="4"/>
      <c r="N11" s="974"/>
      <c r="O11" s="975"/>
      <c r="P11" s="963" t="s">
        <v>18</v>
      </c>
      <c r="Q11" s="964"/>
      <c r="R11" s="964"/>
      <c r="S11" s="990">
        <f t="shared" si="0"/>
        <v>8.2</v>
      </c>
      <c r="T11" s="988"/>
      <c r="U11" s="987">
        <f t="shared" si="1"/>
        <v>15.6</v>
      </c>
      <c r="V11" s="988"/>
      <c r="W11" s="987">
        <f t="shared" si="2"/>
        <v>21.9</v>
      </c>
      <c r="X11" s="1013"/>
    </row>
    <row r="12" spans="2:24" ht="12.75" customHeight="1" thickBot="1">
      <c r="B12" s="1067"/>
      <c r="C12" s="1068"/>
      <c r="D12" s="1029" t="s">
        <v>280</v>
      </c>
      <c r="E12" s="1059"/>
      <c r="F12" s="1059"/>
      <c r="G12" s="1066">
        <v>0.6</v>
      </c>
      <c r="H12" s="993"/>
      <c r="I12" s="992">
        <v>0.6</v>
      </c>
      <c r="J12" s="993"/>
      <c r="K12" s="992">
        <v>0.8</v>
      </c>
      <c r="L12" s="994"/>
      <c r="M12" s="4"/>
      <c r="N12" s="1067"/>
      <c r="O12" s="1068"/>
      <c r="P12" s="1029" t="s">
        <v>280</v>
      </c>
      <c r="Q12" s="1059"/>
      <c r="R12" s="1059"/>
      <c r="S12" s="1066">
        <f t="shared" si="0"/>
        <v>0.6</v>
      </c>
      <c r="T12" s="993"/>
      <c r="U12" s="992">
        <f t="shared" si="1"/>
        <v>0.6</v>
      </c>
      <c r="V12" s="993"/>
      <c r="W12" s="992">
        <f t="shared" si="2"/>
        <v>0.8</v>
      </c>
      <c r="X12" s="994"/>
    </row>
    <row r="13" spans="2:24" ht="15" customHeight="1">
      <c r="B13" s="999" t="s">
        <v>475</v>
      </c>
      <c r="C13" s="1000"/>
      <c r="D13" s="1001"/>
      <c r="E13" s="1002" t="s">
        <v>96</v>
      </c>
      <c r="F13" s="83" t="s">
        <v>93</v>
      </c>
      <c r="G13" s="1004" t="s">
        <v>3</v>
      </c>
      <c r="H13" s="1005"/>
      <c r="I13" s="1005"/>
      <c r="J13" s="1005"/>
      <c r="K13" s="1005"/>
      <c r="L13" s="1006"/>
      <c r="M13" s="4"/>
      <c r="N13" s="999" t="s">
        <v>475</v>
      </c>
      <c r="O13" s="1000"/>
      <c r="P13" s="1001"/>
      <c r="Q13" s="1002" t="s">
        <v>96</v>
      </c>
      <c r="R13" s="83" t="s">
        <v>93</v>
      </c>
      <c r="S13" s="1004" t="s">
        <v>3</v>
      </c>
      <c r="T13" s="1005"/>
      <c r="U13" s="1005"/>
      <c r="V13" s="1005"/>
      <c r="W13" s="1005"/>
      <c r="X13" s="1006"/>
    </row>
    <row r="14" spans="2:24" ht="15" customHeight="1" thickBot="1">
      <c r="B14" s="84"/>
      <c r="C14" s="995" t="s">
        <v>95</v>
      </c>
      <c r="D14" s="996"/>
      <c r="E14" s="1003"/>
      <c r="F14" s="85" t="s">
        <v>294</v>
      </c>
      <c r="G14" s="86" t="s">
        <v>97</v>
      </c>
      <c r="H14" s="87" t="s">
        <v>94</v>
      </c>
      <c r="I14" s="68" t="s">
        <v>97</v>
      </c>
      <c r="J14" s="87" t="s">
        <v>94</v>
      </c>
      <c r="K14" s="68" t="s">
        <v>97</v>
      </c>
      <c r="L14" s="88" t="s">
        <v>94</v>
      </c>
      <c r="M14" s="4"/>
      <c r="N14" s="84"/>
      <c r="O14" s="997" t="s">
        <v>95</v>
      </c>
      <c r="P14" s="998"/>
      <c r="Q14" s="1003"/>
      <c r="R14" s="85" t="s">
        <v>294</v>
      </c>
      <c r="S14" s="86" t="s">
        <v>97</v>
      </c>
      <c r="T14" s="87" t="s">
        <v>94</v>
      </c>
      <c r="U14" s="68" t="s">
        <v>97</v>
      </c>
      <c r="V14" s="87" t="s">
        <v>94</v>
      </c>
      <c r="W14" s="68" t="s">
        <v>97</v>
      </c>
      <c r="X14" s="88" t="s">
        <v>94</v>
      </c>
    </row>
    <row r="15" spans="2:24" ht="15" customHeight="1">
      <c r="B15" s="16">
        <v>1</v>
      </c>
      <c r="C15" s="1007" t="s">
        <v>669</v>
      </c>
      <c r="D15" s="1008"/>
      <c r="E15" s="457" t="s">
        <v>727</v>
      </c>
      <c r="F15" s="89">
        <v>0.05</v>
      </c>
      <c r="G15" s="125" t="s">
        <v>290</v>
      </c>
      <c r="H15" s="126">
        <v>0</v>
      </c>
      <c r="I15" s="193" t="s">
        <v>290</v>
      </c>
      <c r="J15" s="194">
        <v>0</v>
      </c>
      <c r="K15" s="193" t="s">
        <v>290</v>
      </c>
      <c r="L15" s="212">
        <v>0</v>
      </c>
      <c r="M15" s="2"/>
      <c r="N15" s="35">
        <v>59</v>
      </c>
      <c r="O15" s="1011" t="s">
        <v>744</v>
      </c>
      <c r="P15" s="1012"/>
      <c r="Q15" s="460" t="s">
        <v>727</v>
      </c>
      <c r="R15" s="233">
        <v>0.08</v>
      </c>
      <c r="S15" s="125" t="s">
        <v>501</v>
      </c>
      <c r="T15" s="236">
        <v>0</v>
      </c>
      <c r="U15" s="200" t="s">
        <v>501</v>
      </c>
      <c r="V15" s="135">
        <v>0</v>
      </c>
      <c r="W15" s="231" t="s">
        <v>501</v>
      </c>
      <c r="X15" s="212">
        <v>0</v>
      </c>
    </row>
    <row r="16" spans="2:24" ht="15" customHeight="1">
      <c r="B16" s="17">
        <v>2</v>
      </c>
      <c r="C16" s="1009" t="s">
        <v>670</v>
      </c>
      <c r="D16" s="1010"/>
      <c r="E16" s="458" t="s">
        <v>728</v>
      </c>
      <c r="F16" s="90">
        <v>0.08</v>
      </c>
      <c r="G16" s="59" t="s">
        <v>501</v>
      </c>
      <c r="H16" s="126">
        <v>0</v>
      </c>
      <c r="I16" s="113" t="s">
        <v>501</v>
      </c>
      <c r="J16" s="195">
        <v>0</v>
      </c>
      <c r="K16" s="113" t="s">
        <v>501</v>
      </c>
      <c r="L16" s="213">
        <v>0</v>
      </c>
      <c r="M16" s="2"/>
      <c r="N16" s="35">
        <v>60</v>
      </c>
      <c r="O16" s="1011" t="s">
        <v>745</v>
      </c>
      <c r="P16" s="1012"/>
      <c r="Q16" s="461" t="s">
        <v>729</v>
      </c>
      <c r="R16" s="233">
        <v>0.3</v>
      </c>
      <c r="S16" s="234" t="s">
        <v>436</v>
      </c>
      <c r="T16" s="126">
        <v>0</v>
      </c>
      <c r="U16" s="200" t="s">
        <v>436</v>
      </c>
      <c r="V16" s="135">
        <v>0</v>
      </c>
      <c r="W16" s="235" t="s">
        <v>436</v>
      </c>
      <c r="X16" s="213">
        <v>0</v>
      </c>
    </row>
    <row r="17" spans="2:24" ht="15" customHeight="1">
      <c r="B17" s="17">
        <v>3</v>
      </c>
      <c r="C17" s="1009" t="s">
        <v>671</v>
      </c>
      <c r="D17" s="1010"/>
      <c r="E17" s="458" t="s">
        <v>728</v>
      </c>
      <c r="F17" s="90">
        <v>0.02</v>
      </c>
      <c r="G17" s="59" t="s">
        <v>286</v>
      </c>
      <c r="H17" s="126">
        <v>0</v>
      </c>
      <c r="I17" s="113" t="s">
        <v>286</v>
      </c>
      <c r="J17" s="195">
        <v>0</v>
      </c>
      <c r="K17" s="113" t="s">
        <v>286</v>
      </c>
      <c r="L17" s="213">
        <v>0</v>
      </c>
      <c r="M17" s="2"/>
      <c r="N17" s="35">
        <v>61</v>
      </c>
      <c r="O17" s="1011" t="s">
        <v>746</v>
      </c>
      <c r="P17" s="1012"/>
      <c r="Q17" s="461" t="s">
        <v>728</v>
      </c>
      <c r="R17" s="233">
        <v>0.02</v>
      </c>
      <c r="S17" s="59" t="s">
        <v>286</v>
      </c>
      <c r="T17" s="126">
        <v>0</v>
      </c>
      <c r="U17" s="200" t="s">
        <v>286</v>
      </c>
      <c r="V17" s="135">
        <v>0</v>
      </c>
      <c r="W17" s="200" t="s">
        <v>286</v>
      </c>
      <c r="X17" s="213">
        <v>0</v>
      </c>
    </row>
    <row r="18" spans="2:24" ht="15" customHeight="1">
      <c r="B18" s="17">
        <v>4</v>
      </c>
      <c r="C18" s="1009" t="s">
        <v>672</v>
      </c>
      <c r="D18" s="1010"/>
      <c r="E18" s="458" t="s">
        <v>727</v>
      </c>
      <c r="F18" s="90">
        <v>0.004</v>
      </c>
      <c r="G18" s="59" t="s">
        <v>502</v>
      </c>
      <c r="H18" s="126">
        <v>0</v>
      </c>
      <c r="I18" s="113" t="s">
        <v>502</v>
      </c>
      <c r="J18" s="195">
        <v>0</v>
      </c>
      <c r="K18" s="113" t="s">
        <v>502</v>
      </c>
      <c r="L18" s="213">
        <v>0</v>
      </c>
      <c r="M18" s="2"/>
      <c r="N18" s="35">
        <v>62</v>
      </c>
      <c r="O18" s="1011" t="s">
        <v>747</v>
      </c>
      <c r="P18" s="1012"/>
      <c r="Q18" s="461" t="s">
        <v>728</v>
      </c>
      <c r="R18" s="233">
        <v>0.002</v>
      </c>
      <c r="S18" s="59" t="s">
        <v>507</v>
      </c>
      <c r="T18" s="126">
        <v>0</v>
      </c>
      <c r="U18" s="200" t="s">
        <v>507</v>
      </c>
      <c r="V18" s="135">
        <v>0</v>
      </c>
      <c r="W18" s="200" t="s">
        <v>507</v>
      </c>
      <c r="X18" s="213">
        <v>0</v>
      </c>
    </row>
    <row r="19" spans="2:24" ht="15" customHeight="1">
      <c r="B19" s="17">
        <v>5</v>
      </c>
      <c r="C19" s="1009" t="s">
        <v>673</v>
      </c>
      <c r="D19" s="1010"/>
      <c r="E19" s="458" t="s">
        <v>728</v>
      </c>
      <c r="F19" s="90">
        <v>0.005</v>
      </c>
      <c r="G19" s="59" t="s">
        <v>289</v>
      </c>
      <c r="H19" s="126">
        <v>0</v>
      </c>
      <c r="I19" s="113" t="s">
        <v>289</v>
      </c>
      <c r="J19" s="195">
        <v>0</v>
      </c>
      <c r="K19" s="113" t="s">
        <v>289</v>
      </c>
      <c r="L19" s="213">
        <v>0</v>
      </c>
      <c r="M19" s="2"/>
      <c r="N19" s="35">
        <v>63</v>
      </c>
      <c r="O19" s="1011" t="s">
        <v>748</v>
      </c>
      <c r="P19" s="1012"/>
      <c r="Q19" s="461" t="s">
        <v>728</v>
      </c>
      <c r="R19" s="233">
        <v>0.02</v>
      </c>
      <c r="S19" s="59" t="s">
        <v>286</v>
      </c>
      <c r="T19" s="126">
        <v>0</v>
      </c>
      <c r="U19" s="200" t="s">
        <v>286</v>
      </c>
      <c r="V19" s="135">
        <v>0</v>
      </c>
      <c r="W19" s="200" t="s">
        <v>286</v>
      </c>
      <c r="X19" s="213">
        <v>0</v>
      </c>
    </row>
    <row r="20" spans="2:24" ht="15" customHeight="1">
      <c r="B20" s="17">
        <v>6</v>
      </c>
      <c r="C20" s="1009" t="s">
        <v>674</v>
      </c>
      <c r="D20" s="1010"/>
      <c r="E20" s="458" t="s">
        <v>728</v>
      </c>
      <c r="F20" s="90">
        <v>0.9</v>
      </c>
      <c r="G20" s="59" t="s">
        <v>288</v>
      </c>
      <c r="H20" s="126">
        <v>0</v>
      </c>
      <c r="I20" s="113" t="s">
        <v>288</v>
      </c>
      <c r="J20" s="195">
        <v>0</v>
      </c>
      <c r="K20" s="113" t="s">
        <v>288</v>
      </c>
      <c r="L20" s="213">
        <v>0</v>
      </c>
      <c r="M20" s="2"/>
      <c r="N20" s="35">
        <v>64</v>
      </c>
      <c r="O20" s="1011" t="s">
        <v>749</v>
      </c>
      <c r="P20" s="1012"/>
      <c r="Q20" s="461" t="s">
        <v>728</v>
      </c>
      <c r="R20" s="233">
        <v>0.006</v>
      </c>
      <c r="S20" s="59" t="s">
        <v>503</v>
      </c>
      <c r="T20" s="126">
        <v>0</v>
      </c>
      <c r="U20" s="200" t="s">
        <v>503</v>
      </c>
      <c r="V20" s="135">
        <v>0</v>
      </c>
      <c r="W20" s="200" t="s">
        <v>503</v>
      </c>
      <c r="X20" s="213">
        <v>0</v>
      </c>
    </row>
    <row r="21" spans="2:24" ht="15" customHeight="1">
      <c r="B21" s="17">
        <v>7</v>
      </c>
      <c r="C21" s="1009" t="s">
        <v>675</v>
      </c>
      <c r="D21" s="1010"/>
      <c r="E21" s="458" t="s">
        <v>729</v>
      </c>
      <c r="F21" s="90">
        <v>0.006</v>
      </c>
      <c r="G21" s="59" t="s">
        <v>503</v>
      </c>
      <c r="H21" s="126">
        <v>0</v>
      </c>
      <c r="I21" s="113" t="s">
        <v>503</v>
      </c>
      <c r="J21" s="195">
        <v>0</v>
      </c>
      <c r="K21" s="113" t="s">
        <v>503</v>
      </c>
      <c r="L21" s="213">
        <v>0</v>
      </c>
      <c r="M21" s="2"/>
      <c r="N21" s="35">
        <v>65</v>
      </c>
      <c r="O21" s="1011" t="s">
        <v>750</v>
      </c>
      <c r="P21" s="1012"/>
      <c r="Q21" s="461" t="s">
        <v>727</v>
      </c>
      <c r="R21" s="233">
        <v>0.005</v>
      </c>
      <c r="S21" s="59" t="s">
        <v>289</v>
      </c>
      <c r="T21" s="126">
        <v>0</v>
      </c>
      <c r="U21" s="200" t="s">
        <v>289</v>
      </c>
      <c r="V21" s="135">
        <v>0</v>
      </c>
      <c r="W21" s="200" t="s">
        <v>289</v>
      </c>
      <c r="X21" s="213">
        <v>0</v>
      </c>
    </row>
    <row r="22" spans="2:24" ht="15" customHeight="1">
      <c r="B22" s="17">
        <v>8</v>
      </c>
      <c r="C22" s="1009" t="s">
        <v>676</v>
      </c>
      <c r="D22" s="1010"/>
      <c r="E22" s="458" t="s">
        <v>728</v>
      </c>
      <c r="F22" s="90">
        <v>0.01</v>
      </c>
      <c r="G22" s="59" t="s">
        <v>504</v>
      </c>
      <c r="H22" s="126">
        <v>0</v>
      </c>
      <c r="I22" s="113" t="s">
        <v>504</v>
      </c>
      <c r="J22" s="195">
        <v>0</v>
      </c>
      <c r="K22" s="113" t="s">
        <v>504</v>
      </c>
      <c r="L22" s="213">
        <v>0</v>
      </c>
      <c r="M22" s="2"/>
      <c r="N22" s="35">
        <v>66</v>
      </c>
      <c r="O22" s="1011" t="s">
        <v>751</v>
      </c>
      <c r="P22" s="1012"/>
      <c r="Q22" s="461" t="s">
        <v>731</v>
      </c>
      <c r="R22" s="233">
        <v>0.1</v>
      </c>
      <c r="S22" s="59" t="s">
        <v>501</v>
      </c>
      <c r="T22" s="126">
        <v>0</v>
      </c>
      <c r="U22" s="200" t="s">
        <v>501</v>
      </c>
      <c r="V22" s="135">
        <v>0</v>
      </c>
      <c r="W22" s="200" t="s">
        <v>501</v>
      </c>
      <c r="X22" s="213">
        <v>0</v>
      </c>
    </row>
    <row r="23" spans="2:24" ht="15" customHeight="1">
      <c r="B23" s="17">
        <v>9</v>
      </c>
      <c r="C23" s="1009" t="s">
        <v>677</v>
      </c>
      <c r="D23" s="1010"/>
      <c r="E23" s="458" t="s">
        <v>728</v>
      </c>
      <c r="F23" s="90">
        <v>0.003</v>
      </c>
      <c r="G23" s="59" t="s">
        <v>505</v>
      </c>
      <c r="H23" s="126">
        <v>0</v>
      </c>
      <c r="I23" s="113" t="s">
        <v>505</v>
      </c>
      <c r="J23" s="195">
        <v>0</v>
      </c>
      <c r="K23" s="113" t="s">
        <v>505</v>
      </c>
      <c r="L23" s="213">
        <v>0</v>
      </c>
      <c r="M23" s="2"/>
      <c r="N23" s="35">
        <v>67</v>
      </c>
      <c r="O23" s="1011" t="s">
        <v>752</v>
      </c>
      <c r="P23" s="1012"/>
      <c r="Q23" s="461" t="s">
        <v>728</v>
      </c>
      <c r="R23" s="233">
        <v>0.06</v>
      </c>
      <c r="S23" s="59" t="s">
        <v>478</v>
      </c>
      <c r="T23" s="126">
        <v>0</v>
      </c>
      <c r="U23" s="200" t="s">
        <v>478</v>
      </c>
      <c r="V23" s="135">
        <v>0</v>
      </c>
      <c r="W23" s="200" t="s">
        <v>478</v>
      </c>
      <c r="X23" s="213">
        <v>0</v>
      </c>
    </row>
    <row r="24" spans="2:24" ht="15" customHeight="1">
      <c r="B24" s="17">
        <v>10</v>
      </c>
      <c r="C24" s="1009" t="s">
        <v>678</v>
      </c>
      <c r="D24" s="1010"/>
      <c r="E24" s="458" t="s">
        <v>727</v>
      </c>
      <c r="F24" s="90">
        <v>0.006</v>
      </c>
      <c r="G24" s="59" t="s">
        <v>503</v>
      </c>
      <c r="H24" s="126">
        <v>0</v>
      </c>
      <c r="I24" s="113" t="s">
        <v>503</v>
      </c>
      <c r="J24" s="195">
        <v>0</v>
      </c>
      <c r="K24" s="113" t="s">
        <v>503</v>
      </c>
      <c r="L24" s="213">
        <v>0</v>
      </c>
      <c r="M24" s="2"/>
      <c r="N24" s="35">
        <v>68</v>
      </c>
      <c r="O24" s="1011" t="s">
        <v>753</v>
      </c>
      <c r="P24" s="1012"/>
      <c r="Q24" s="461" t="s">
        <v>728</v>
      </c>
      <c r="R24" s="233">
        <v>0.03</v>
      </c>
      <c r="S24" s="59" t="s">
        <v>435</v>
      </c>
      <c r="T24" s="126">
        <v>0</v>
      </c>
      <c r="U24" s="200" t="s">
        <v>435</v>
      </c>
      <c r="V24" s="135">
        <v>0</v>
      </c>
      <c r="W24" s="200" t="s">
        <v>435</v>
      </c>
      <c r="X24" s="213">
        <v>0</v>
      </c>
    </row>
    <row r="25" spans="2:24" ht="15" customHeight="1">
      <c r="B25" s="17">
        <v>11</v>
      </c>
      <c r="C25" s="1009" t="s">
        <v>679</v>
      </c>
      <c r="D25" s="1010"/>
      <c r="E25" s="458" t="s">
        <v>728</v>
      </c>
      <c r="F25" s="90">
        <v>0.03</v>
      </c>
      <c r="G25" s="59" t="s">
        <v>435</v>
      </c>
      <c r="H25" s="126">
        <v>0</v>
      </c>
      <c r="I25" s="113" t="s">
        <v>435</v>
      </c>
      <c r="J25" s="195">
        <v>0</v>
      </c>
      <c r="K25" s="113" t="s">
        <v>435</v>
      </c>
      <c r="L25" s="213">
        <v>0</v>
      </c>
      <c r="M25" s="2"/>
      <c r="N25" s="35">
        <v>69</v>
      </c>
      <c r="O25" s="1011" t="s">
        <v>754</v>
      </c>
      <c r="P25" s="1012"/>
      <c r="Q25" s="461" t="s">
        <v>728</v>
      </c>
      <c r="R25" s="233">
        <v>0.005</v>
      </c>
      <c r="S25" s="59" t="s">
        <v>290</v>
      </c>
      <c r="T25" s="126">
        <v>0</v>
      </c>
      <c r="U25" s="200" t="s">
        <v>290</v>
      </c>
      <c r="V25" s="135">
        <v>0</v>
      </c>
      <c r="W25" s="200" t="s">
        <v>290</v>
      </c>
      <c r="X25" s="213">
        <v>0</v>
      </c>
    </row>
    <row r="26" spans="2:24" ht="15" customHeight="1">
      <c r="B26" s="17">
        <v>12</v>
      </c>
      <c r="C26" s="1009" t="s">
        <v>680</v>
      </c>
      <c r="D26" s="1010"/>
      <c r="E26" s="458" t="s">
        <v>727</v>
      </c>
      <c r="F26" s="90">
        <v>0.005</v>
      </c>
      <c r="G26" s="59" t="s">
        <v>289</v>
      </c>
      <c r="H26" s="126">
        <v>0</v>
      </c>
      <c r="I26" s="113" t="s">
        <v>289</v>
      </c>
      <c r="J26" s="195">
        <v>0</v>
      </c>
      <c r="K26" s="113" t="s">
        <v>289</v>
      </c>
      <c r="L26" s="213">
        <v>0</v>
      </c>
      <c r="M26" s="2"/>
      <c r="N26" s="35">
        <v>70</v>
      </c>
      <c r="O26" s="1011" t="s">
        <v>755</v>
      </c>
      <c r="P26" s="1012"/>
      <c r="Q26" s="461" t="s">
        <v>728</v>
      </c>
      <c r="R26" s="233">
        <v>0.0009</v>
      </c>
      <c r="S26" s="59" t="s">
        <v>514</v>
      </c>
      <c r="T26" s="126">
        <v>0</v>
      </c>
      <c r="U26" s="200" t="s">
        <v>514</v>
      </c>
      <c r="V26" s="135">
        <v>0</v>
      </c>
      <c r="W26" s="200" t="s">
        <v>514</v>
      </c>
      <c r="X26" s="213">
        <v>0</v>
      </c>
    </row>
    <row r="27" spans="2:24" ht="15" customHeight="1">
      <c r="B27" s="17">
        <v>13</v>
      </c>
      <c r="C27" s="1009" t="s">
        <v>681</v>
      </c>
      <c r="D27" s="1010"/>
      <c r="E27" s="458" t="s">
        <v>730</v>
      </c>
      <c r="F27" s="90">
        <v>0.001</v>
      </c>
      <c r="G27" s="59" t="s">
        <v>506</v>
      </c>
      <c r="H27" s="126">
        <v>0</v>
      </c>
      <c r="I27" s="113" t="s">
        <v>506</v>
      </c>
      <c r="J27" s="195">
        <v>0</v>
      </c>
      <c r="K27" s="113" t="s">
        <v>506</v>
      </c>
      <c r="L27" s="213">
        <v>0</v>
      </c>
      <c r="M27" s="2"/>
      <c r="N27" s="35">
        <v>71</v>
      </c>
      <c r="O27" s="1011" t="s">
        <v>756</v>
      </c>
      <c r="P27" s="1012"/>
      <c r="Q27" s="461" t="s">
        <v>728</v>
      </c>
      <c r="R27" s="233">
        <v>0.01</v>
      </c>
      <c r="S27" s="59" t="s">
        <v>504</v>
      </c>
      <c r="T27" s="126">
        <v>0</v>
      </c>
      <c r="U27" s="200" t="s">
        <v>504</v>
      </c>
      <c r="V27" s="135">
        <v>0</v>
      </c>
      <c r="W27" s="200" t="s">
        <v>504</v>
      </c>
      <c r="X27" s="213">
        <v>0</v>
      </c>
    </row>
    <row r="28" spans="2:24" ht="15" customHeight="1">
      <c r="B28" s="17">
        <v>14</v>
      </c>
      <c r="C28" s="1009" t="s">
        <v>682</v>
      </c>
      <c r="D28" s="1010"/>
      <c r="E28" s="458" t="s">
        <v>727</v>
      </c>
      <c r="F28" s="90">
        <v>0.01</v>
      </c>
      <c r="G28" s="59" t="s">
        <v>504</v>
      </c>
      <c r="H28" s="126">
        <v>0</v>
      </c>
      <c r="I28" s="113" t="s">
        <v>504</v>
      </c>
      <c r="J28" s="195">
        <v>0</v>
      </c>
      <c r="K28" s="113" t="s">
        <v>504</v>
      </c>
      <c r="L28" s="213">
        <v>0</v>
      </c>
      <c r="M28" s="2"/>
      <c r="N28" s="35">
        <v>72</v>
      </c>
      <c r="O28" s="1011" t="s">
        <v>757</v>
      </c>
      <c r="P28" s="1012"/>
      <c r="Q28" s="461" t="s">
        <v>728</v>
      </c>
      <c r="R28" s="233">
        <v>0.004</v>
      </c>
      <c r="S28" s="59" t="s">
        <v>287</v>
      </c>
      <c r="T28" s="126">
        <v>0</v>
      </c>
      <c r="U28" s="200" t="s">
        <v>287</v>
      </c>
      <c r="V28" s="135">
        <v>0</v>
      </c>
      <c r="W28" s="200" t="s">
        <v>287</v>
      </c>
      <c r="X28" s="213">
        <v>0</v>
      </c>
    </row>
    <row r="29" spans="2:24" ht="15" customHeight="1">
      <c r="B29" s="17">
        <v>15</v>
      </c>
      <c r="C29" s="1009" t="s">
        <v>683</v>
      </c>
      <c r="D29" s="1010"/>
      <c r="E29" s="458" t="s">
        <v>731</v>
      </c>
      <c r="F29" s="90">
        <v>0.3</v>
      </c>
      <c r="G29" s="59" t="s">
        <v>436</v>
      </c>
      <c r="H29" s="126">
        <v>0</v>
      </c>
      <c r="I29" s="113" t="s">
        <v>436</v>
      </c>
      <c r="J29" s="195">
        <v>0</v>
      </c>
      <c r="K29" s="113" t="s">
        <v>436</v>
      </c>
      <c r="L29" s="213">
        <v>0</v>
      </c>
      <c r="M29" s="2"/>
      <c r="N29" s="35">
        <v>73</v>
      </c>
      <c r="O29" s="1011" t="s">
        <v>758</v>
      </c>
      <c r="P29" s="1012"/>
      <c r="Q29" s="461" t="s">
        <v>728</v>
      </c>
      <c r="R29" s="233">
        <v>0.02</v>
      </c>
      <c r="S29" s="59" t="s">
        <v>286</v>
      </c>
      <c r="T29" s="126">
        <v>0</v>
      </c>
      <c r="U29" s="200" t="s">
        <v>286</v>
      </c>
      <c r="V29" s="135">
        <v>0</v>
      </c>
      <c r="W29" s="200" t="s">
        <v>286</v>
      </c>
      <c r="X29" s="213">
        <v>0</v>
      </c>
    </row>
    <row r="30" spans="2:24" ht="15" customHeight="1">
      <c r="B30" s="17">
        <v>16</v>
      </c>
      <c r="C30" s="1009" t="s">
        <v>684</v>
      </c>
      <c r="D30" s="1010"/>
      <c r="E30" s="458" t="s">
        <v>728</v>
      </c>
      <c r="F30" s="90">
        <v>0.002</v>
      </c>
      <c r="G30" s="59" t="s">
        <v>507</v>
      </c>
      <c r="H30" s="126">
        <v>0</v>
      </c>
      <c r="I30" s="113" t="s">
        <v>507</v>
      </c>
      <c r="J30" s="195">
        <v>0</v>
      </c>
      <c r="K30" s="113" t="s">
        <v>507</v>
      </c>
      <c r="L30" s="213">
        <v>0</v>
      </c>
      <c r="M30" s="2"/>
      <c r="N30" s="35">
        <v>74</v>
      </c>
      <c r="O30" s="1011" t="s">
        <v>759</v>
      </c>
      <c r="P30" s="1012"/>
      <c r="Q30" s="461" t="s">
        <v>727</v>
      </c>
      <c r="R30" s="233">
        <v>0.002</v>
      </c>
      <c r="S30" s="59" t="s">
        <v>507</v>
      </c>
      <c r="T30" s="126">
        <v>0</v>
      </c>
      <c r="U30" s="200" t="s">
        <v>507</v>
      </c>
      <c r="V30" s="135">
        <v>0</v>
      </c>
      <c r="W30" s="200" t="s">
        <v>507</v>
      </c>
      <c r="X30" s="213">
        <v>0</v>
      </c>
    </row>
    <row r="31" spans="2:24" ht="15" customHeight="1">
      <c r="B31" s="17">
        <v>17</v>
      </c>
      <c r="C31" s="1009" t="s">
        <v>685</v>
      </c>
      <c r="D31" s="1010"/>
      <c r="E31" s="458" t="s">
        <v>730</v>
      </c>
      <c r="F31" s="90">
        <v>0.09</v>
      </c>
      <c r="G31" s="59" t="s">
        <v>508</v>
      </c>
      <c r="H31" s="126">
        <v>0</v>
      </c>
      <c r="I31" s="113" t="s">
        <v>508</v>
      </c>
      <c r="J31" s="195">
        <v>0</v>
      </c>
      <c r="K31" s="113" t="s">
        <v>508</v>
      </c>
      <c r="L31" s="213">
        <v>0</v>
      </c>
      <c r="M31" s="2"/>
      <c r="N31" s="35">
        <v>75</v>
      </c>
      <c r="O31" s="1011" t="s">
        <v>760</v>
      </c>
      <c r="P31" s="1012"/>
      <c r="Q31" s="461" t="s">
        <v>728</v>
      </c>
      <c r="R31" s="233">
        <v>0.02</v>
      </c>
      <c r="S31" s="59" t="s">
        <v>286</v>
      </c>
      <c r="T31" s="126">
        <v>0</v>
      </c>
      <c r="U31" s="200" t="s">
        <v>286</v>
      </c>
      <c r="V31" s="135">
        <v>0</v>
      </c>
      <c r="W31" s="200" t="s">
        <v>286</v>
      </c>
      <c r="X31" s="213">
        <v>0</v>
      </c>
    </row>
    <row r="32" spans="2:24" ht="15" customHeight="1">
      <c r="B32" s="17">
        <v>18</v>
      </c>
      <c r="C32" s="1009" t="s">
        <v>686</v>
      </c>
      <c r="D32" s="1010"/>
      <c r="E32" s="458" t="s">
        <v>729</v>
      </c>
      <c r="F32" s="90">
        <v>0.006</v>
      </c>
      <c r="G32" s="59" t="s">
        <v>509</v>
      </c>
      <c r="H32" s="126">
        <v>0</v>
      </c>
      <c r="I32" s="113" t="s">
        <v>503</v>
      </c>
      <c r="J32" s="195">
        <v>0</v>
      </c>
      <c r="K32" s="113" t="s">
        <v>503</v>
      </c>
      <c r="L32" s="213">
        <v>0</v>
      </c>
      <c r="M32" s="2"/>
      <c r="N32" s="35">
        <v>76</v>
      </c>
      <c r="O32" s="1011" t="s">
        <v>761</v>
      </c>
      <c r="P32" s="1012"/>
      <c r="Q32" s="461" t="s">
        <v>729</v>
      </c>
      <c r="R32" s="233">
        <v>0.05</v>
      </c>
      <c r="S32" s="59" t="s">
        <v>290</v>
      </c>
      <c r="T32" s="126">
        <v>0</v>
      </c>
      <c r="U32" s="200" t="s">
        <v>290</v>
      </c>
      <c r="V32" s="135">
        <v>0</v>
      </c>
      <c r="W32" s="200" t="s">
        <v>290</v>
      </c>
      <c r="X32" s="213">
        <v>0</v>
      </c>
    </row>
    <row r="33" spans="2:24" ht="15" customHeight="1">
      <c r="B33" s="17">
        <v>19</v>
      </c>
      <c r="C33" s="1009" t="s">
        <v>687</v>
      </c>
      <c r="D33" s="1010"/>
      <c r="E33" s="458" t="s">
        <v>728</v>
      </c>
      <c r="F33" s="90">
        <v>0.009</v>
      </c>
      <c r="G33" s="59" t="s">
        <v>510</v>
      </c>
      <c r="H33" s="126">
        <v>0</v>
      </c>
      <c r="I33" s="113" t="s">
        <v>510</v>
      </c>
      <c r="J33" s="195">
        <v>0</v>
      </c>
      <c r="K33" s="113" t="s">
        <v>510</v>
      </c>
      <c r="L33" s="213">
        <v>0</v>
      </c>
      <c r="M33" s="2"/>
      <c r="N33" s="35">
        <v>77</v>
      </c>
      <c r="O33" s="1011" t="s">
        <v>762</v>
      </c>
      <c r="P33" s="1012"/>
      <c r="Q33" s="461" t="s">
        <v>729</v>
      </c>
      <c r="R33" s="233">
        <v>0.0005</v>
      </c>
      <c r="S33" s="127" t="s">
        <v>515</v>
      </c>
      <c r="T33" s="126">
        <v>0</v>
      </c>
      <c r="U33" s="200" t="s">
        <v>515</v>
      </c>
      <c r="V33" s="135">
        <v>0</v>
      </c>
      <c r="W33" s="196" t="s">
        <v>515</v>
      </c>
      <c r="X33" s="213">
        <v>0</v>
      </c>
    </row>
    <row r="34" spans="2:24" ht="15" customHeight="1">
      <c r="B34" s="17">
        <v>20</v>
      </c>
      <c r="C34" s="1009" t="s">
        <v>688</v>
      </c>
      <c r="D34" s="1010"/>
      <c r="E34" s="458" t="s">
        <v>728</v>
      </c>
      <c r="F34" s="90">
        <v>0.03</v>
      </c>
      <c r="G34" s="59" t="s">
        <v>435</v>
      </c>
      <c r="H34" s="126">
        <v>0</v>
      </c>
      <c r="I34" s="113" t="s">
        <v>435</v>
      </c>
      <c r="J34" s="195">
        <v>0</v>
      </c>
      <c r="K34" s="113" t="s">
        <v>435</v>
      </c>
      <c r="L34" s="213">
        <v>0</v>
      </c>
      <c r="M34" s="2"/>
      <c r="N34" s="35">
        <v>78</v>
      </c>
      <c r="O34" s="1011" t="s">
        <v>763</v>
      </c>
      <c r="P34" s="1012"/>
      <c r="Q34" s="461" t="s">
        <v>731</v>
      </c>
      <c r="R34" s="233">
        <v>0.01</v>
      </c>
      <c r="S34" s="127" t="s">
        <v>505</v>
      </c>
      <c r="T34" s="126">
        <v>0</v>
      </c>
      <c r="U34" s="196" t="s">
        <v>505</v>
      </c>
      <c r="V34" s="135">
        <v>0</v>
      </c>
      <c r="W34" s="196" t="s">
        <v>505</v>
      </c>
      <c r="X34" s="213">
        <v>0</v>
      </c>
    </row>
    <row r="35" spans="2:24" ht="15" customHeight="1">
      <c r="B35" s="17">
        <v>21</v>
      </c>
      <c r="C35" s="1009" t="s">
        <v>689</v>
      </c>
      <c r="D35" s="1010"/>
      <c r="E35" s="458" t="s">
        <v>729</v>
      </c>
      <c r="F35" s="90">
        <v>0.08</v>
      </c>
      <c r="G35" s="127" t="s">
        <v>501</v>
      </c>
      <c r="H35" s="126">
        <v>0</v>
      </c>
      <c r="I35" s="113" t="s">
        <v>501</v>
      </c>
      <c r="J35" s="195">
        <v>0</v>
      </c>
      <c r="K35" s="113" t="s">
        <v>501</v>
      </c>
      <c r="L35" s="213">
        <v>0</v>
      </c>
      <c r="M35" s="2"/>
      <c r="N35" s="35">
        <v>79</v>
      </c>
      <c r="O35" s="1011" t="s">
        <v>764</v>
      </c>
      <c r="P35" s="1012"/>
      <c r="Q35" s="461" t="s">
        <v>729</v>
      </c>
      <c r="R35" s="233">
        <v>0.03</v>
      </c>
      <c r="S35" s="127" t="s">
        <v>435</v>
      </c>
      <c r="T35" s="126">
        <v>0</v>
      </c>
      <c r="U35" s="196" t="s">
        <v>435</v>
      </c>
      <c r="V35" s="135">
        <v>0</v>
      </c>
      <c r="W35" s="196" t="s">
        <v>435</v>
      </c>
      <c r="X35" s="213">
        <v>0</v>
      </c>
    </row>
    <row r="36" spans="2:24" ht="15" customHeight="1">
      <c r="B36" s="17">
        <v>22</v>
      </c>
      <c r="C36" s="1009" t="s">
        <v>690</v>
      </c>
      <c r="D36" s="1010"/>
      <c r="E36" s="458" t="s">
        <v>727</v>
      </c>
      <c r="F36" s="90">
        <v>0.01</v>
      </c>
      <c r="G36" s="127" t="s">
        <v>504</v>
      </c>
      <c r="H36" s="126">
        <v>0</v>
      </c>
      <c r="I36" s="113" t="s">
        <v>504</v>
      </c>
      <c r="J36" s="195">
        <v>0</v>
      </c>
      <c r="K36" s="113" t="s">
        <v>504</v>
      </c>
      <c r="L36" s="213">
        <v>0</v>
      </c>
      <c r="M36" s="2"/>
      <c r="N36" s="35">
        <v>80</v>
      </c>
      <c r="O36" s="1011" t="s">
        <v>765</v>
      </c>
      <c r="P36" s="1012"/>
      <c r="Q36" s="461" t="s">
        <v>729</v>
      </c>
      <c r="R36" s="233">
        <v>0.05</v>
      </c>
      <c r="S36" s="127" t="s">
        <v>290</v>
      </c>
      <c r="T36" s="126">
        <v>0</v>
      </c>
      <c r="U36" s="196" t="s">
        <v>290</v>
      </c>
      <c r="V36" s="135">
        <v>0</v>
      </c>
      <c r="W36" s="196" t="s">
        <v>290</v>
      </c>
      <c r="X36" s="213">
        <v>0</v>
      </c>
    </row>
    <row r="37" spans="2:24" ht="15" customHeight="1">
      <c r="B37" s="17">
        <v>23</v>
      </c>
      <c r="C37" s="1009" t="s">
        <v>691</v>
      </c>
      <c r="D37" s="1010"/>
      <c r="E37" s="458" t="s">
        <v>728</v>
      </c>
      <c r="F37" s="90">
        <v>0.02</v>
      </c>
      <c r="G37" s="127" t="s">
        <v>504</v>
      </c>
      <c r="H37" s="126">
        <v>0</v>
      </c>
      <c r="I37" s="113" t="s">
        <v>504</v>
      </c>
      <c r="J37" s="195">
        <v>0</v>
      </c>
      <c r="K37" s="113" t="s">
        <v>504</v>
      </c>
      <c r="L37" s="213">
        <v>0</v>
      </c>
      <c r="M37" s="2"/>
      <c r="N37" s="35">
        <v>81</v>
      </c>
      <c r="O37" s="1011" t="s">
        <v>766</v>
      </c>
      <c r="P37" s="1012"/>
      <c r="Q37" s="461" t="s">
        <v>727</v>
      </c>
      <c r="R37" s="233">
        <v>0.006</v>
      </c>
      <c r="S37" s="60" t="s">
        <v>503</v>
      </c>
      <c r="T37" s="126">
        <v>0</v>
      </c>
      <c r="U37" s="196" t="s">
        <v>503</v>
      </c>
      <c r="V37" s="135">
        <v>0</v>
      </c>
      <c r="W37" s="196" t="s">
        <v>503</v>
      </c>
      <c r="X37" s="213">
        <v>0</v>
      </c>
    </row>
    <row r="38" spans="2:24" ht="15" customHeight="1">
      <c r="B38" s="17">
        <v>24</v>
      </c>
      <c r="C38" s="1009" t="s">
        <v>692</v>
      </c>
      <c r="D38" s="1010"/>
      <c r="E38" s="458" t="s">
        <v>729</v>
      </c>
      <c r="F38" s="90">
        <v>0.03</v>
      </c>
      <c r="G38" s="127" t="s">
        <v>435</v>
      </c>
      <c r="H38" s="126">
        <v>0</v>
      </c>
      <c r="I38" s="113" t="s">
        <v>435</v>
      </c>
      <c r="J38" s="195">
        <v>0</v>
      </c>
      <c r="K38" s="113" t="s">
        <v>435</v>
      </c>
      <c r="L38" s="213">
        <v>0</v>
      </c>
      <c r="M38" s="2"/>
      <c r="N38" s="35">
        <v>82</v>
      </c>
      <c r="O38" s="1011" t="s">
        <v>767</v>
      </c>
      <c r="P38" s="1012"/>
      <c r="Q38" s="461" t="s">
        <v>729</v>
      </c>
      <c r="R38" s="233">
        <v>0.007</v>
      </c>
      <c r="S38" s="127" t="s">
        <v>516</v>
      </c>
      <c r="T38" s="126">
        <v>0</v>
      </c>
      <c r="U38" s="201" t="s">
        <v>516</v>
      </c>
      <c r="V38" s="135">
        <v>0</v>
      </c>
      <c r="W38" s="196" t="s">
        <v>516</v>
      </c>
      <c r="X38" s="213">
        <v>0</v>
      </c>
    </row>
    <row r="39" spans="2:24" ht="15" customHeight="1">
      <c r="B39" s="17">
        <v>25</v>
      </c>
      <c r="C39" s="1009" t="s">
        <v>693</v>
      </c>
      <c r="D39" s="1010"/>
      <c r="E39" s="458" t="s">
        <v>729</v>
      </c>
      <c r="F39" s="90">
        <v>0.1</v>
      </c>
      <c r="G39" s="127" t="s">
        <v>504</v>
      </c>
      <c r="H39" s="126">
        <v>0</v>
      </c>
      <c r="I39" s="113" t="s">
        <v>504</v>
      </c>
      <c r="J39" s="195">
        <v>0</v>
      </c>
      <c r="K39" s="113" t="s">
        <v>504</v>
      </c>
      <c r="L39" s="213">
        <v>0</v>
      </c>
      <c r="M39" s="2"/>
      <c r="N39" s="35">
        <v>83</v>
      </c>
      <c r="O39" s="1011" t="s">
        <v>768</v>
      </c>
      <c r="P39" s="1012"/>
      <c r="Q39" s="461" t="s">
        <v>728</v>
      </c>
      <c r="R39" s="233">
        <v>0.01</v>
      </c>
      <c r="S39" s="127" t="s">
        <v>504</v>
      </c>
      <c r="T39" s="126">
        <v>0</v>
      </c>
      <c r="U39" s="196" t="s">
        <v>504</v>
      </c>
      <c r="V39" s="135">
        <v>0</v>
      </c>
      <c r="W39" s="196" t="s">
        <v>504</v>
      </c>
      <c r="X39" s="213">
        <v>0</v>
      </c>
    </row>
    <row r="40" spans="2:24" ht="15" customHeight="1">
      <c r="B40" s="17">
        <v>26</v>
      </c>
      <c r="C40" s="1009" t="s">
        <v>694</v>
      </c>
      <c r="D40" s="1010"/>
      <c r="E40" s="458" t="s">
        <v>727</v>
      </c>
      <c r="F40" s="90">
        <v>0.0006</v>
      </c>
      <c r="G40" s="127" t="s">
        <v>511</v>
      </c>
      <c r="H40" s="126">
        <v>0</v>
      </c>
      <c r="I40" s="113" t="s">
        <v>511</v>
      </c>
      <c r="J40" s="195">
        <v>0</v>
      </c>
      <c r="K40" s="113" t="s">
        <v>511</v>
      </c>
      <c r="L40" s="213">
        <v>0</v>
      </c>
      <c r="M40" s="2"/>
      <c r="N40" s="35">
        <v>84</v>
      </c>
      <c r="O40" s="1011" t="s">
        <v>769</v>
      </c>
      <c r="P40" s="1012"/>
      <c r="Q40" s="461" t="s">
        <v>729</v>
      </c>
      <c r="R40" s="233">
        <v>0.1</v>
      </c>
      <c r="S40" s="127" t="s">
        <v>291</v>
      </c>
      <c r="T40" s="126">
        <v>0</v>
      </c>
      <c r="U40" s="196" t="s">
        <v>291</v>
      </c>
      <c r="V40" s="135">
        <v>0</v>
      </c>
      <c r="W40" s="196" t="s">
        <v>291</v>
      </c>
      <c r="X40" s="213">
        <v>0</v>
      </c>
    </row>
    <row r="41" spans="2:24" ht="15" customHeight="1">
      <c r="B41" s="17">
        <v>27</v>
      </c>
      <c r="C41" s="1009" t="s">
        <v>695</v>
      </c>
      <c r="D41" s="1010"/>
      <c r="E41" s="458" t="s">
        <v>732</v>
      </c>
      <c r="F41" s="90">
        <v>0.008</v>
      </c>
      <c r="G41" s="127" t="s">
        <v>512</v>
      </c>
      <c r="H41" s="126">
        <v>0</v>
      </c>
      <c r="I41" s="113" t="s">
        <v>512</v>
      </c>
      <c r="J41" s="195">
        <v>0</v>
      </c>
      <c r="K41" s="113" t="s">
        <v>512</v>
      </c>
      <c r="L41" s="213">
        <v>0</v>
      </c>
      <c r="M41" s="2"/>
      <c r="N41" s="35">
        <v>85</v>
      </c>
      <c r="O41" s="1011" t="s">
        <v>770</v>
      </c>
      <c r="P41" s="1012"/>
      <c r="Q41" s="461" t="s">
        <v>728</v>
      </c>
      <c r="R41" s="233">
        <v>0.03</v>
      </c>
      <c r="S41" s="127" t="s">
        <v>435</v>
      </c>
      <c r="T41" s="126">
        <v>0</v>
      </c>
      <c r="U41" s="196" t="s">
        <v>435</v>
      </c>
      <c r="V41" s="135">
        <v>0</v>
      </c>
      <c r="W41" s="196" t="s">
        <v>435</v>
      </c>
      <c r="X41" s="213">
        <v>0</v>
      </c>
    </row>
    <row r="42" spans="2:24" ht="15" customHeight="1">
      <c r="B42" s="17">
        <v>28</v>
      </c>
      <c r="C42" s="1009" t="s">
        <v>696</v>
      </c>
      <c r="D42" s="1010"/>
      <c r="E42" s="458" t="s">
        <v>733</v>
      </c>
      <c r="F42" s="90">
        <v>0.08</v>
      </c>
      <c r="G42" s="127" t="s">
        <v>438</v>
      </c>
      <c r="H42" s="126">
        <v>0</v>
      </c>
      <c r="I42" s="113" t="s">
        <v>438</v>
      </c>
      <c r="J42" s="195">
        <v>0</v>
      </c>
      <c r="K42" s="113" t="s">
        <v>438</v>
      </c>
      <c r="L42" s="213">
        <v>0</v>
      </c>
      <c r="M42" s="2"/>
      <c r="N42" s="35">
        <v>86</v>
      </c>
      <c r="O42" s="1011" t="s">
        <v>771</v>
      </c>
      <c r="P42" s="1012"/>
      <c r="Q42" s="461" t="s">
        <v>728</v>
      </c>
      <c r="R42" s="233">
        <v>0.02</v>
      </c>
      <c r="S42" s="127" t="s">
        <v>286</v>
      </c>
      <c r="T42" s="126">
        <v>0</v>
      </c>
      <c r="U42" s="196" t="s">
        <v>286</v>
      </c>
      <c r="V42" s="135">
        <v>0</v>
      </c>
      <c r="W42" s="196" t="s">
        <v>286</v>
      </c>
      <c r="X42" s="213">
        <v>0</v>
      </c>
    </row>
    <row r="43" spans="2:24" ht="15" customHeight="1">
      <c r="B43" s="17">
        <v>29</v>
      </c>
      <c r="C43" s="1009" t="s">
        <v>697</v>
      </c>
      <c r="D43" s="1010"/>
      <c r="E43" s="458" t="s">
        <v>727</v>
      </c>
      <c r="F43" s="90">
        <v>0.02</v>
      </c>
      <c r="G43" s="127" t="s">
        <v>286</v>
      </c>
      <c r="H43" s="126">
        <v>0</v>
      </c>
      <c r="I43" s="113" t="s">
        <v>286</v>
      </c>
      <c r="J43" s="195">
        <v>0</v>
      </c>
      <c r="K43" s="113" t="s">
        <v>286</v>
      </c>
      <c r="L43" s="213">
        <v>0</v>
      </c>
      <c r="M43" s="2"/>
      <c r="N43" s="35">
        <v>87</v>
      </c>
      <c r="O43" s="1011" t="s">
        <v>772</v>
      </c>
      <c r="P43" s="1012"/>
      <c r="Q43" s="461" t="s">
        <v>729</v>
      </c>
      <c r="R43" s="233">
        <v>0.02</v>
      </c>
      <c r="S43" s="127" t="s">
        <v>286</v>
      </c>
      <c r="T43" s="126">
        <v>0</v>
      </c>
      <c r="U43" s="196" t="s">
        <v>286</v>
      </c>
      <c r="V43" s="135">
        <v>0</v>
      </c>
      <c r="W43" s="196" t="s">
        <v>286</v>
      </c>
      <c r="X43" s="213">
        <v>0</v>
      </c>
    </row>
    <row r="44" spans="2:24" ht="15" customHeight="1">
      <c r="B44" s="17">
        <v>30</v>
      </c>
      <c r="C44" s="1009" t="s">
        <v>698</v>
      </c>
      <c r="D44" s="1010"/>
      <c r="E44" s="458" t="s">
        <v>734</v>
      </c>
      <c r="F44" s="90">
        <v>0.0003</v>
      </c>
      <c r="G44" s="127" t="s">
        <v>513</v>
      </c>
      <c r="H44" s="126">
        <v>0</v>
      </c>
      <c r="I44" s="113" t="s">
        <v>513</v>
      </c>
      <c r="J44" s="195">
        <v>0</v>
      </c>
      <c r="K44" s="113" t="s">
        <v>513</v>
      </c>
      <c r="L44" s="213">
        <v>0</v>
      </c>
      <c r="M44" s="2"/>
      <c r="N44" s="35">
        <v>88</v>
      </c>
      <c r="O44" s="1011" t="s">
        <v>773</v>
      </c>
      <c r="P44" s="1012"/>
      <c r="Q44" s="461" t="s">
        <v>730</v>
      </c>
      <c r="R44" s="233">
        <v>0.03</v>
      </c>
      <c r="S44" s="127" t="s">
        <v>435</v>
      </c>
      <c r="T44" s="126">
        <v>0</v>
      </c>
      <c r="U44" s="196" t="s">
        <v>435</v>
      </c>
      <c r="V44" s="135">
        <v>0</v>
      </c>
      <c r="W44" s="196" t="s">
        <v>435</v>
      </c>
      <c r="X44" s="213">
        <v>0</v>
      </c>
    </row>
    <row r="45" spans="2:24" ht="15" customHeight="1">
      <c r="B45" s="17">
        <v>31</v>
      </c>
      <c r="C45" s="1009" t="s">
        <v>699</v>
      </c>
      <c r="D45" s="1010"/>
      <c r="E45" s="458" t="s">
        <v>728</v>
      </c>
      <c r="F45" s="90">
        <v>0.005</v>
      </c>
      <c r="G45" s="127" t="s">
        <v>289</v>
      </c>
      <c r="H45" s="126">
        <v>0</v>
      </c>
      <c r="I45" s="113" t="s">
        <v>289</v>
      </c>
      <c r="J45" s="195">
        <v>0</v>
      </c>
      <c r="K45" s="113" t="s">
        <v>289</v>
      </c>
      <c r="L45" s="213">
        <v>0</v>
      </c>
      <c r="M45" s="2"/>
      <c r="N45" s="35">
        <v>89</v>
      </c>
      <c r="O45" s="1011" t="s">
        <v>774</v>
      </c>
      <c r="P45" s="1012"/>
      <c r="Q45" s="461" t="s">
        <v>728</v>
      </c>
      <c r="R45" s="233">
        <v>0.05</v>
      </c>
      <c r="S45" s="127" t="s">
        <v>290</v>
      </c>
      <c r="T45" s="126">
        <v>0</v>
      </c>
      <c r="U45" s="196" t="s">
        <v>290</v>
      </c>
      <c r="V45" s="135">
        <v>0</v>
      </c>
      <c r="W45" s="196" t="s">
        <v>290</v>
      </c>
      <c r="X45" s="213">
        <v>0</v>
      </c>
    </row>
    <row r="46" spans="2:24" ht="15" customHeight="1">
      <c r="B46" s="17">
        <v>32</v>
      </c>
      <c r="C46" s="1009" t="s">
        <v>700</v>
      </c>
      <c r="D46" s="1010"/>
      <c r="E46" s="458" t="s">
        <v>730</v>
      </c>
      <c r="F46" s="90">
        <v>0.3</v>
      </c>
      <c r="G46" s="127" t="s">
        <v>436</v>
      </c>
      <c r="H46" s="126">
        <v>0</v>
      </c>
      <c r="I46" s="113" t="s">
        <v>436</v>
      </c>
      <c r="J46" s="195">
        <v>0</v>
      </c>
      <c r="K46" s="113" t="s">
        <v>436</v>
      </c>
      <c r="L46" s="213">
        <v>0</v>
      </c>
      <c r="M46" s="2"/>
      <c r="N46" s="35">
        <v>90</v>
      </c>
      <c r="O46" s="1011" t="s">
        <v>775</v>
      </c>
      <c r="P46" s="1012"/>
      <c r="Q46" s="461" t="s">
        <v>730</v>
      </c>
      <c r="R46" s="233">
        <v>0.09</v>
      </c>
      <c r="S46" s="127" t="s">
        <v>508</v>
      </c>
      <c r="T46" s="126">
        <v>0</v>
      </c>
      <c r="U46" s="196" t="s">
        <v>508</v>
      </c>
      <c r="V46" s="135">
        <v>0</v>
      </c>
      <c r="W46" s="196" t="s">
        <v>508</v>
      </c>
      <c r="X46" s="213">
        <v>0</v>
      </c>
    </row>
    <row r="47" spans="2:24" ht="15" customHeight="1">
      <c r="B47" s="17">
        <v>33</v>
      </c>
      <c r="C47" s="1009" t="s">
        <v>701</v>
      </c>
      <c r="D47" s="1010"/>
      <c r="E47" s="458" t="s">
        <v>728</v>
      </c>
      <c r="F47" s="90">
        <v>0.03</v>
      </c>
      <c r="G47" s="127" t="s">
        <v>435</v>
      </c>
      <c r="H47" s="126">
        <v>0</v>
      </c>
      <c r="I47" s="113" t="s">
        <v>435</v>
      </c>
      <c r="J47" s="195">
        <v>0</v>
      </c>
      <c r="K47" s="113" t="s">
        <v>435</v>
      </c>
      <c r="L47" s="213">
        <v>0</v>
      </c>
      <c r="M47" s="2"/>
      <c r="N47" s="35">
        <v>91</v>
      </c>
      <c r="O47" s="1011" t="s">
        <v>776</v>
      </c>
      <c r="P47" s="1012"/>
      <c r="Q47" s="461" t="s">
        <v>727</v>
      </c>
      <c r="R47" s="233">
        <v>0.007</v>
      </c>
      <c r="S47" s="127" t="s">
        <v>502</v>
      </c>
      <c r="T47" s="126">
        <v>0</v>
      </c>
      <c r="U47" s="196" t="s">
        <v>502</v>
      </c>
      <c r="V47" s="135">
        <v>0</v>
      </c>
      <c r="W47" s="196" t="s">
        <v>502</v>
      </c>
      <c r="X47" s="213">
        <v>0</v>
      </c>
    </row>
    <row r="48" spans="2:24" ht="15" customHeight="1">
      <c r="B48" s="17">
        <v>34</v>
      </c>
      <c r="C48" s="1009" t="s">
        <v>702</v>
      </c>
      <c r="D48" s="1010"/>
      <c r="E48" s="458" t="s">
        <v>728</v>
      </c>
      <c r="F48" s="90">
        <v>2</v>
      </c>
      <c r="G48" s="127" t="s">
        <v>292</v>
      </c>
      <c r="H48" s="126">
        <v>0</v>
      </c>
      <c r="I48" s="113" t="s">
        <v>292</v>
      </c>
      <c r="J48" s="195">
        <v>0</v>
      </c>
      <c r="K48" s="113" t="s">
        <v>292</v>
      </c>
      <c r="L48" s="213">
        <v>0</v>
      </c>
      <c r="M48" s="2"/>
      <c r="N48" s="35">
        <v>92</v>
      </c>
      <c r="O48" s="1011" t="s">
        <v>777</v>
      </c>
      <c r="P48" s="1012"/>
      <c r="Q48" s="461" t="s">
        <v>730</v>
      </c>
      <c r="R48" s="233">
        <v>0.05</v>
      </c>
      <c r="S48" s="127" t="s">
        <v>290</v>
      </c>
      <c r="T48" s="126">
        <v>0</v>
      </c>
      <c r="U48" s="196" t="s">
        <v>290</v>
      </c>
      <c r="V48" s="135">
        <v>0</v>
      </c>
      <c r="W48" s="196" t="s">
        <v>290</v>
      </c>
      <c r="X48" s="213">
        <v>0</v>
      </c>
    </row>
    <row r="49" spans="2:24" ht="15" customHeight="1">
      <c r="B49" s="17">
        <v>35</v>
      </c>
      <c r="C49" s="1009" t="s">
        <v>703</v>
      </c>
      <c r="D49" s="1010"/>
      <c r="E49" s="458" t="s">
        <v>735</v>
      </c>
      <c r="F49" s="90">
        <v>0.02</v>
      </c>
      <c r="G49" s="127" t="s">
        <v>288</v>
      </c>
      <c r="H49" s="126">
        <v>0</v>
      </c>
      <c r="I49" s="113" t="s">
        <v>288</v>
      </c>
      <c r="J49" s="195">
        <v>0</v>
      </c>
      <c r="K49" s="113" t="s">
        <v>288</v>
      </c>
      <c r="L49" s="213">
        <v>0</v>
      </c>
      <c r="M49" s="2"/>
      <c r="N49" s="35">
        <v>93</v>
      </c>
      <c r="O49" s="1011" t="s">
        <v>778</v>
      </c>
      <c r="P49" s="1012"/>
      <c r="Q49" s="461" t="s">
        <v>728</v>
      </c>
      <c r="R49" s="233">
        <v>0.05</v>
      </c>
      <c r="S49" s="127" t="s">
        <v>290</v>
      </c>
      <c r="T49" s="126">
        <v>0</v>
      </c>
      <c r="U49" s="196" t="s">
        <v>290</v>
      </c>
      <c r="V49" s="135">
        <v>0</v>
      </c>
      <c r="W49" s="196" t="s">
        <v>290</v>
      </c>
      <c r="X49" s="213">
        <v>0</v>
      </c>
    </row>
    <row r="50" spans="2:24" ht="15" customHeight="1">
      <c r="B50" s="17">
        <v>36</v>
      </c>
      <c r="C50" s="1009" t="s">
        <v>704</v>
      </c>
      <c r="D50" s="1010"/>
      <c r="E50" s="458" t="s">
        <v>728</v>
      </c>
      <c r="F50" s="90">
        <v>0.02</v>
      </c>
      <c r="G50" s="127" t="s">
        <v>286</v>
      </c>
      <c r="H50" s="126">
        <v>0</v>
      </c>
      <c r="I50" s="113" t="s">
        <v>286</v>
      </c>
      <c r="J50" s="195">
        <v>0</v>
      </c>
      <c r="K50" s="113" t="s">
        <v>286</v>
      </c>
      <c r="L50" s="213">
        <v>0</v>
      </c>
      <c r="M50" s="2"/>
      <c r="N50" s="35">
        <v>94</v>
      </c>
      <c r="O50" s="1011" t="s">
        <v>779</v>
      </c>
      <c r="P50" s="1012"/>
      <c r="Q50" s="461" t="s">
        <v>729</v>
      </c>
      <c r="R50" s="233">
        <v>0.03</v>
      </c>
      <c r="S50" s="127" t="s">
        <v>435</v>
      </c>
      <c r="T50" s="126">
        <v>0</v>
      </c>
      <c r="U50" s="196" t="s">
        <v>435</v>
      </c>
      <c r="V50" s="135">
        <v>0</v>
      </c>
      <c r="W50" s="196" t="s">
        <v>435</v>
      </c>
      <c r="X50" s="213">
        <v>0</v>
      </c>
    </row>
    <row r="51" spans="2:24" ht="15" customHeight="1">
      <c r="B51" s="17">
        <v>37</v>
      </c>
      <c r="C51" s="1009" t="s">
        <v>705</v>
      </c>
      <c r="D51" s="1010"/>
      <c r="E51" s="458" t="s">
        <v>728</v>
      </c>
      <c r="F51" s="90">
        <v>0.0001</v>
      </c>
      <c r="G51" s="127" t="s">
        <v>455</v>
      </c>
      <c r="H51" s="126">
        <v>0</v>
      </c>
      <c r="I51" s="113" t="s">
        <v>455</v>
      </c>
      <c r="J51" s="195">
        <v>0</v>
      </c>
      <c r="K51" s="113" t="s">
        <v>455</v>
      </c>
      <c r="L51" s="213">
        <v>0</v>
      </c>
      <c r="M51" s="2"/>
      <c r="N51" s="35">
        <v>95</v>
      </c>
      <c r="O51" s="1011" t="s">
        <v>780</v>
      </c>
      <c r="P51" s="1012"/>
      <c r="Q51" s="461" t="s">
        <v>793</v>
      </c>
      <c r="R51" s="233">
        <v>0.1</v>
      </c>
      <c r="S51" s="127" t="s">
        <v>291</v>
      </c>
      <c r="T51" s="126">
        <v>0</v>
      </c>
      <c r="U51" s="196" t="s">
        <v>291</v>
      </c>
      <c r="V51" s="135">
        <v>0</v>
      </c>
      <c r="W51" s="196" t="s">
        <v>291</v>
      </c>
      <c r="X51" s="213">
        <v>0</v>
      </c>
    </row>
    <row r="52" spans="2:24" ht="15" customHeight="1">
      <c r="B52" s="17">
        <v>38</v>
      </c>
      <c r="C52" s="1009" t="s">
        <v>706</v>
      </c>
      <c r="D52" s="1010"/>
      <c r="E52" s="458" t="s">
        <v>727</v>
      </c>
      <c r="F52" s="90">
        <v>0.003</v>
      </c>
      <c r="G52" s="127" t="s">
        <v>505</v>
      </c>
      <c r="H52" s="126">
        <v>0</v>
      </c>
      <c r="I52" s="113" t="s">
        <v>505</v>
      </c>
      <c r="J52" s="195">
        <v>0</v>
      </c>
      <c r="K52" s="113" t="s">
        <v>505</v>
      </c>
      <c r="L52" s="213">
        <v>0</v>
      </c>
      <c r="M52" s="2"/>
      <c r="N52" s="35">
        <v>96</v>
      </c>
      <c r="O52" s="1011" t="s">
        <v>781</v>
      </c>
      <c r="P52" s="1012"/>
      <c r="Q52" s="461" t="s">
        <v>730</v>
      </c>
      <c r="R52" s="233">
        <v>0.02</v>
      </c>
      <c r="S52" s="127" t="s">
        <v>286</v>
      </c>
      <c r="T52" s="126">
        <v>0</v>
      </c>
      <c r="U52" s="196" t="s">
        <v>286</v>
      </c>
      <c r="V52" s="135">
        <v>0</v>
      </c>
      <c r="W52" s="196" t="s">
        <v>286</v>
      </c>
      <c r="X52" s="213">
        <v>0</v>
      </c>
    </row>
    <row r="53" spans="2:24" ht="15" customHeight="1">
      <c r="B53" s="17">
        <v>39</v>
      </c>
      <c r="C53" s="1009" t="s">
        <v>707</v>
      </c>
      <c r="D53" s="1010"/>
      <c r="E53" s="458" t="s">
        <v>729</v>
      </c>
      <c r="F53" s="90">
        <v>0.05</v>
      </c>
      <c r="G53" s="127" t="s">
        <v>290</v>
      </c>
      <c r="H53" s="126">
        <v>0</v>
      </c>
      <c r="I53" s="113" t="s">
        <v>290</v>
      </c>
      <c r="J53" s="195">
        <v>0</v>
      </c>
      <c r="K53" s="113" t="s">
        <v>290</v>
      </c>
      <c r="L53" s="213">
        <v>0</v>
      </c>
      <c r="M53" s="2"/>
      <c r="N53" s="35">
        <v>97</v>
      </c>
      <c r="O53" s="1011" t="s">
        <v>782</v>
      </c>
      <c r="P53" s="1012"/>
      <c r="Q53" s="461" t="s">
        <v>729</v>
      </c>
      <c r="R53" s="233">
        <v>0.1</v>
      </c>
      <c r="S53" s="127" t="s">
        <v>291</v>
      </c>
      <c r="T53" s="126">
        <v>0</v>
      </c>
      <c r="U53" s="196" t="s">
        <v>291</v>
      </c>
      <c r="V53" s="135">
        <v>0</v>
      </c>
      <c r="W53" s="196" t="s">
        <v>291</v>
      </c>
      <c r="X53" s="213">
        <v>0</v>
      </c>
    </row>
    <row r="54" spans="2:24" ht="15" customHeight="1">
      <c r="B54" s="17">
        <v>40</v>
      </c>
      <c r="C54" s="1009" t="s">
        <v>708</v>
      </c>
      <c r="D54" s="1010"/>
      <c r="E54" s="458" t="s">
        <v>728</v>
      </c>
      <c r="F54" s="90">
        <v>0.001</v>
      </c>
      <c r="G54" s="127" t="s">
        <v>506</v>
      </c>
      <c r="H54" s="126">
        <v>0</v>
      </c>
      <c r="I54" s="113" t="s">
        <v>506</v>
      </c>
      <c r="J54" s="195">
        <v>0</v>
      </c>
      <c r="K54" s="113" t="s">
        <v>506</v>
      </c>
      <c r="L54" s="213">
        <v>0</v>
      </c>
      <c r="M54" s="2"/>
      <c r="N54" s="35">
        <v>98</v>
      </c>
      <c r="O54" s="1011" t="s">
        <v>783</v>
      </c>
      <c r="P54" s="1012"/>
      <c r="Q54" s="461" t="s">
        <v>728</v>
      </c>
      <c r="R54" s="233">
        <v>0.09</v>
      </c>
      <c r="S54" s="127" t="s">
        <v>508</v>
      </c>
      <c r="T54" s="126">
        <v>0</v>
      </c>
      <c r="U54" s="196" t="s">
        <v>508</v>
      </c>
      <c r="V54" s="135">
        <v>0</v>
      </c>
      <c r="W54" s="196" t="s">
        <v>508</v>
      </c>
      <c r="X54" s="213">
        <v>0</v>
      </c>
    </row>
    <row r="55" spans="2:24" ht="15" customHeight="1">
      <c r="B55" s="17">
        <v>41</v>
      </c>
      <c r="C55" s="1009" t="s">
        <v>709</v>
      </c>
      <c r="D55" s="1010"/>
      <c r="E55" s="458" t="s">
        <v>727</v>
      </c>
      <c r="F55" s="90">
        <v>0.003</v>
      </c>
      <c r="G55" s="127" t="s">
        <v>505</v>
      </c>
      <c r="H55" s="126">
        <v>0</v>
      </c>
      <c r="I55" s="113" t="s">
        <v>505</v>
      </c>
      <c r="J55" s="195">
        <v>0</v>
      </c>
      <c r="K55" s="113" t="s">
        <v>505</v>
      </c>
      <c r="L55" s="213">
        <v>0</v>
      </c>
      <c r="M55" s="2"/>
      <c r="N55" s="35">
        <v>99</v>
      </c>
      <c r="O55" s="1011" t="s">
        <v>784</v>
      </c>
      <c r="P55" s="1012"/>
      <c r="Q55" s="461" t="s">
        <v>728</v>
      </c>
      <c r="R55" s="233">
        <v>0.005</v>
      </c>
      <c r="S55" s="127" t="s">
        <v>289</v>
      </c>
      <c r="T55" s="126">
        <v>0</v>
      </c>
      <c r="U55" s="196" t="s">
        <v>289</v>
      </c>
      <c r="V55" s="135">
        <v>0</v>
      </c>
      <c r="W55" s="196" t="s">
        <v>289</v>
      </c>
      <c r="X55" s="213">
        <v>0</v>
      </c>
    </row>
    <row r="56" spans="2:24" ht="15" customHeight="1">
      <c r="B56" s="17">
        <v>42</v>
      </c>
      <c r="C56" s="1009" t="s">
        <v>710</v>
      </c>
      <c r="D56" s="1010"/>
      <c r="E56" s="458" t="s">
        <v>728</v>
      </c>
      <c r="F56" s="90">
        <v>0.02</v>
      </c>
      <c r="G56" s="127" t="s">
        <v>286</v>
      </c>
      <c r="H56" s="126">
        <v>0</v>
      </c>
      <c r="I56" s="113" t="s">
        <v>286</v>
      </c>
      <c r="J56" s="195">
        <v>0</v>
      </c>
      <c r="K56" s="113" t="s">
        <v>286</v>
      </c>
      <c r="L56" s="213">
        <v>0</v>
      </c>
      <c r="M56" s="2"/>
      <c r="N56" s="35">
        <v>100</v>
      </c>
      <c r="O56" s="1011" t="s">
        <v>785</v>
      </c>
      <c r="P56" s="1012"/>
      <c r="Q56" s="461" t="s">
        <v>728</v>
      </c>
      <c r="R56" s="233">
        <v>0.2</v>
      </c>
      <c r="S56" s="59" t="s">
        <v>288</v>
      </c>
      <c r="T56" s="126">
        <v>0</v>
      </c>
      <c r="U56" s="196" t="s">
        <v>288</v>
      </c>
      <c r="V56" s="135">
        <v>0</v>
      </c>
      <c r="W56" s="200" t="s">
        <v>288</v>
      </c>
      <c r="X56" s="213">
        <v>0</v>
      </c>
    </row>
    <row r="57" spans="2:24" ht="15" customHeight="1">
      <c r="B57" s="17">
        <v>43</v>
      </c>
      <c r="C57" s="1009" t="s">
        <v>711</v>
      </c>
      <c r="D57" s="1010"/>
      <c r="E57" s="458" t="s">
        <v>728</v>
      </c>
      <c r="F57" s="90">
        <v>0.03</v>
      </c>
      <c r="G57" s="127" t="s">
        <v>504</v>
      </c>
      <c r="H57" s="126">
        <v>0</v>
      </c>
      <c r="I57" s="113" t="s">
        <v>504</v>
      </c>
      <c r="J57" s="195">
        <v>0</v>
      </c>
      <c r="K57" s="113" t="s">
        <v>504</v>
      </c>
      <c r="L57" s="213">
        <v>0</v>
      </c>
      <c r="M57" s="2"/>
      <c r="N57" s="35">
        <v>101</v>
      </c>
      <c r="O57" s="1011" t="s">
        <v>786</v>
      </c>
      <c r="P57" s="1012"/>
      <c r="Q57" s="461" t="s">
        <v>735</v>
      </c>
      <c r="R57" s="233">
        <v>0.3</v>
      </c>
      <c r="S57" s="127" t="s">
        <v>436</v>
      </c>
      <c r="T57" s="126">
        <v>0</v>
      </c>
      <c r="U57" s="200" t="s">
        <v>436</v>
      </c>
      <c r="V57" s="135">
        <v>0</v>
      </c>
      <c r="W57" s="196" t="s">
        <v>436</v>
      </c>
      <c r="X57" s="213">
        <v>0</v>
      </c>
    </row>
    <row r="58" spans="2:24" ht="15" customHeight="1">
      <c r="B58" s="17">
        <v>44</v>
      </c>
      <c r="C58" s="1009" t="s">
        <v>712</v>
      </c>
      <c r="D58" s="1010"/>
      <c r="E58" s="458" t="s">
        <v>727</v>
      </c>
      <c r="F58" s="90">
        <v>0.008</v>
      </c>
      <c r="G58" s="59" t="s">
        <v>512</v>
      </c>
      <c r="H58" s="126">
        <v>0</v>
      </c>
      <c r="I58" s="113" t="s">
        <v>512</v>
      </c>
      <c r="J58" s="195">
        <v>0</v>
      </c>
      <c r="K58" s="113" t="s">
        <v>512</v>
      </c>
      <c r="L58" s="213">
        <v>0</v>
      </c>
      <c r="M58" s="2"/>
      <c r="N58" s="35">
        <v>102</v>
      </c>
      <c r="O58" s="1011" t="s">
        <v>787</v>
      </c>
      <c r="P58" s="1012"/>
      <c r="Q58" s="461" t="s">
        <v>729</v>
      </c>
      <c r="R58" s="233">
        <v>0.02</v>
      </c>
      <c r="S58" s="127" t="s">
        <v>286</v>
      </c>
      <c r="T58" s="126">
        <v>0</v>
      </c>
      <c r="U58" s="196" t="s">
        <v>286</v>
      </c>
      <c r="V58" s="135">
        <v>0</v>
      </c>
      <c r="W58" s="196" t="s">
        <v>286</v>
      </c>
      <c r="X58" s="213">
        <v>0</v>
      </c>
    </row>
    <row r="59" spans="2:24" ht="15" customHeight="1">
      <c r="B59" s="17">
        <v>45</v>
      </c>
      <c r="C59" s="1009" t="s">
        <v>713</v>
      </c>
      <c r="D59" s="1010"/>
      <c r="E59" s="458" t="s">
        <v>728</v>
      </c>
      <c r="F59" s="90">
        <v>0.01</v>
      </c>
      <c r="G59" s="127" t="s">
        <v>290</v>
      </c>
      <c r="H59" s="126">
        <v>0</v>
      </c>
      <c r="I59" s="113" t="s">
        <v>290</v>
      </c>
      <c r="J59" s="195">
        <v>0</v>
      </c>
      <c r="K59" s="113" t="s">
        <v>290</v>
      </c>
      <c r="L59" s="213">
        <v>0</v>
      </c>
      <c r="M59" s="2"/>
      <c r="N59" s="35">
        <v>103</v>
      </c>
      <c r="O59" s="1011" t="s">
        <v>788</v>
      </c>
      <c r="P59" s="1012"/>
      <c r="Q59" s="461" t="s">
        <v>728</v>
      </c>
      <c r="R59" s="233">
        <v>0.01</v>
      </c>
      <c r="S59" s="127" t="s">
        <v>504</v>
      </c>
      <c r="T59" s="126">
        <v>0</v>
      </c>
      <c r="U59" s="196" t="s">
        <v>504</v>
      </c>
      <c r="V59" s="135">
        <v>0</v>
      </c>
      <c r="W59" s="196" t="s">
        <v>504</v>
      </c>
      <c r="X59" s="213">
        <v>0</v>
      </c>
    </row>
    <row r="60" spans="2:24" ht="15" customHeight="1">
      <c r="B60" s="17">
        <v>46</v>
      </c>
      <c r="C60" s="1009" t="s">
        <v>714</v>
      </c>
      <c r="D60" s="1010"/>
      <c r="E60" s="458" t="s">
        <v>727</v>
      </c>
      <c r="F60" s="90">
        <v>0.004</v>
      </c>
      <c r="G60" s="127" t="s">
        <v>502</v>
      </c>
      <c r="H60" s="126">
        <v>0</v>
      </c>
      <c r="I60" s="113" t="s">
        <v>502</v>
      </c>
      <c r="J60" s="195">
        <v>0</v>
      </c>
      <c r="K60" s="113" t="s">
        <v>502</v>
      </c>
      <c r="L60" s="213">
        <v>0</v>
      </c>
      <c r="M60" s="2"/>
      <c r="N60" s="35">
        <v>104</v>
      </c>
      <c r="O60" s="1011" t="s">
        <v>789</v>
      </c>
      <c r="P60" s="1012"/>
      <c r="Q60" s="461" t="s">
        <v>728</v>
      </c>
      <c r="R60" s="233">
        <v>0.07</v>
      </c>
      <c r="S60" s="127" t="s">
        <v>517</v>
      </c>
      <c r="T60" s="126">
        <v>0</v>
      </c>
      <c r="U60" s="196" t="s">
        <v>517</v>
      </c>
      <c r="V60" s="135">
        <v>0</v>
      </c>
      <c r="W60" s="196" t="s">
        <v>517</v>
      </c>
      <c r="X60" s="213">
        <v>0</v>
      </c>
    </row>
    <row r="61" spans="2:24" ht="15" customHeight="1">
      <c r="B61" s="17">
        <v>47</v>
      </c>
      <c r="C61" s="1009" t="s">
        <v>715</v>
      </c>
      <c r="D61" s="1010"/>
      <c r="E61" s="458" t="s">
        <v>729</v>
      </c>
      <c r="F61" s="90">
        <v>0.005</v>
      </c>
      <c r="G61" s="127" t="s">
        <v>289</v>
      </c>
      <c r="H61" s="126">
        <v>0</v>
      </c>
      <c r="I61" s="113" t="s">
        <v>289</v>
      </c>
      <c r="J61" s="195">
        <v>0</v>
      </c>
      <c r="K61" s="113" t="s">
        <v>289</v>
      </c>
      <c r="L61" s="213">
        <v>0</v>
      </c>
      <c r="M61" s="2"/>
      <c r="N61" s="35">
        <v>105</v>
      </c>
      <c r="O61" s="1011" t="s">
        <v>790</v>
      </c>
      <c r="P61" s="1012"/>
      <c r="Q61" s="461" t="s">
        <v>727</v>
      </c>
      <c r="R61" s="233">
        <v>0.005</v>
      </c>
      <c r="S61" s="127" t="s">
        <v>289</v>
      </c>
      <c r="T61" s="126">
        <v>0</v>
      </c>
      <c r="U61" s="196" t="s">
        <v>289</v>
      </c>
      <c r="V61" s="135">
        <v>0</v>
      </c>
      <c r="W61" s="196" t="s">
        <v>289</v>
      </c>
      <c r="X61" s="213">
        <v>0</v>
      </c>
    </row>
    <row r="62" spans="2:24" ht="15" customHeight="1">
      <c r="B62" s="17">
        <v>48</v>
      </c>
      <c r="C62" s="1009" t="s">
        <v>716</v>
      </c>
      <c r="D62" s="1010"/>
      <c r="E62" s="458" t="s">
        <v>728</v>
      </c>
      <c r="F62" s="90">
        <v>0.009</v>
      </c>
      <c r="G62" s="127" t="s">
        <v>510</v>
      </c>
      <c r="H62" s="126">
        <v>0</v>
      </c>
      <c r="I62" s="113" t="s">
        <v>510</v>
      </c>
      <c r="J62" s="195">
        <v>0</v>
      </c>
      <c r="K62" s="113" t="s">
        <v>510</v>
      </c>
      <c r="L62" s="213">
        <v>0</v>
      </c>
      <c r="M62" s="2"/>
      <c r="N62" s="35">
        <v>106</v>
      </c>
      <c r="O62" s="1011" t="s">
        <v>791</v>
      </c>
      <c r="P62" s="1012"/>
      <c r="Q62" s="461" t="s">
        <v>727</v>
      </c>
      <c r="R62" s="233">
        <v>0.7</v>
      </c>
      <c r="S62" s="127" t="s">
        <v>290</v>
      </c>
      <c r="T62" s="133">
        <v>0</v>
      </c>
      <c r="U62" s="196" t="s">
        <v>290</v>
      </c>
      <c r="V62" s="135">
        <v>0</v>
      </c>
      <c r="W62" s="196" t="s">
        <v>290</v>
      </c>
      <c r="X62" s="214">
        <v>0</v>
      </c>
    </row>
    <row r="63" spans="2:24" ht="15" customHeight="1">
      <c r="B63" s="17">
        <v>49</v>
      </c>
      <c r="C63" s="1009" t="s">
        <v>717</v>
      </c>
      <c r="D63" s="1010"/>
      <c r="E63" s="458" t="s">
        <v>728</v>
      </c>
      <c r="F63" s="90">
        <v>0.006</v>
      </c>
      <c r="G63" s="127" t="s">
        <v>503</v>
      </c>
      <c r="H63" s="126">
        <v>0</v>
      </c>
      <c r="I63" s="113" t="s">
        <v>503</v>
      </c>
      <c r="J63" s="195">
        <v>0</v>
      </c>
      <c r="K63" s="113" t="s">
        <v>503</v>
      </c>
      <c r="L63" s="213">
        <v>0</v>
      </c>
      <c r="M63" s="2"/>
      <c r="N63" s="35">
        <v>107</v>
      </c>
      <c r="O63" s="1011" t="s">
        <v>792</v>
      </c>
      <c r="P63" s="1012"/>
      <c r="Q63" s="461" t="s">
        <v>728</v>
      </c>
      <c r="R63" s="233">
        <v>0.05</v>
      </c>
      <c r="S63" s="134" t="s">
        <v>290</v>
      </c>
      <c r="T63" s="126">
        <v>0</v>
      </c>
      <c r="U63" s="196" t="s">
        <v>290</v>
      </c>
      <c r="V63" s="202">
        <v>0</v>
      </c>
      <c r="W63" s="203" t="s">
        <v>290</v>
      </c>
      <c r="X63" s="213">
        <v>0</v>
      </c>
    </row>
    <row r="64" spans="2:24" ht="15" customHeight="1">
      <c r="B64" s="17">
        <v>50</v>
      </c>
      <c r="C64" s="1009" t="s">
        <v>718</v>
      </c>
      <c r="D64" s="1010"/>
      <c r="E64" s="458" t="s">
        <v>728</v>
      </c>
      <c r="F64" s="90">
        <v>0.003</v>
      </c>
      <c r="G64" s="128" t="s">
        <v>505</v>
      </c>
      <c r="H64" s="133">
        <v>0</v>
      </c>
      <c r="I64" s="113" t="s">
        <v>505</v>
      </c>
      <c r="J64" s="195">
        <v>0</v>
      </c>
      <c r="K64" s="196" t="s">
        <v>505</v>
      </c>
      <c r="L64" s="214">
        <v>0</v>
      </c>
      <c r="M64" s="2"/>
      <c r="N64" s="35">
        <v>108</v>
      </c>
      <c r="O64" s="1011" t="s">
        <v>736</v>
      </c>
      <c r="P64" s="1012"/>
      <c r="Q64" s="461" t="s">
        <v>727</v>
      </c>
      <c r="R64" s="233">
        <v>0.03</v>
      </c>
      <c r="S64" s="127" t="s">
        <v>435</v>
      </c>
      <c r="T64" s="126">
        <v>0</v>
      </c>
      <c r="U64" s="203" t="s">
        <v>435</v>
      </c>
      <c r="V64" s="135">
        <v>0</v>
      </c>
      <c r="W64" s="196" t="s">
        <v>435</v>
      </c>
      <c r="X64" s="213">
        <v>0</v>
      </c>
    </row>
    <row r="65" spans="2:24" ht="15" customHeight="1">
      <c r="B65" s="17">
        <v>51</v>
      </c>
      <c r="C65" s="1009" t="s">
        <v>719</v>
      </c>
      <c r="D65" s="1010"/>
      <c r="E65" s="458" t="s">
        <v>728</v>
      </c>
      <c r="F65" s="90">
        <v>0.02</v>
      </c>
      <c r="G65" s="127" t="s">
        <v>286</v>
      </c>
      <c r="H65" s="126">
        <v>0</v>
      </c>
      <c r="I65" s="196" t="s">
        <v>286</v>
      </c>
      <c r="J65" s="197">
        <v>0</v>
      </c>
      <c r="K65" s="198" t="s">
        <v>286</v>
      </c>
      <c r="L65" s="213">
        <v>0</v>
      </c>
      <c r="M65" s="2"/>
      <c r="N65" s="35">
        <v>109</v>
      </c>
      <c r="O65" s="1011" t="s">
        <v>737</v>
      </c>
      <c r="P65" s="1012"/>
      <c r="Q65" s="461" t="s">
        <v>729</v>
      </c>
      <c r="R65" s="233">
        <v>0.2</v>
      </c>
      <c r="S65" s="127" t="s">
        <v>288</v>
      </c>
      <c r="T65" s="126">
        <v>0</v>
      </c>
      <c r="U65" s="196" t="s">
        <v>288</v>
      </c>
      <c r="V65" s="135">
        <v>0</v>
      </c>
      <c r="W65" s="196" t="s">
        <v>288</v>
      </c>
      <c r="X65" s="213">
        <v>0</v>
      </c>
    </row>
    <row r="66" spans="2:24" ht="15" customHeight="1">
      <c r="B66" s="17">
        <v>52</v>
      </c>
      <c r="C66" s="1009" t="s">
        <v>720</v>
      </c>
      <c r="D66" s="1010"/>
      <c r="E66" s="458" t="s">
        <v>727</v>
      </c>
      <c r="F66" s="90">
        <v>0.05</v>
      </c>
      <c r="G66" s="127" t="s">
        <v>290</v>
      </c>
      <c r="H66" s="126">
        <v>0</v>
      </c>
      <c r="I66" s="198" t="s">
        <v>290</v>
      </c>
      <c r="J66" s="195">
        <v>0</v>
      </c>
      <c r="K66" s="113" t="s">
        <v>290</v>
      </c>
      <c r="L66" s="213">
        <v>0</v>
      </c>
      <c r="M66" s="2"/>
      <c r="N66" s="35">
        <v>110</v>
      </c>
      <c r="O66" s="1011" t="s">
        <v>738</v>
      </c>
      <c r="P66" s="1012"/>
      <c r="Q66" s="461" t="s">
        <v>727</v>
      </c>
      <c r="R66" s="233">
        <v>0.004</v>
      </c>
      <c r="S66" s="59" t="s">
        <v>502</v>
      </c>
      <c r="T66" s="126">
        <v>0</v>
      </c>
      <c r="U66" s="196" t="s">
        <v>502</v>
      </c>
      <c r="V66" s="135">
        <v>0</v>
      </c>
      <c r="W66" s="200" t="s">
        <v>502</v>
      </c>
      <c r="X66" s="213">
        <v>0</v>
      </c>
    </row>
    <row r="67" spans="2:24" ht="15" customHeight="1">
      <c r="B67" s="17">
        <v>53</v>
      </c>
      <c r="C67" s="1009" t="s">
        <v>721</v>
      </c>
      <c r="D67" s="1010"/>
      <c r="E67" s="458" t="s">
        <v>728</v>
      </c>
      <c r="F67" s="90">
        <v>0.03</v>
      </c>
      <c r="G67" s="127" t="s">
        <v>435</v>
      </c>
      <c r="H67" s="126">
        <v>0</v>
      </c>
      <c r="I67" s="113" t="s">
        <v>435</v>
      </c>
      <c r="J67" s="195">
        <v>0</v>
      </c>
      <c r="K67" s="113" t="s">
        <v>435</v>
      </c>
      <c r="L67" s="213">
        <v>0</v>
      </c>
      <c r="M67" s="2"/>
      <c r="N67" s="35">
        <v>111</v>
      </c>
      <c r="O67" s="1011" t="s">
        <v>739</v>
      </c>
      <c r="P67" s="1012"/>
      <c r="Q67" s="461" t="s">
        <v>729</v>
      </c>
      <c r="R67" s="233">
        <v>0.04</v>
      </c>
      <c r="S67" s="127" t="s">
        <v>287</v>
      </c>
      <c r="T67" s="126">
        <v>0</v>
      </c>
      <c r="U67" s="200" t="s">
        <v>287</v>
      </c>
      <c r="V67" s="135">
        <v>0</v>
      </c>
      <c r="W67" s="196" t="s">
        <v>287</v>
      </c>
      <c r="X67" s="213">
        <v>0</v>
      </c>
    </row>
    <row r="68" spans="2:24" ht="15" customHeight="1">
      <c r="B68" s="17">
        <v>54</v>
      </c>
      <c r="C68" s="1009" t="s">
        <v>722</v>
      </c>
      <c r="D68" s="1010"/>
      <c r="E68" s="458" t="s">
        <v>729</v>
      </c>
      <c r="F68" s="90">
        <v>0.003</v>
      </c>
      <c r="G68" s="127" t="s">
        <v>505</v>
      </c>
      <c r="H68" s="126">
        <v>0</v>
      </c>
      <c r="I68" s="113" t="s">
        <v>505</v>
      </c>
      <c r="J68" s="195">
        <v>0</v>
      </c>
      <c r="K68" s="113" t="s">
        <v>505</v>
      </c>
      <c r="L68" s="213">
        <v>0</v>
      </c>
      <c r="N68" s="35">
        <v>112</v>
      </c>
      <c r="O68" s="1011" t="s">
        <v>740</v>
      </c>
      <c r="P68" s="1012"/>
      <c r="Q68" s="461" t="s">
        <v>728</v>
      </c>
      <c r="R68" s="233">
        <v>0.03</v>
      </c>
      <c r="S68" s="127" t="s">
        <v>435</v>
      </c>
      <c r="T68" s="126">
        <v>0</v>
      </c>
      <c r="U68" s="196" t="s">
        <v>435</v>
      </c>
      <c r="V68" s="135">
        <v>0</v>
      </c>
      <c r="W68" s="196" t="s">
        <v>435</v>
      </c>
      <c r="X68" s="213">
        <v>0</v>
      </c>
    </row>
    <row r="69" spans="2:24" ht="15" customHeight="1">
      <c r="B69" s="17">
        <v>55</v>
      </c>
      <c r="C69" s="1009" t="s">
        <v>723</v>
      </c>
      <c r="D69" s="1010"/>
      <c r="E69" s="458" t="s">
        <v>733</v>
      </c>
      <c r="F69" s="90">
        <v>0.8</v>
      </c>
      <c r="G69" s="127" t="s">
        <v>438</v>
      </c>
      <c r="H69" s="126">
        <v>0</v>
      </c>
      <c r="I69" s="113" t="s">
        <v>438</v>
      </c>
      <c r="J69" s="195">
        <v>0</v>
      </c>
      <c r="K69" s="113" t="s">
        <v>438</v>
      </c>
      <c r="L69" s="213">
        <v>0</v>
      </c>
      <c r="N69" s="35">
        <v>113</v>
      </c>
      <c r="O69" s="1011" t="s">
        <v>741</v>
      </c>
      <c r="P69" s="1012"/>
      <c r="Q69" s="461" t="s">
        <v>728</v>
      </c>
      <c r="R69" s="233">
        <v>0.02</v>
      </c>
      <c r="S69" s="127" t="s">
        <v>286</v>
      </c>
      <c r="T69" s="126">
        <v>0</v>
      </c>
      <c r="U69" s="196" t="s">
        <v>286</v>
      </c>
      <c r="V69" s="135">
        <v>0</v>
      </c>
      <c r="W69" s="196" t="s">
        <v>286</v>
      </c>
      <c r="X69" s="213">
        <v>0</v>
      </c>
    </row>
    <row r="70" spans="2:24" ht="15" customHeight="1">
      <c r="B70" s="17">
        <v>56</v>
      </c>
      <c r="C70" s="1014" t="s">
        <v>724</v>
      </c>
      <c r="D70" s="1015"/>
      <c r="E70" s="458" t="s">
        <v>730</v>
      </c>
      <c r="F70" s="90">
        <v>0.01</v>
      </c>
      <c r="G70" s="127" t="s">
        <v>504</v>
      </c>
      <c r="H70" s="126">
        <v>0</v>
      </c>
      <c r="I70" s="113" t="s">
        <v>504</v>
      </c>
      <c r="J70" s="195">
        <v>0</v>
      </c>
      <c r="K70" s="113" t="s">
        <v>504</v>
      </c>
      <c r="L70" s="213">
        <v>0</v>
      </c>
      <c r="N70" s="35">
        <v>114</v>
      </c>
      <c r="O70" s="1011" t="s">
        <v>742</v>
      </c>
      <c r="P70" s="1012"/>
      <c r="Q70" s="461" t="s">
        <v>729</v>
      </c>
      <c r="R70" s="233">
        <v>0.1</v>
      </c>
      <c r="S70" s="127" t="s">
        <v>291</v>
      </c>
      <c r="T70" s="126">
        <v>0</v>
      </c>
      <c r="U70" s="196" t="s">
        <v>291</v>
      </c>
      <c r="V70" s="135">
        <v>0</v>
      </c>
      <c r="W70" s="196" t="s">
        <v>291</v>
      </c>
      <c r="X70" s="213">
        <v>0</v>
      </c>
    </row>
    <row r="71" spans="2:24" ht="15" customHeight="1" thickBot="1">
      <c r="B71" s="17">
        <v>57</v>
      </c>
      <c r="C71" s="1009" t="s">
        <v>725</v>
      </c>
      <c r="D71" s="1010"/>
      <c r="E71" s="458" t="s">
        <v>729</v>
      </c>
      <c r="F71" s="90">
        <v>0.1</v>
      </c>
      <c r="G71" s="128" t="s">
        <v>291</v>
      </c>
      <c r="H71" s="474">
        <v>0</v>
      </c>
      <c r="I71" s="325" t="s">
        <v>291</v>
      </c>
      <c r="J71" s="475">
        <v>0</v>
      </c>
      <c r="K71" s="325" t="s">
        <v>291</v>
      </c>
      <c r="L71" s="476">
        <v>0</v>
      </c>
      <c r="N71" s="35">
        <v>115</v>
      </c>
      <c r="O71" s="1024" t="s">
        <v>743</v>
      </c>
      <c r="P71" s="1025"/>
      <c r="Q71" s="461" t="s">
        <v>728</v>
      </c>
      <c r="R71" s="233">
        <v>0.005</v>
      </c>
      <c r="S71" s="132" t="s">
        <v>289</v>
      </c>
      <c r="T71" s="129">
        <v>0</v>
      </c>
      <c r="U71" s="477" t="s">
        <v>289</v>
      </c>
      <c r="V71" s="478">
        <v>0</v>
      </c>
      <c r="W71" s="477" t="s">
        <v>289</v>
      </c>
      <c r="X71" s="476">
        <v>0</v>
      </c>
    </row>
    <row r="72" spans="2:24" ht="15" customHeight="1" thickBot="1">
      <c r="B72" s="18">
        <v>58</v>
      </c>
      <c r="C72" s="1022" t="s">
        <v>726</v>
      </c>
      <c r="D72" s="1023"/>
      <c r="E72" s="459" t="s">
        <v>729</v>
      </c>
      <c r="F72" s="91">
        <v>0.02</v>
      </c>
      <c r="G72" s="132" t="s">
        <v>286</v>
      </c>
      <c r="H72" s="129">
        <v>0</v>
      </c>
      <c r="I72" s="199" t="s">
        <v>286</v>
      </c>
      <c r="J72" s="237">
        <v>0</v>
      </c>
      <c r="K72" s="199" t="s">
        <v>286</v>
      </c>
      <c r="L72" s="238">
        <v>0</v>
      </c>
      <c r="N72" s="244"/>
      <c r="O72" s="1016" t="s">
        <v>464</v>
      </c>
      <c r="P72" s="1017"/>
      <c r="Q72" s="26"/>
      <c r="R72" s="27">
        <v>1</v>
      </c>
      <c r="S72" s="479"/>
      <c r="T72" s="480">
        <v>0</v>
      </c>
      <c r="U72" s="481"/>
      <c r="V72" s="480">
        <v>0</v>
      </c>
      <c r="W72" s="482"/>
      <c r="X72" s="483">
        <v>0</v>
      </c>
    </row>
    <row r="73" spans="3:24" ht="9.75" customHeight="1" thickBot="1">
      <c r="C73" s="1" t="s">
        <v>445</v>
      </c>
      <c r="G73" s="118"/>
      <c r="H73" s="117"/>
      <c r="I73" s="5"/>
      <c r="J73" s="5"/>
      <c r="K73" s="5"/>
      <c r="L73" s="5"/>
      <c r="N73" s="1020" t="s">
        <v>233</v>
      </c>
      <c r="O73" s="1018"/>
      <c r="P73" s="1018"/>
      <c r="Q73" s="1018"/>
      <c r="R73" s="1021"/>
      <c r="S73" s="1018">
        <v>2</v>
      </c>
      <c r="T73" s="1018"/>
      <c r="U73" s="1016">
        <v>2</v>
      </c>
      <c r="V73" s="1017"/>
      <c r="W73" s="1016">
        <v>2</v>
      </c>
      <c r="X73" s="1019"/>
    </row>
    <row r="74" spans="7:12" ht="9.75" customHeight="1">
      <c r="G74" s="118"/>
      <c r="H74" s="117"/>
      <c r="I74" s="5"/>
      <c r="J74" s="5"/>
      <c r="K74" s="5"/>
      <c r="L74" s="5"/>
    </row>
    <row r="75" spans="7:12" ht="9.75" customHeight="1">
      <c r="G75" s="118"/>
      <c r="H75" s="117"/>
      <c r="I75" s="5"/>
      <c r="J75" s="5"/>
      <c r="K75" s="5"/>
      <c r="L75" s="5"/>
    </row>
    <row r="76" spans="7:12" ht="9.75" customHeight="1">
      <c r="G76" s="118"/>
      <c r="H76" s="117"/>
      <c r="I76" s="5"/>
      <c r="J76" s="5"/>
      <c r="K76" s="5"/>
      <c r="L76" s="5"/>
    </row>
  </sheetData>
  <sheetProtection/>
  <mergeCells count="190">
    <mergeCell ref="W73:X73"/>
    <mergeCell ref="B1:L1"/>
    <mergeCell ref="H3:L3"/>
    <mergeCell ref="B4:C4"/>
    <mergeCell ref="H4:L4"/>
    <mergeCell ref="B6:C12"/>
    <mergeCell ref="O72:P72"/>
    <mergeCell ref="N73:R73"/>
    <mergeCell ref="S73:T73"/>
    <mergeCell ref="U73:V73"/>
    <mergeCell ref="D10:F10"/>
    <mergeCell ref="W6:X6"/>
    <mergeCell ref="D7:F7"/>
    <mergeCell ref="G7:H7"/>
    <mergeCell ref="I7:J7"/>
    <mergeCell ref="K7:L7"/>
    <mergeCell ref="D6:F6"/>
    <mergeCell ref="G6:H6"/>
    <mergeCell ref="I6:J6"/>
    <mergeCell ref="K6:L6"/>
    <mergeCell ref="W7:X7"/>
    <mergeCell ref="G8:H8"/>
    <mergeCell ref="I8:J8"/>
    <mergeCell ref="K8:L8"/>
    <mergeCell ref="P8:R8"/>
    <mergeCell ref="S8:T8"/>
    <mergeCell ref="W8:X8"/>
    <mergeCell ref="P6:R6"/>
    <mergeCell ref="S6:T6"/>
    <mergeCell ref="P7:R7"/>
    <mergeCell ref="S7:T7"/>
    <mergeCell ref="S10:T10"/>
    <mergeCell ref="U10:V10"/>
    <mergeCell ref="U9:V9"/>
    <mergeCell ref="U6:V6"/>
    <mergeCell ref="S9:T9"/>
    <mergeCell ref="U7:V7"/>
    <mergeCell ref="D8:F8"/>
    <mergeCell ref="I10:J10"/>
    <mergeCell ref="K10:L10"/>
    <mergeCell ref="P10:R10"/>
    <mergeCell ref="D9:F9"/>
    <mergeCell ref="G9:H9"/>
    <mergeCell ref="I9:J9"/>
    <mergeCell ref="K9:L9"/>
    <mergeCell ref="P9:R9"/>
    <mergeCell ref="N6:O12"/>
    <mergeCell ref="W9:X9"/>
    <mergeCell ref="W10:X10"/>
    <mergeCell ref="U8:V8"/>
    <mergeCell ref="D11:F11"/>
    <mergeCell ref="G11:H11"/>
    <mergeCell ref="I11:J11"/>
    <mergeCell ref="K11:L11"/>
    <mergeCell ref="P11:R11"/>
    <mergeCell ref="S11:T11"/>
    <mergeCell ref="U11:V11"/>
    <mergeCell ref="W11:X11"/>
    <mergeCell ref="G10:H10"/>
    <mergeCell ref="C14:D14"/>
    <mergeCell ref="O14:P14"/>
    <mergeCell ref="D12:F12"/>
    <mergeCell ref="G12:H12"/>
    <mergeCell ref="I12:J12"/>
    <mergeCell ref="K12:L12"/>
    <mergeCell ref="P12:R12"/>
    <mergeCell ref="U12:V12"/>
    <mergeCell ref="W12:X12"/>
    <mergeCell ref="B13:D13"/>
    <mergeCell ref="G13:L13"/>
    <mergeCell ref="N13:P13"/>
    <mergeCell ref="S13:X13"/>
    <mergeCell ref="S12:T12"/>
    <mergeCell ref="E13:E14"/>
    <mergeCell ref="Q13:Q14"/>
    <mergeCell ref="O66:P66"/>
    <mergeCell ref="O67:P67"/>
    <mergeCell ref="C18:D18"/>
    <mergeCell ref="C19:D19"/>
    <mergeCell ref="C20:D20"/>
    <mergeCell ref="O63:P63"/>
    <mergeCell ref="O61:P61"/>
    <mergeCell ref="O62:P62"/>
    <mergeCell ref="C24:D24"/>
    <mergeCell ref="O55:P55"/>
    <mergeCell ref="C15:D15"/>
    <mergeCell ref="O15:P15"/>
    <mergeCell ref="C16:D16"/>
    <mergeCell ref="C17:D17"/>
    <mergeCell ref="O64:P64"/>
    <mergeCell ref="O65:P65"/>
    <mergeCell ref="C21:D21"/>
    <mergeCell ref="C22:D22"/>
    <mergeCell ref="C23:D23"/>
    <mergeCell ref="O60:P60"/>
    <mergeCell ref="O58:P58"/>
    <mergeCell ref="O59:P59"/>
    <mergeCell ref="O49:P49"/>
    <mergeCell ref="O50:P50"/>
    <mergeCell ref="O51:P51"/>
    <mergeCell ref="O52:P52"/>
    <mergeCell ref="O53:P53"/>
    <mergeCell ref="O54:P54"/>
    <mergeCell ref="O47:P47"/>
    <mergeCell ref="O48:P48"/>
    <mergeCell ref="O56:P56"/>
    <mergeCell ref="O57:P57"/>
    <mergeCell ref="O43:P43"/>
    <mergeCell ref="O44:P44"/>
    <mergeCell ref="O45:P45"/>
    <mergeCell ref="O46:P46"/>
    <mergeCell ref="O30:P30"/>
    <mergeCell ref="O39:P39"/>
    <mergeCell ref="O40:P40"/>
    <mergeCell ref="O41:P41"/>
    <mergeCell ref="O42:P42"/>
    <mergeCell ref="O35:P35"/>
    <mergeCell ref="O36:P36"/>
    <mergeCell ref="O37:P37"/>
    <mergeCell ref="O38:P38"/>
    <mergeCell ref="C72:D72"/>
    <mergeCell ref="O16:P16"/>
    <mergeCell ref="O17:P17"/>
    <mergeCell ref="O18:P18"/>
    <mergeCell ref="O19:P19"/>
    <mergeCell ref="O20:P20"/>
    <mergeCell ref="O31:P31"/>
    <mergeCell ref="O32:P32"/>
    <mergeCell ref="O33:P33"/>
    <mergeCell ref="O34:P34"/>
    <mergeCell ref="C54:D54"/>
    <mergeCell ref="C55:D55"/>
    <mergeCell ref="C56:D56"/>
    <mergeCell ref="O23:P23"/>
    <mergeCell ref="O24:P24"/>
    <mergeCell ref="O25:P25"/>
    <mergeCell ref="O26:P26"/>
    <mergeCell ref="O27:P27"/>
    <mergeCell ref="O28:P28"/>
    <mergeCell ref="O29:P29"/>
    <mergeCell ref="C66:D66"/>
    <mergeCell ref="C67:D67"/>
    <mergeCell ref="C68:D68"/>
    <mergeCell ref="C63:D63"/>
    <mergeCell ref="C64:D64"/>
    <mergeCell ref="O21:P21"/>
    <mergeCell ref="O22:P22"/>
    <mergeCell ref="C61:D61"/>
    <mergeCell ref="C62:D62"/>
    <mergeCell ref="C53:D53"/>
    <mergeCell ref="C30:D30"/>
    <mergeCell ref="C39:D39"/>
    <mergeCell ref="C40:D40"/>
    <mergeCell ref="C41:D41"/>
    <mergeCell ref="C42:D42"/>
    <mergeCell ref="C69:D69"/>
    <mergeCell ref="C57:D57"/>
    <mergeCell ref="C58:D58"/>
    <mergeCell ref="C59:D59"/>
    <mergeCell ref="C60:D60"/>
    <mergeCell ref="C25:D25"/>
    <mergeCell ref="C26:D26"/>
    <mergeCell ref="C27:D27"/>
    <mergeCell ref="C28:D28"/>
    <mergeCell ref="O70:P70"/>
    <mergeCell ref="C35:D35"/>
    <mergeCell ref="C36:D36"/>
    <mergeCell ref="C37:D37"/>
    <mergeCell ref="C38:D38"/>
    <mergeCell ref="C29:D29"/>
    <mergeCell ref="C34:D34"/>
    <mergeCell ref="C31:D31"/>
    <mergeCell ref="O68:P68"/>
    <mergeCell ref="O69:P69"/>
    <mergeCell ref="C32:D32"/>
    <mergeCell ref="C33:D33"/>
    <mergeCell ref="C45:D45"/>
    <mergeCell ref="C46:D46"/>
    <mergeCell ref="C49:D49"/>
    <mergeCell ref="C50:D50"/>
    <mergeCell ref="C71:D71"/>
    <mergeCell ref="O71:P71"/>
    <mergeCell ref="C47:D47"/>
    <mergeCell ref="C48:D48"/>
    <mergeCell ref="C43:D43"/>
    <mergeCell ref="C44:D44"/>
    <mergeCell ref="C51:D51"/>
    <mergeCell ref="C52:D52"/>
    <mergeCell ref="C70:D70"/>
    <mergeCell ref="C65:D65"/>
  </mergeCells>
  <printOptions horizontalCentered="1"/>
  <pageMargins left="0.7086614173228347" right="0.7086614173228347" top="0.7874015748031497" bottom="0.3937007874015748" header="0" footer="0"/>
  <pageSetup fitToWidth="0" fitToHeight="1" horizontalDpi="600" verticalDpi="600" orientation="portrait" paperSize="9" scale="77" r:id="rId1"/>
  <headerFooter alignWithMargins="0">
    <oddHeader>&amp;L様式３－２</oddHeader>
  </headerFooter>
  <colBreaks count="1" manualBreakCount="1">
    <brk id="13" max="6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7"/>
  <sheetViews>
    <sheetView zoomScalePageLayoutView="0" workbookViewId="0" topLeftCell="A19">
      <selection activeCell="Q12" sqref="Q12"/>
    </sheetView>
  </sheetViews>
  <sheetFormatPr defaultColWidth="8.8984375" defaultRowHeight="9.75" customHeight="1"/>
  <cols>
    <col min="1" max="1" width="1.69921875" style="276" customWidth="1"/>
    <col min="2" max="2" width="3.09765625" style="276" customWidth="1"/>
    <col min="3" max="3" width="8.8984375" style="276" customWidth="1"/>
    <col min="4" max="4" width="14.19921875" style="276" customWidth="1"/>
    <col min="5" max="5" width="12.59765625" style="276" customWidth="1"/>
    <col min="6" max="6" width="7.59765625" style="275" customWidth="1"/>
    <col min="7" max="17" width="7.59765625" style="276" customWidth="1"/>
    <col min="18" max="20" width="7.59765625" style="275" customWidth="1"/>
    <col min="21" max="21" width="13.5" style="275" customWidth="1"/>
    <col min="22" max="22" width="3.5" style="276" customWidth="1"/>
    <col min="23" max="24" width="0" style="276" hidden="1" customWidth="1"/>
    <col min="25" max="16384" width="8.8984375" style="276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276"/>
      <c r="S1" s="276"/>
      <c r="T1" s="276"/>
      <c r="U1" s="276"/>
    </row>
    <row r="2" spans="2:3" ht="12" customHeight="1" thickBot="1">
      <c r="B2" s="277"/>
      <c r="C2" s="277"/>
    </row>
    <row r="3" spans="2:22" ht="16.5" customHeight="1" thickBot="1">
      <c r="B3" s="275"/>
      <c r="C3" s="278"/>
      <c r="D3" s="310"/>
      <c r="E3" s="275"/>
      <c r="F3" s="282" t="s">
        <v>5</v>
      </c>
      <c r="G3" s="935" t="s">
        <v>6</v>
      </c>
      <c r="H3" s="967"/>
      <c r="I3" s="936"/>
      <c r="J3" s="281"/>
      <c r="K3" s="249"/>
      <c r="L3" s="275"/>
      <c r="M3" s="275"/>
      <c r="N3" s="275"/>
      <c r="O3" s="275"/>
      <c r="P3" s="275"/>
      <c r="Q3" s="275"/>
      <c r="V3" s="275"/>
    </row>
    <row r="4" spans="2:22" ht="16.5" customHeight="1" thickBot="1">
      <c r="B4" s="935" t="s">
        <v>21</v>
      </c>
      <c r="C4" s="936"/>
      <c r="D4" s="47" t="s">
        <v>133</v>
      </c>
      <c r="E4" s="275"/>
      <c r="F4" s="72">
        <v>2</v>
      </c>
      <c r="G4" s="846" t="s">
        <v>134</v>
      </c>
      <c r="H4" s="847"/>
      <c r="I4" s="848"/>
      <c r="J4" s="76"/>
      <c r="K4" s="283"/>
      <c r="L4" s="275"/>
      <c r="M4" s="275"/>
      <c r="N4" s="275"/>
      <c r="O4" s="275"/>
      <c r="P4" s="275"/>
      <c r="Q4" s="275"/>
      <c r="V4" s="275"/>
    </row>
    <row r="5" spans="2:22" ht="9.75" customHeight="1" thickBot="1">
      <c r="B5" s="275"/>
      <c r="C5" s="275"/>
      <c r="D5" s="275"/>
      <c r="E5" s="275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275"/>
    </row>
    <row r="6" spans="2:22" ht="12" customHeight="1">
      <c r="B6" s="799" t="s">
        <v>99</v>
      </c>
      <c r="C6" s="800"/>
      <c r="D6" s="803" t="s">
        <v>7</v>
      </c>
      <c r="E6" s="804"/>
      <c r="F6" s="38">
        <v>45037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275"/>
    </row>
    <row r="7" spans="2:22" ht="12" customHeight="1">
      <c r="B7" s="801"/>
      <c r="C7" s="802"/>
      <c r="D7" s="816" t="s">
        <v>12</v>
      </c>
      <c r="E7" s="817"/>
      <c r="F7" s="39">
        <v>0.5416666666666666</v>
      </c>
      <c r="G7" s="151">
        <v>0.5729166666666666</v>
      </c>
      <c r="H7" s="151">
        <v>0.545138888888889</v>
      </c>
      <c r="I7" s="151">
        <v>0.6215277777777778</v>
      </c>
      <c r="J7" s="151">
        <v>0.5833333333333334</v>
      </c>
      <c r="K7" s="151">
        <v>0.5520833333333334</v>
      </c>
      <c r="L7" s="151">
        <v>0.5590277777777778</v>
      </c>
      <c r="M7" s="151">
        <v>0.5416666666666666</v>
      </c>
      <c r="N7" s="151">
        <v>0.5590277777777778</v>
      </c>
      <c r="O7" s="151">
        <v>0.5833333333333334</v>
      </c>
      <c r="P7" s="151">
        <v>0.548611111111111</v>
      </c>
      <c r="Q7" s="190">
        <v>0.548611111111111</v>
      </c>
      <c r="R7" s="806"/>
      <c r="S7" s="809"/>
      <c r="T7" s="812"/>
      <c r="U7" s="815"/>
      <c r="V7" s="275"/>
    </row>
    <row r="8" spans="2:22" ht="12" customHeight="1">
      <c r="B8" s="801"/>
      <c r="C8" s="802"/>
      <c r="D8" s="816" t="s">
        <v>8</v>
      </c>
      <c r="E8" s="817"/>
      <c r="F8" s="39" t="s">
        <v>488</v>
      </c>
      <c r="G8" s="151" t="s">
        <v>488</v>
      </c>
      <c r="H8" s="9" t="s">
        <v>488</v>
      </c>
      <c r="I8" s="151" t="s">
        <v>519</v>
      </c>
      <c r="J8" s="9" t="s">
        <v>537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275"/>
    </row>
    <row r="9" spans="2:22" ht="12" customHeight="1">
      <c r="B9" s="801"/>
      <c r="C9" s="802"/>
      <c r="D9" s="816" t="s">
        <v>9</v>
      </c>
      <c r="E9" s="817"/>
      <c r="F9" s="39" t="s">
        <v>487</v>
      </c>
      <c r="G9" s="9" t="s">
        <v>488</v>
      </c>
      <c r="H9" s="9" t="s">
        <v>488</v>
      </c>
      <c r="I9" s="9" t="s">
        <v>519</v>
      </c>
      <c r="J9" s="9" t="s">
        <v>537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576</v>
      </c>
      <c r="R9" s="807"/>
      <c r="S9" s="810"/>
      <c r="T9" s="813"/>
      <c r="U9" s="815"/>
      <c r="V9" s="275"/>
    </row>
    <row r="10" spans="2:22" ht="12" customHeight="1">
      <c r="B10" s="801"/>
      <c r="C10" s="802"/>
      <c r="D10" s="816" t="s">
        <v>10</v>
      </c>
      <c r="E10" s="817"/>
      <c r="F10" s="30">
        <v>21.7</v>
      </c>
      <c r="G10" s="79">
        <v>17.2</v>
      </c>
      <c r="H10" s="31">
        <v>27</v>
      </c>
      <c r="I10" s="31">
        <v>25.5</v>
      </c>
      <c r="J10" s="31">
        <v>33</v>
      </c>
      <c r="K10" s="31">
        <v>27.5</v>
      </c>
      <c r="L10" s="31">
        <v>17.2</v>
      </c>
      <c r="M10" s="79">
        <v>15.5</v>
      </c>
      <c r="N10" s="79">
        <v>6.7</v>
      </c>
      <c r="O10" s="31">
        <v>0</v>
      </c>
      <c r="P10" s="31">
        <v>5</v>
      </c>
      <c r="Q10" s="178">
        <v>3.5</v>
      </c>
      <c r="R10" s="30">
        <f>MAX(F10:Q10)</f>
        <v>33</v>
      </c>
      <c r="S10" s="172">
        <f>MIN(F10:Q10)</f>
        <v>0</v>
      </c>
      <c r="T10" s="173">
        <f>AVERAGEA(F10:Q10)</f>
        <v>16.65</v>
      </c>
      <c r="U10" s="815"/>
      <c r="V10" s="275"/>
    </row>
    <row r="11" spans="2:22" ht="12" customHeight="1">
      <c r="B11" s="801"/>
      <c r="C11" s="802"/>
      <c r="D11" s="816" t="s">
        <v>11</v>
      </c>
      <c r="E11" s="817"/>
      <c r="F11" s="30">
        <v>9.3</v>
      </c>
      <c r="G11" s="79">
        <v>9.8</v>
      </c>
      <c r="H11" s="79">
        <v>12.8</v>
      </c>
      <c r="I11" s="31">
        <v>17</v>
      </c>
      <c r="J11" s="31">
        <v>21.8</v>
      </c>
      <c r="K11" s="79">
        <v>29.5</v>
      </c>
      <c r="L11" s="31">
        <v>23.1</v>
      </c>
      <c r="M11" s="155">
        <v>12.3</v>
      </c>
      <c r="N11" s="79">
        <v>8.6</v>
      </c>
      <c r="O11" s="31">
        <v>4.3</v>
      </c>
      <c r="P11" s="79">
        <v>5.1</v>
      </c>
      <c r="Q11" s="178">
        <v>3.6</v>
      </c>
      <c r="R11" s="54">
        <f>MAX(F11:Q11)</f>
        <v>29.5</v>
      </c>
      <c r="S11" s="535">
        <f>MIN(F11:Q11)</f>
        <v>3.6</v>
      </c>
      <c r="T11" s="191">
        <f>AVERAGEA(F11:Q11)</f>
        <v>13.100000000000001</v>
      </c>
      <c r="U11" s="815"/>
      <c r="V11" s="275"/>
    </row>
    <row r="12" spans="2:22" ht="12" customHeight="1" thickBot="1">
      <c r="B12" s="1031"/>
      <c r="C12" s="1032"/>
      <c r="D12" s="1048" t="s">
        <v>280</v>
      </c>
      <c r="E12" s="1049"/>
      <c r="F12" s="327">
        <v>0.6</v>
      </c>
      <c r="G12" s="61">
        <v>0.5</v>
      </c>
      <c r="H12" s="61">
        <v>0.5</v>
      </c>
      <c r="I12" s="61">
        <v>0.5</v>
      </c>
      <c r="J12" s="61">
        <v>0.5</v>
      </c>
      <c r="K12" s="61">
        <v>0.5</v>
      </c>
      <c r="L12" s="61">
        <v>0.6</v>
      </c>
      <c r="M12" s="61">
        <v>0.5</v>
      </c>
      <c r="N12" s="511">
        <v>0.6</v>
      </c>
      <c r="O12" s="511">
        <v>0.5</v>
      </c>
      <c r="P12" s="511">
        <v>0.5</v>
      </c>
      <c r="Q12" s="521">
        <v>0.5</v>
      </c>
      <c r="R12" s="527">
        <f>MAX(F12:Q12)</f>
        <v>0.6</v>
      </c>
      <c r="S12" s="326">
        <f>MIN(F12:Q12)</f>
        <v>0.5</v>
      </c>
      <c r="T12" s="188">
        <f>AVERAGEA(F12:Q12)</f>
        <v>0.525</v>
      </c>
      <c r="U12" s="1026"/>
      <c r="V12" s="275"/>
    </row>
    <row r="13" spans="2:23" s="285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929"/>
      <c r="U13" s="137"/>
      <c r="V13" s="284"/>
      <c r="W13" s="285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98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87"/>
      <c r="X14" s="276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162" t="s">
        <v>492</v>
      </c>
      <c r="Q15" s="10" t="s">
        <v>492</v>
      </c>
      <c r="R15" s="529"/>
      <c r="S15" s="9"/>
      <c r="T15" s="10"/>
      <c r="U15" s="824"/>
      <c r="V15" s="287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435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435</v>
      </c>
      <c r="M16" s="162" t="s">
        <v>477</v>
      </c>
      <c r="N16" s="162" t="s">
        <v>477</v>
      </c>
      <c r="O16" s="9" t="s">
        <v>435</v>
      </c>
      <c r="P16" s="162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59">IF(AVERAGEA(F16:Q16)&lt;W16,TEXT(W16,"&lt;0.#######"),AVERAGEA(F16:Q16))</f>
        <v>&lt;0.0003</v>
      </c>
      <c r="U16" s="827" t="s">
        <v>57</v>
      </c>
      <c r="V16" s="287"/>
      <c r="W16" s="276">
        <v>0.0003</v>
      </c>
      <c r="X16" s="276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289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289</v>
      </c>
      <c r="M17" s="162" t="s">
        <v>477</v>
      </c>
      <c r="N17" s="162" t="s">
        <v>477</v>
      </c>
      <c r="O17" s="9" t="s">
        <v>289</v>
      </c>
      <c r="P17" s="162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87"/>
      <c r="W17" s="276">
        <v>5E-05</v>
      </c>
      <c r="X17" s="276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291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291</v>
      </c>
      <c r="M18" s="162" t="s">
        <v>477</v>
      </c>
      <c r="N18" s="162" t="s">
        <v>477</v>
      </c>
      <c r="O18" s="9" t="s">
        <v>291</v>
      </c>
      <c r="P18" s="162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87"/>
      <c r="W18" s="276">
        <v>0.001</v>
      </c>
      <c r="X18" s="276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291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291</v>
      </c>
      <c r="M19" s="162" t="s">
        <v>477</v>
      </c>
      <c r="N19" s="162" t="s">
        <v>477</v>
      </c>
      <c r="O19" s="9" t="s">
        <v>291</v>
      </c>
      <c r="P19" s="162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87"/>
      <c r="W19" s="276">
        <v>0.001</v>
      </c>
      <c r="X19" s="276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291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291</v>
      </c>
      <c r="M20" s="162" t="s">
        <v>477</v>
      </c>
      <c r="N20" s="162" t="s">
        <v>477</v>
      </c>
      <c r="O20" s="9" t="s">
        <v>291</v>
      </c>
      <c r="P20" s="162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87"/>
      <c r="W20" s="276">
        <v>0.001</v>
      </c>
      <c r="X20" s="276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288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288</v>
      </c>
      <c r="M21" s="162" t="s">
        <v>477</v>
      </c>
      <c r="N21" s="162" t="s">
        <v>477</v>
      </c>
      <c r="O21" s="9" t="s">
        <v>288</v>
      </c>
      <c r="P21" s="162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>IF(AVERAGEA(F21:Q21)&lt;W21,TEXT(W21,"&lt;0.#######"),AVERAGEA(F21:Q21))</f>
        <v>&lt;0.002</v>
      </c>
      <c r="U21" s="829"/>
      <c r="V21" s="287"/>
      <c r="W21" s="276">
        <v>0.002</v>
      </c>
      <c r="X21" s="276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476</v>
      </c>
      <c r="H22" s="9" t="s">
        <v>476</v>
      </c>
      <c r="I22" s="9" t="s">
        <v>476</v>
      </c>
      <c r="J22" s="9" t="s">
        <v>476</v>
      </c>
      <c r="K22" s="9" t="s">
        <v>476</v>
      </c>
      <c r="L22" s="9" t="s">
        <v>476</v>
      </c>
      <c r="M22" s="9" t="s">
        <v>476</v>
      </c>
      <c r="N22" s="9" t="s">
        <v>476</v>
      </c>
      <c r="O22" s="9" t="s">
        <v>476</v>
      </c>
      <c r="P22" s="9" t="s">
        <v>476</v>
      </c>
      <c r="Q22" s="10" t="s">
        <v>476</v>
      </c>
      <c r="R22" s="537" t="str">
        <f t="shared" si="0"/>
        <v>&lt;0.004</v>
      </c>
      <c r="S22" s="29" t="str">
        <f t="shared" si="1"/>
        <v>&lt;0.004</v>
      </c>
      <c r="T22" s="179" t="str">
        <f t="shared" si="2"/>
        <v>&lt;0.004</v>
      </c>
      <c r="U22" s="11" t="s">
        <v>466</v>
      </c>
      <c r="V22" s="287"/>
      <c r="W22" s="276">
        <v>0.004</v>
      </c>
      <c r="X22" s="276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291</v>
      </c>
      <c r="H23" s="9" t="s">
        <v>291</v>
      </c>
      <c r="I23" s="9" t="s">
        <v>291</v>
      </c>
      <c r="J23" s="9" t="s">
        <v>291</v>
      </c>
      <c r="K23" s="9" t="s">
        <v>291</v>
      </c>
      <c r="L23" s="9" t="s">
        <v>291</v>
      </c>
      <c r="M23" s="9" t="s">
        <v>291</v>
      </c>
      <c r="N23" s="9" t="s">
        <v>291</v>
      </c>
      <c r="O23" s="9" t="s">
        <v>291</v>
      </c>
      <c r="P23" s="9" t="s">
        <v>291</v>
      </c>
      <c r="Q23" s="10" t="s">
        <v>291</v>
      </c>
      <c r="R23" s="537" t="str">
        <f t="shared" si="0"/>
        <v>&lt;0.001</v>
      </c>
      <c r="S23" s="29" t="str">
        <f t="shared" si="1"/>
        <v>&lt;0.001</v>
      </c>
      <c r="T23" s="179" t="str">
        <f t="shared" si="2"/>
        <v>&lt;0.001</v>
      </c>
      <c r="U23" s="11" t="s">
        <v>58</v>
      </c>
      <c r="V23" s="287"/>
      <c r="W23" s="276">
        <v>0.001</v>
      </c>
      <c r="X23" s="276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0.1</v>
      </c>
      <c r="G24" s="9">
        <v>0.1</v>
      </c>
      <c r="H24" s="9" t="s">
        <v>448</v>
      </c>
      <c r="I24" s="79" t="s">
        <v>448</v>
      </c>
      <c r="J24" s="79" t="s">
        <v>448</v>
      </c>
      <c r="K24" s="9" t="s">
        <v>448</v>
      </c>
      <c r="L24" s="79">
        <v>0.1</v>
      </c>
      <c r="M24" s="9" t="s">
        <v>448</v>
      </c>
      <c r="N24" s="79">
        <v>0.2</v>
      </c>
      <c r="O24" s="79">
        <v>0.2</v>
      </c>
      <c r="P24" s="113">
        <v>0.1</v>
      </c>
      <c r="Q24" s="178">
        <v>0.1</v>
      </c>
      <c r="R24" s="528">
        <f t="shared" si="0"/>
        <v>0.2</v>
      </c>
      <c r="S24" s="31" t="str">
        <f t="shared" si="1"/>
        <v>&lt;0.1</v>
      </c>
      <c r="T24" s="173" t="str">
        <f>IF(AVERAGEA(F24:Q24)&lt;W24,TEXT(W24,"&lt;0.#######"),AVERAGEA(F24:Q24))</f>
        <v>&lt;0.1</v>
      </c>
      <c r="U24" s="830" t="s">
        <v>59</v>
      </c>
      <c r="V24" s="287"/>
      <c r="W24" s="276">
        <v>0.1</v>
      </c>
      <c r="X24" s="276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456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456</v>
      </c>
      <c r="M25" s="162" t="s">
        <v>477</v>
      </c>
      <c r="N25" s="162" t="s">
        <v>477</v>
      </c>
      <c r="O25" s="9" t="s">
        <v>456</v>
      </c>
      <c r="P25" s="162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t="shared" si="2"/>
        <v>&lt;0.05</v>
      </c>
      <c r="U25" s="830"/>
      <c r="V25" s="287"/>
      <c r="W25" s="276">
        <v>0.05</v>
      </c>
      <c r="X25" s="276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448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448</v>
      </c>
      <c r="M26" s="162" t="s">
        <v>477</v>
      </c>
      <c r="N26" s="162" t="s">
        <v>477</v>
      </c>
      <c r="O26" s="9" t="s">
        <v>448</v>
      </c>
      <c r="P26" s="162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2"/>
        <v>&lt;0.1</v>
      </c>
      <c r="U26" s="830"/>
      <c r="V26" s="287"/>
      <c r="W26" s="276">
        <v>0.1</v>
      </c>
      <c r="X26" s="276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286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286</v>
      </c>
      <c r="M27" s="162" t="s">
        <v>477</v>
      </c>
      <c r="N27" s="162" t="s">
        <v>477</v>
      </c>
      <c r="O27" s="9" t="s">
        <v>286</v>
      </c>
      <c r="P27" s="162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2"/>
        <v>&lt;0.0002</v>
      </c>
      <c r="U27" s="830" t="s">
        <v>60</v>
      </c>
      <c r="V27" s="287"/>
      <c r="W27" s="276">
        <v>0.0002</v>
      </c>
      <c r="X27" s="276" t="s">
        <v>286</v>
      </c>
    </row>
    <row r="28" spans="2:24" ht="12" customHeight="1">
      <c r="B28" s="35">
        <v>15</v>
      </c>
      <c r="C28" s="825" t="s">
        <v>106</v>
      </c>
      <c r="D28" s="826"/>
      <c r="E28" s="109" t="s">
        <v>813</v>
      </c>
      <c r="F28" s="255" t="s">
        <v>293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293</v>
      </c>
      <c r="M28" s="162" t="s">
        <v>477</v>
      </c>
      <c r="N28" s="162" t="s">
        <v>477</v>
      </c>
      <c r="O28" s="9" t="s">
        <v>293</v>
      </c>
      <c r="P28" s="162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2"/>
        <v>&lt;0.005</v>
      </c>
      <c r="U28" s="830"/>
      <c r="V28" s="287"/>
      <c r="W28" s="276">
        <v>0.005</v>
      </c>
      <c r="X28" s="276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291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291</v>
      </c>
      <c r="M29" s="162" t="s">
        <v>477</v>
      </c>
      <c r="N29" s="162" t="s">
        <v>477</v>
      </c>
      <c r="O29" s="9" t="s">
        <v>291</v>
      </c>
      <c r="P29" s="162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2"/>
        <v>&lt;0.001</v>
      </c>
      <c r="U29" s="830"/>
      <c r="V29" s="287"/>
      <c r="W29" s="276">
        <v>0.001</v>
      </c>
      <c r="X29" s="276" t="s">
        <v>291</v>
      </c>
    </row>
    <row r="30" spans="2:24" ht="12" customHeight="1">
      <c r="B30" s="35">
        <v>17</v>
      </c>
      <c r="C30" s="825" t="s">
        <v>107</v>
      </c>
      <c r="D30" s="826"/>
      <c r="E30" s="109" t="s">
        <v>807</v>
      </c>
      <c r="F30" s="255" t="s">
        <v>291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291</v>
      </c>
      <c r="M30" s="162" t="s">
        <v>477</v>
      </c>
      <c r="N30" s="162" t="s">
        <v>477</v>
      </c>
      <c r="O30" s="9" t="s">
        <v>291</v>
      </c>
      <c r="P30" s="162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2"/>
        <v>&lt;0.001</v>
      </c>
      <c r="U30" s="830"/>
      <c r="V30" s="287"/>
      <c r="W30" s="276">
        <v>0.001</v>
      </c>
      <c r="X30" s="276" t="s">
        <v>291</v>
      </c>
    </row>
    <row r="31" spans="2:24" ht="12" customHeight="1">
      <c r="B31" s="35">
        <v>18</v>
      </c>
      <c r="C31" s="825" t="s">
        <v>108</v>
      </c>
      <c r="D31" s="826"/>
      <c r="E31" s="109" t="s">
        <v>806</v>
      </c>
      <c r="F31" s="255" t="s">
        <v>291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291</v>
      </c>
      <c r="M31" s="162" t="s">
        <v>477</v>
      </c>
      <c r="N31" s="162" t="s">
        <v>477</v>
      </c>
      <c r="O31" s="9" t="s">
        <v>291</v>
      </c>
      <c r="P31" s="162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2"/>
        <v>&lt;0.001</v>
      </c>
      <c r="U31" s="830"/>
      <c r="V31" s="287"/>
      <c r="W31" s="276">
        <v>0.001</v>
      </c>
      <c r="X31" s="276" t="s">
        <v>291</v>
      </c>
    </row>
    <row r="32" spans="2:24" ht="12" customHeight="1">
      <c r="B32" s="35">
        <v>19</v>
      </c>
      <c r="C32" s="825" t="s">
        <v>109</v>
      </c>
      <c r="D32" s="826"/>
      <c r="E32" s="109" t="s">
        <v>806</v>
      </c>
      <c r="F32" s="255" t="s">
        <v>291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291</v>
      </c>
      <c r="M32" s="162" t="s">
        <v>477</v>
      </c>
      <c r="N32" s="162" t="s">
        <v>477</v>
      </c>
      <c r="O32" s="9" t="s">
        <v>291</v>
      </c>
      <c r="P32" s="162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2"/>
        <v>&lt;0.001</v>
      </c>
      <c r="U32" s="830"/>
      <c r="V32" s="287"/>
      <c r="W32" s="276">
        <v>0.001</v>
      </c>
      <c r="X32" s="276" t="s">
        <v>291</v>
      </c>
    </row>
    <row r="33" spans="2:24" ht="12" customHeight="1">
      <c r="B33" s="35">
        <v>20</v>
      </c>
      <c r="C33" s="825" t="s">
        <v>86</v>
      </c>
      <c r="D33" s="826"/>
      <c r="E33" s="109" t="s">
        <v>806</v>
      </c>
      <c r="F33" s="255" t="s">
        <v>291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291</v>
      </c>
      <c r="M33" s="162" t="s">
        <v>477</v>
      </c>
      <c r="N33" s="162" t="s">
        <v>477</v>
      </c>
      <c r="O33" s="9" t="s">
        <v>291</v>
      </c>
      <c r="P33" s="162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2"/>
        <v>&lt;0.001</v>
      </c>
      <c r="U33" s="830"/>
      <c r="V33" s="287"/>
      <c r="W33" s="276">
        <v>0.001</v>
      </c>
      <c r="X33" s="276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453</v>
      </c>
      <c r="H34" s="162" t="s">
        <v>453</v>
      </c>
      <c r="I34" s="9" t="s">
        <v>453</v>
      </c>
      <c r="J34" s="9" t="s">
        <v>453</v>
      </c>
      <c r="K34" s="9" t="s">
        <v>453</v>
      </c>
      <c r="L34" s="9" t="s">
        <v>453</v>
      </c>
      <c r="M34" s="9" t="s">
        <v>453</v>
      </c>
      <c r="N34" s="9" t="s">
        <v>453</v>
      </c>
      <c r="O34" s="9" t="s">
        <v>453</v>
      </c>
      <c r="P34" s="9" t="s">
        <v>453</v>
      </c>
      <c r="Q34" s="10" t="s">
        <v>453</v>
      </c>
      <c r="R34" s="539" t="str">
        <f t="shared" si="0"/>
        <v>&lt;0.06</v>
      </c>
      <c r="S34" s="56" t="str">
        <f t="shared" si="1"/>
        <v>&lt;0.06</v>
      </c>
      <c r="T34" s="184" t="str">
        <f t="shared" si="2"/>
        <v>&lt;0.06</v>
      </c>
      <c r="U34" s="827" t="s">
        <v>58</v>
      </c>
      <c r="V34" s="287"/>
      <c r="W34" s="276">
        <v>0.06</v>
      </c>
      <c r="X34" s="276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288</v>
      </c>
      <c r="H35" s="162" t="s">
        <v>288</v>
      </c>
      <c r="I35" s="9" t="s">
        <v>288</v>
      </c>
      <c r="J35" s="9" t="s">
        <v>288</v>
      </c>
      <c r="K35" s="9" t="s">
        <v>288</v>
      </c>
      <c r="L35" s="9" t="s">
        <v>288</v>
      </c>
      <c r="M35" s="9" t="s">
        <v>288</v>
      </c>
      <c r="N35" s="9" t="s">
        <v>288</v>
      </c>
      <c r="O35" s="9" t="s">
        <v>288</v>
      </c>
      <c r="P35" s="9" t="s">
        <v>288</v>
      </c>
      <c r="Q35" s="10" t="s">
        <v>288</v>
      </c>
      <c r="R35" s="537" t="str">
        <f t="shared" si="0"/>
        <v>&lt;0.002</v>
      </c>
      <c r="S35" s="29" t="str">
        <f t="shared" si="1"/>
        <v>&lt;0.002</v>
      </c>
      <c r="T35" s="179" t="str">
        <f t="shared" si="2"/>
        <v>&lt;0.002</v>
      </c>
      <c r="U35" s="824"/>
      <c r="V35" s="287"/>
      <c r="W35" s="276">
        <v>0.002</v>
      </c>
      <c r="X35" s="276" t="s">
        <v>288</v>
      </c>
    </row>
    <row r="36" spans="2:24" ht="12" customHeight="1">
      <c r="B36" s="35">
        <v>23</v>
      </c>
      <c r="C36" s="825" t="s">
        <v>101</v>
      </c>
      <c r="D36" s="826"/>
      <c r="E36" s="109" t="s">
        <v>815</v>
      </c>
      <c r="F36" s="112">
        <v>0.006</v>
      </c>
      <c r="G36" s="9">
        <v>0.008</v>
      </c>
      <c r="H36" s="29">
        <v>0.01</v>
      </c>
      <c r="I36" s="79">
        <v>0.026</v>
      </c>
      <c r="J36" s="79">
        <v>0.022</v>
      </c>
      <c r="K36" s="113">
        <v>0.025</v>
      </c>
      <c r="L36" s="79">
        <v>0.022</v>
      </c>
      <c r="M36" s="144">
        <v>0.016</v>
      </c>
      <c r="N36" s="113">
        <v>0.008</v>
      </c>
      <c r="O36" s="79">
        <v>0.005</v>
      </c>
      <c r="P36" s="113">
        <v>0.004</v>
      </c>
      <c r="Q36" s="178">
        <v>0.004</v>
      </c>
      <c r="R36" s="537">
        <f t="shared" si="0"/>
        <v>0.026</v>
      </c>
      <c r="S36" s="29">
        <f t="shared" si="1"/>
        <v>0.004</v>
      </c>
      <c r="T36" s="179">
        <f t="shared" si="2"/>
        <v>0.013000000000000003</v>
      </c>
      <c r="U36" s="824"/>
      <c r="V36" s="287"/>
      <c r="W36" s="276">
        <v>0.001</v>
      </c>
      <c r="X36" s="276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62">
        <v>0.007</v>
      </c>
      <c r="H37" s="113">
        <v>0.007</v>
      </c>
      <c r="I37" s="29">
        <v>0.02</v>
      </c>
      <c r="J37" s="113">
        <v>0.015</v>
      </c>
      <c r="K37" s="144">
        <v>0.012</v>
      </c>
      <c r="L37" s="79">
        <v>0.009</v>
      </c>
      <c r="M37" s="144">
        <v>0.01</v>
      </c>
      <c r="N37" s="113">
        <v>0.007</v>
      </c>
      <c r="O37" s="79">
        <v>0.004</v>
      </c>
      <c r="P37" s="79">
        <v>0.004</v>
      </c>
      <c r="Q37" s="178">
        <v>0.004</v>
      </c>
      <c r="R37" s="537">
        <f t="shared" si="0"/>
        <v>0.02</v>
      </c>
      <c r="S37" s="29">
        <f t="shared" si="1"/>
        <v>0.004</v>
      </c>
      <c r="T37" s="179">
        <f t="shared" si="2"/>
        <v>0.008666666666666668</v>
      </c>
      <c r="U37" s="824"/>
      <c r="V37" s="287"/>
      <c r="W37" s="276">
        <v>0.003</v>
      </c>
      <c r="X37" s="276" t="s">
        <v>468</v>
      </c>
    </row>
    <row r="38" spans="2:24" ht="12" customHeight="1">
      <c r="B38" s="35">
        <v>25</v>
      </c>
      <c r="C38" s="825" t="s">
        <v>87</v>
      </c>
      <c r="D38" s="826"/>
      <c r="E38" s="109" t="s">
        <v>817</v>
      </c>
      <c r="F38" s="255" t="s">
        <v>291</v>
      </c>
      <c r="G38" s="162" t="s">
        <v>291</v>
      </c>
      <c r="H38" s="162" t="s">
        <v>291</v>
      </c>
      <c r="I38" s="9" t="s">
        <v>291</v>
      </c>
      <c r="J38" s="9" t="s">
        <v>291</v>
      </c>
      <c r="K38" s="9">
        <v>0.001</v>
      </c>
      <c r="L38" s="79" t="s">
        <v>291</v>
      </c>
      <c r="M38" s="79" t="s">
        <v>291</v>
      </c>
      <c r="N38" s="162" t="s">
        <v>291</v>
      </c>
      <c r="O38" s="9" t="s">
        <v>291</v>
      </c>
      <c r="P38" s="113">
        <v>0.001</v>
      </c>
      <c r="Q38" s="178" t="s">
        <v>291</v>
      </c>
      <c r="R38" s="29">
        <f t="shared" si="0"/>
        <v>0.001</v>
      </c>
      <c r="S38" s="29" t="str">
        <f t="shared" si="1"/>
        <v>&lt;0.001</v>
      </c>
      <c r="T38" s="179" t="str">
        <f t="shared" si="2"/>
        <v>&lt;0.001</v>
      </c>
      <c r="U38" s="824"/>
      <c r="V38" s="287"/>
      <c r="W38" s="276">
        <v>0.001</v>
      </c>
      <c r="X38" s="276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291</v>
      </c>
      <c r="H39" s="162" t="s">
        <v>291</v>
      </c>
      <c r="I39" s="9" t="s">
        <v>291</v>
      </c>
      <c r="J39" s="9" t="s">
        <v>291</v>
      </c>
      <c r="K39" s="9" t="s">
        <v>291</v>
      </c>
      <c r="L39" s="9" t="s">
        <v>291</v>
      </c>
      <c r="M39" s="9" t="s">
        <v>291</v>
      </c>
      <c r="N39" s="162" t="s">
        <v>291</v>
      </c>
      <c r="O39" s="9" t="s">
        <v>291</v>
      </c>
      <c r="P39" s="9" t="s">
        <v>291</v>
      </c>
      <c r="Q39" s="10" t="s">
        <v>291</v>
      </c>
      <c r="R39" s="537" t="str">
        <f t="shared" si="0"/>
        <v>&lt;0.001</v>
      </c>
      <c r="S39" s="29" t="str">
        <f t="shared" si="1"/>
        <v>&lt;0.001</v>
      </c>
      <c r="T39" s="179" t="str">
        <f t="shared" si="2"/>
        <v>&lt;0.001</v>
      </c>
      <c r="U39" s="824"/>
      <c r="V39" s="287"/>
      <c r="W39" s="276">
        <v>0.001</v>
      </c>
      <c r="X39" s="276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0.009</v>
      </c>
      <c r="G40" s="29">
        <v>0.01</v>
      </c>
      <c r="H40" s="79">
        <v>0.013</v>
      </c>
      <c r="I40" s="29">
        <v>0.03</v>
      </c>
      <c r="J40" s="29">
        <v>0.026</v>
      </c>
      <c r="K40" s="113">
        <v>0.032</v>
      </c>
      <c r="L40" s="79">
        <v>0.028</v>
      </c>
      <c r="M40" s="113">
        <v>0.021</v>
      </c>
      <c r="N40" s="113">
        <v>0.011</v>
      </c>
      <c r="O40" s="79">
        <v>0.008</v>
      </c>
      <c r="P40" s="113">
        <v>0.008</v>
      </c>
      <c r="Q40" s="178">
        <v>0.007</v>
      </c>
      <c r="R40" s="537">
        <f t="shared" si="0"/>
        <v>0.032</v>
      </c>
      <c r="S40" s="29">
        <f t="shared" si="1"/>
        <v>0.007</v>
      </c>
      <c r="T40" s="179">
        <f t="shared" si="2"/>
        <v>0.016916666666666667</v>
      </c>
      <c r="U40" s="824"/>
      <c r="V40" s="287"/>
      <c r="W40" s="276">
        <v>0.001</v>
      </c>
      <c r="X40" s="276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0.005</v>
      </c>
      <c r="G41" s="162">
        <v>0.005</v>
      </c>
      <c r="H41" s="113">
        <v>0.006</v>
      </c>
      <c r="I41" s="113">
        <v>0.019</v>
      </c>
      <c r="J41" s="113">
        <v>0.013</v>
      </c>
      <c r="K41" s="113">
        <v>0.015</v>
      </c>
      <c r="L41" s="113">
        <v>0.011</v>
      </c>
      <c r="M41" s="113">
        <v>0.012</v>
      </c>
      <c r="N41" s="113">
        <v>0.007</v>
      </c>
      <c r="O41" s="113">
        <v>0.004</v>
      </c>
      <c r="P41" s="113">
        <v>0.004</v>
      </c>
      <c r="Q41" s="178">
        <v>0.003</v>
      </c>
      <c r="R41" s="29">
        <f t="shared" si="0"/>
        <v>0.019</v>
      </c>
      <c r="S41" s="29">
        <f t="shared" si="1"/>
        <v>0.003</v>
      </c>
      <c r="T41" s="179">
        <f t="shared" si="2"/>
        <v>0.008666666666666668</v>
      </c>
      <c r="U41" s="824"/>
      <c r="V41" s="287"/>
      <c r="W41" s="276">
        <v>0.003</v>
      </c>
      <c r="X41" s="276" t="s">
        <v>468</v>
      </c>
    </row>
    <row r="42" spans="2:24" ht="12" customHeight="1">
      <c r="B42" s="35">
        <v>29</v>
      </c>
      <c r="C42" s="825" t="s">
        <v>88</v>
      </c>
      <c r="D42" s="826"/>
      <c r="E42" s="109" t="s">
        <v>816</v>
      </c>
      <c r="F42" s="112">
        <v>0.003</v>
      </c>
      <c r="G42" s="9">
        <v>0.002</v>
      </c>
      <c r="H42" s="79">
        <v>0.003</v>
      </c>
      <c r="I42" s="79">
        <v>0.004</v>
      </c>
      <c r="J42" s="79">
        <v>0.004</v>
      </c>
      <c r="K42" s="113">
        <v>0.006</v>
      </c>
      <c r="L42" s="79">
        <v>0.006</v>
      </c>
      <c r="M42" s="113">
        <v>0.005</v>
      </c>
      <c r="N42" s="113">
        <v>0.003</v>
      </c>
      <c r="O42" s="79">
        <v>0.003</v>
      </c>
      <c r="P42" s="113">
        <v>0.003</v>
      </c>
      <c r="Q42" s="178">
        <v>0.003</v>
      </c>
      <c r="R42" s="537">
        <f t="shared" si="0"/>
        <v>0.006</v>
      </c>
      <c r="S42" s="29">
        <f t="shared" si="1"/>
        <v>0.002</v>
      </c>
      <c r="T42" s="179">
        <f t="shared" si="2"/>
        <v>0.0037500000000000003</v>
      </c>
      <c r="U42" s="824"/>
      <c r="V42" s="287"/>
      <c r="W42" s="276">
        <v>0.001</v>
      </c>
      <c r="X42" s="276" t="s">
        <v>441</v>
      </c>
    </row>
    <row r="43" spans="2:24" ht="12" customHeight="1">
      <c r="B43" s="35">
        <v>30</v>
      </c>
      <c r="C43" s="825" t="s">
        <v>89</v>
      </c>
      <c r="D43" s="826"/>
      <c r="E43" s="109" t="s">
        <v>818</v>
      </c>
      <c r="F43" s="255" t="s">
        <v>291</v>
      </c>
      <c r="G43" s="162" t="s">
        <v>291</v>
      </c>
      <c r="H43" s="162" t="s">
        <v>291</v>
      </c>
      <c r="I43" s="9" t="s">
        <v>291</v>
      </c>
      <c r="J43" s="9" t="s">
        <v>291</v>
      </c>
      <c r="K43" s="9" t="s">
        <v>291</v>
      </c>
      <c r="L43" s="9" t="s">
        <v>291</v>
      </c>
      <c r="M43" s="9" t="s">
        <v>291</v>
      </c>
      <c r="N43" s="9" t="s">
        <v>291</v>
      </c>
      <c r="O43" s="9" t="s">
        <v>291</v>
      </c>
      <c r="P43" s="9" t="s">
        <v>291</v>
      </c>
      <c r="Q43" s="10" t="s">
        <v>291</v>
      </c>
      <c r="R43" s="537" t="str">
        <f t="shared" si="0"/>
        <v>&lt;0.001</v>
      </c>
      <c r="S43" s="29" t="str">
        <f t="shared" si="1"/>
        <v>&lt;0.001</v>
      </c>
      <c r="T43" s="179" t="str">
        <f t="shared" si="2"/>
        <v>&lt;0.001</v>
      </c>
      <c r="U43" s="824"/>
      <c r="V43" s="287"/>
      <c r="W43" s="276">
        <v>0.001</v>
      </c>
      <c r="X43" s="276" t="s">
        <v>441</v>
      </c>
    </row>
    <row r="44" spans="2:24" ht="12" customHeight="1">
      <c r="B44" s="35">
        <v>31</v>
      </c>
      <c r="C44" s="825" t="s">
        <v>90</v>
      </c>
      <c r="D44" s="826"/>
      <c r="E44" s="109" t="s">
        <v>819</v>
      </c>
      <c r="F44" s="255" t="s">
        <v>438</v>
      </c>
      <c r="G44" s="162" t="s">
        <v>438</v>
      </c>
      <c r="H44" s="162" t="s">
        <v>438</v>
      </c>
      <c r="I44" s="9" t="s">
        <v>438</v>
      </c>
      <c r="J44" s="9" t="s">
        <v>438</v>
      </c>
      <c r="K44" s="9" t="s">
        <v>438</v>
      </c>
      <c r="L44" s="9" t="s">
        <v>438</v>
      </c>
      <c r="M44" s="9" t="s">
        <v>438</v>
      </c>
      <c r="N44" s="9" t="s">
        <v>438</v>
      </c>
      <c r="O44" s="9" t="s">
        <v>438</v>
      </c>
      <c r="P44" s="9" t="s">
        <v>438</v>
      </c>
      <c r="Q44" s="10" t="s">
        <v>438</v>
      </c>
      <c r="R44" s="537" t="str">
        <f t="shared" si="0"/>
        <v>&lt;0.008</v>
      </c>
      <c r="S44" s="29" t="str">
        <f t="shared" si="1"/>
        <v>&lt;0.008</v>
      </c>
      <c r="T44" s="179" t="str">
        <f t="shared" si="2"/>
        <v>&lt;0.008</v>
      </c>
      <c r="U44" s="833"/>
      <c r="V44" s="287"/>
      <c r="W44" s="276">
        <v>0.008</v>
      </c>
      <c r="X44" s="276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451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451</v>
      </c>
      <c r="M45" s="162" t="s">
        <v>477</v>
      </c>
      <c r="N45" s="162" t="s">
        <v>477</v>
      </c>
      <c r="O45" s="9" t="s">
        <v>451</v>
      </c>
      <c r="P45" s="162" t="s">
        <v>477</v>
      </c>
      <c r="Q45" s="10" t="s">
        <v>477</v>
      </c>
      <c r="R45" s="56" t="str">
        <f t="shared" si="0"/>
        <v>&lt;0.01</v>
      </c>
      <c r="S45" s="56" t="str">
        <f t="shared" si="1"/>
        <v>&lt;0.01</v>
      </c>
      <c r="T45" s="184" t="str">
        <f t="shared" si="2"/>
        <v>&lt;0.01</v>
      </c>
      <c r="U45" s="830" t="s">
        <v>57</v>
      </c>
      <c r="V45" s="287"/>
      <c r="W45" s="276">
        <v>0.01</v>
      </c>
      <c r="X45" s="276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451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79">
        <v>0.02</v>
      </c>
      <c r="M46" s="162" t="s">
        <v>477</v>
      </c>
      <c r="N46" s="162" t="s">
        <v>477</v>
      </c>
      <c r="O46" s="9" t="s">
        <v>451</v>
      </c>
      <c r="P46" s="162" t="s">
        <v>477</v>
      </c>
      <c r="Q46" s="10" t="s">
        <v>477</v>
      </c>
      <c r="R46" s="56">
        <f t="shared" si="0"/>
        <v>0.02</v>
      </c>
      <c r="S46" s="29" t="str">
        <f>IF(MINA(F46,I46,L46,O46)&lt;W46,TEXT(W46,"&lt;0.#######"),MINA(F46,I46,L46,O46))</f>
        <v>&lt;0.01</v>
      </c>
      <c r="T46" s="184">
        <f>IF(AVERAGEA(F46,I46,L46,O46)&lt;W46,TEXT(W46,"&lt;0.#######"),AVERAGEA(F46,I46,L46,O46))</f>
        <v>0.01</v>
      </c>
      <c r="U46" s="830"/>
      <c r="V46" s="287"/>
      <c r="W46" s="276">
        <v>0.01</v>
      </c>
      <c r="X46" s="276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454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454</v>
      </c>
      <c r="M47" s="162" t="s">
        <v>477</v>
      </c>
      <c r="N47" s="162" t="s">
        <v>477</v>
      </c>
      <c r="O47" s="9" t="s">
        <v>454</v>
      </c>
      <c r="P47" s="162" t="s">
        <v>477</v>
      </c>
      <c r="Q47" s="10" t="s">
        <v>477</v>
      </c>
      <c r="R47" s="56" t="str">
        <f t="shared" si="0"/>
        <v>&lt;0.03</v>
      </c>
      <c r="S47" s="29" t="str">
        <f>IF(MINA(F47,I47,L47,O47)&lt;W47,TEXT(W47,"&lt;0.#######"),MINA(F47,I47,L47,O47))</f>
        <v>&lt;0.03</v>
      </c>
      <c r="T47" s="184" t="str">
        <f>IF(AVERAGEA(F47,I47,L47,O47)&lt;W47,TEXT(W47,"&lt;0.#######"),AVERAGEA(F47,I47,L47,O47))</f>
        <v>&lt;0.03</v>
      </c>
      <c r="U47" s="830"/>
      <c r="V47" s="287"/>
      <c r="W47" s="276">
        <v>0.03</v>
      </c>
      <c r="X47" s="276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451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451</v>
      </c>
      <c r="M48" s="162" t="s">
        <v>477</v>
      </c>
      <c r="N48" s="162" t="s">
        <v>477</v>
      </c>
      <c r="O48" s="9" t="s">
        <v>451</v>
      </c>
      <c r="P48" s="162" t="s">
        <v>477</v>
      </c>
      <c r="Q48" s="10" t="s">
        <v>477</v>
      </c>
      <c r="R48" s="56" t="str">
        <f t="shared" si="0"/>
        <v>&lt;0.01</v>
      </c>
      <c r="S48" s="29" t="str">
        <f>IF(MINA(F48,I48,L48,O48)&lt;W48,TEXT(W48,"&lt;0.#######"),MINA(F48,I48,L48,O48))</f>
        <v>&lt;0.01</v>
      </c>
      <c r="T48" s="184" t="str">
        <f>IF(AVERAGEA(F48,I48,L48,O48)&lt;W48,TEXT(W48,"&lt;0.#######"),AVERAGEA(F48,I48,L48,O48))</f>
        <v>&lt;0.01</v>
      </c>
      <c r="U48" s="830"/>
      <c r="V48" s="287"/>
      <c r="W48" s="276">
        <v>0.01</v>
      </c>
      <c r="X48" s="276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112">
        <v>6.3</v>
      </c>
      <c r="G49" s="31" t="s">
        <v>477</v>
      </c>
      <c r="H49" s="31" t="s">
        <v>477</v>
      </c>
      <c r="I49" s="31">
        <v>6.1</v>
      </c>
      <c r="J49" s="31" t="s">
        <v>477</v>
      </c>
      <c r="K49" s="172" t="s">
        <v>477</v>
      </c>
      <c r="L49" s="79">
        <v>7.3</v>
      </c>
      <c r="M49" s="172" t="s">
        <v>477</v>
      </c>
      <c r="N49" s="172" t="s">
        <v>477</v>
      </c>
      <c r="O49" s="79">
        <v>8.8</v>
      </c>
      <c r="P49" s="172" t="s">
        <v>477</v>
      </c>
      <c r="Q49" s="173" t="s">
        <v>477</v>
      </c>
      <c r="R49" s="528">
        <f t="shared" si="0"/>
        <v>8.8</v>
      </c>
      <c r="S49" s="31">
        <f>IF(MINA(F49,I49,L49,O49)&lt;W49,TEXT(W49,"&lt;0.#######"),MINA(F49,I49,L49,O49))</f>
        <v>6.1</v>
      </c>
      <c r="T49" s="173">
        <f>IF(AVERAGEA(F49,I49,L49,O49)&lt;W49,TEXT(W49,"&lt;0.#######"),AVERAGEA(F49,I49,L49,O49))</f>
        <v>7.125</v>
      </c>
      <c r="U49" s="11" t="s">
        <v>59</v>
      </c>
      <c r="V49" s="287"/>
      <c r="W49" s="276">
        <v>0.1</v>
      </c>
      <c r="X49" s="276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291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291</v>
      </c>
      <c r="M50" s="162" t="s">
        <v>477</v>
      </c>
      <c r="N50" s="162" t="s">
        <v>477</v>
      </c>
      <c r="O50" s="9" t="s">
        <v>291</v>
      </c>
      <c r="P50" s="162" t="s">
        <v>477</v>
      </c>
      <c r="Q50" s="10" t="s">
        <v>477</v>
      </c>
      <c r="R50" s="537" t="str">
        <f t="shared" si="0"/>
        <v>&lt;0.001</v>
      </c>
      <c r="S50" s="29" t="str">
        <f t="shared" si="1"/>
        <v>&lt;0.001</v>
      </c>
      <c r="T50" s="179" t="str">
        <f t="shared" si="2"/>
        <v>&lt;0.001</v>
      </c>
      <c r="U50" s="11" t="s">
        <v>57</v>
      </c>
      <c r="V50" s="287"/>
      <c r="W50" s="276">
        <v>0.001</v>
      </c>
      <c r="X50" s="276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30">
        <v>8</v>
      </c>
      <c r="G51" s="9">
        <v>8.3</v>
      </c>
      <c r="H51" s="79">
        <v>5.6</v>
      </c>
      <c r="I51" s="79">
        <v>6.2</v>
      </c>
      <c r="J51" s="79">
        <v>7.9</v>
      </c>
      <c r="K51" s="113">
        <v>7.6</v>
      </c>
      <c r="L51" s="79">
        <v>8.2</v>
      </c>
      <c r="M51" s="113">
        <v>7.6</v>
      </c>
      <c r="N51" s="113">
        <v>8.8</v>
      </c>
      <c r="O51" s="79">
        <v>11</v>
      </c>
      <c r="P51" s="113">
        <v>15</v>
      </c>
      <c r="Q51" s="178">
        <v>12</v>
      </c>
      <c r="R51" s="536">
        <f t="shared" si="0"/>
        <v>15</v>
      </c>
      <c r="S51" s="31">
        <f t="shared" si="1"/>
        <v>5.6</v>
      </c>
      <c r="T51" s="173">
        <f t="shared" si="2"/>
        <v>8.85</v>
      </c>
      <c r="U51" s="11" t="s">
        <v>61</v>
      </c>
      <c r="V51" s="287"/>
      <c r="W51" s="276">
        <v>0.1</v>
      </c>
      <c r="X51" s="276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112">
        <v>17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79">
        <v>24</v>
      </c>
      <c r="M52" s="162" t="s">
        <v>477</v>
      </c>
      <c r="N52" s="162" t="s">
        <v>477</v>
      </c>
      <c r="O52" s="79">
        <v>23</v>
      </c>
      <c r="P52" s="162" t="s">
        <v>477</v>
      </c>
      <c r="Q52" s="10" t="s">
        <v>477</v>
      </c>
      <c r="R52" s="536">
        <f>IF(MAXA(F52:Q52)&lt;W52,TEXT(W52,"&lt;0"),MAXA(F52:Q52))</f>
        <v>24</v>
      </c>
      <c r="S52" s="167">
        <f>IF(MINA(F52,I52,L52,O52)&lt;W52,TEXT(W52,"&lt;0.#######"),MINA(F52,I52,L52,O52))</f>
        <v>14</v>
      </c>
      <c r="T52" s="187">
        <f>IF(AVERAGEA(F52,I52,L52,O52)&lt;W52,TEXT(W52,"&lt;0.#######"),AVERAGEA(F52,I52,L52,O52))</f>
        <v>19.5</v>
      </c>
      <c r="U52" s="830" t="s">
        <v>59</v>
      </c>
      <c r="V52" s="287"/>
      <c r="W52" s="276">
        <v>2</v>
      </c>
      <c r="X52" s="276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112">
        <v>52</v>
      </c>
      <c r="G53" s="9" t="s">
        <v>477</v>
      </c>
      <c r="H53" s="9" t="s">
        <v>477</v>
      </c>
      <c r="I53" s="79">
        <v>44</v>
      </c>
      <c r="J53" s="9" t="s">
        <v>477</v>
      </c>
      <c r="K53" s="162" t="s">
        <v>477</v>
      </c>
      <c r="L53" s="79">
        <v>57</v>
      </c>
      <c r="M53" s="162" t="s">
        <v>477</v>
      </c>
      <c r="N53" s="162" t="s">
        <v>477</v>
      </c>
      <c r="O53" s="79">
        <v>52</v>
      </c>
      <c r="P53" s="162" t="s">
        <v>477</v>
      </c>
      <c r="Q53" s="10" t="s">
        <v>477</v>
      </c>
      <c r="R53" s="536">
        <f>IF(MAXA(F53:Q53)&lt;W53,TEXT(W53,"&lt;#0"),MAXA(F53:Q53))</f>
        <v>57</v>
      </c>
      <c r="S53" s="167">
        <f>IF(MINA(F53,I53,L53,O53)&lt;W53,TEXT(W53,"&lt;0.#######"),MINA(F53,I53,L53,O53))</f>
        <v>44</v>
      </c>
      <c r="T53" s="187">
        <f>IF(AVERAGEA(F53,I53,L53,O53)&lt;W53,TEXT(W53,"&lt;0.#######"),AVERAGEA(F53,I53,L53,O53))</f>
        <v>51.25</v>
      </c>
      <c r="U53" s="830"/>
      <c r="V53" s="287"/>
      <c r="W53" s="276">
        <v>10</v>
      </c>
      <c r="X53" s="276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292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292</v>
      </c>
      <c r="M54" s="162" t="s">
        <v>477</v>
      </c>
      <c r="N54" s="162" t="s">
        <v>477</v>
      </c>
      <c r="O54" s="9" t="s">
        <v>292</v>
      </c>
      <c r="P54" s="162" t="s">
        <v>477</v>
      </c>
      <c r="Q54" s="10" t="s">
        <v>477</v>
      </c>
      <c r="R54" s="56" t="str">
        <f aca="true" t="shared" si="3" ref="R54:R59">IF(MAXA(F54:Q54)&lt;W54,TEXT(W54,"&lt;0.#######"),MAXA(F54:Q54))</f>
        <v>&lt;0.02</v>
      </c>
      <c r="S54" s="56" t="str">
        <f aca="true" t="shared" si="4" ref="S54:S59">IF(MINA(F54:Q54)&lt;W54,TEXT(W54,"&lt;0.#######"),MINA(F54:Q54))</f>
        <v>&lt;0.02</v>
      </c>
      <c r="T54" s="184" t="str">
        <f t="shared" si="2"/>
        <v>&lt;0.02</v>
      </c>
      <c r="U54" s="830" t="s">
        <v>60</v>
      </c>
      <c r="V54" s="287"/>
      <c r="W54" s="276">
        <v>0.02</v>
      </c>
      <c r="X54" s="276" t="s">
        <v>292</v>
      </c>
    </row>
    <row r="55" spans="2:24" ht="12" customHeight="1">
      <c r="B55" s="35">
        <v>42</v>
      </c>
      <c r="C55" s="825" t="s">
        <v>241</v>
      </c>
      <c r="D55" s="826"/>
      <c r="E55" s="109" t="s">
        <v>825</v>
      </c>
      <c r="F55" s="255" t="s">
        <v>455</v>
      </c>
      <c r="G55" s="9" t="s">
        <v>455</v>
      </c>
      <c r="H55" s="9" t="s">
        <v>455</v>
      </c>
      <c r="I55" s="79">
        <v>1E-06</v>
      </c>
      <c r="J55" s="9">
        <v>1E-06</v>
      </c>
      <c r="K55" s="9" t="s">
        <v>455</v>
      </c>
      <c r="L55" s="162" t="s">
        <v>455</v>
      </c>
      <c r="M55" s="9" t="s">
        <v>455</v>
      </c>
      <c r="N55" s="9" t="s">
        <v>455</v>
      </c>
      <c r="O55" s="9" t="s">
        <v>455</v>
      </c>
      <c r="P55" s="9" t="s">
        <v>455</v>
      </c>
      <c r="Q55" s="178">
        <v>1E-06</v>
      </c>
      <c r="R55" s="471">
        <f t="shared" si="3"/>
        <v>1E-06</v>
      </c>
      <c r="S55" s="472" t="str">
        <f t="shared" si="4"/>
        <v>&lt;0.000001</v>
      </c>
      <c r="T55" s="473" t="str">
        <f t="shared" si="2"/>
        <v>&lt;0.000001</v>
      </c>
      <c r="U55" s="830"/>
      <c r="V55" s="287"/>
      <c r="W55" s="276">
        <v>1E-06</v>
      </c>
      <c r="X55" s="276" t="s">
        <v>463</v>
      </c>
    </row>
    <row r="56" spans="2:24" ht="12" customHeight="1">
      <c r="B56" s="35">
        <v>43</v>
      </c>
      <c r="C56" s="825" t="s">
        <v>240</v>
      </c>
      <c r="D56" s="826"/>
      <c r="E56" s="109" t="s">
        <v>825</v>
      </c>
      <c r="F56" s="255" t="s">
        <v>455</v>
      </c>
      <c r="G56" s="9" t="s">
        <v>455</v>
      </c>
      <c r="H56" s="9" t="s">
        <v>455</v>
      </c>
      <c r="I56" s="9" t="s">
        <v>455</v>
      </c>
      <c r="J56" s="9" t="s">
        <v>455</v>
      </c>
      <c r="K56" s="9" t="s">
        <v>455</v>
      </c>
      <c r="L56" s="9" t="s">
        <v>455</v>
      </c>
      <c r="M56" s="9" t="s">
        <v>455</v>
      </c>
      <c r="N56" s="9" t="s">
        <v>455</v>
      </c>
      <c r="O56" s="9" t="s">
        <v>455</v>
      </c>
      <c r="P56" s="9" t="s">
        <v>455</v>
      </c>
      <c r="Q56" s="10" t="s">
        <v>455</v>
      </c>
      <c r="R56" s="471" t="str">
        <f t="shared" si="3"/>
        <v>&lt;0.000001</v>
      </c>
      <c r="S56" s="472" t="str">
        <f t="shared" si="4"/>
        <v>&lt;0.000001</v>
      </c>
      <c r="T56" s="473" t="str">
        <f t="shared" si="2"/>
        <v>&lt;0.000001</v>
      </c>
      <c r="U56" s="830"/>
      <c r="V56" s="287"/>
      <c r="W56" s="276">
        <v>1E-06</v>
      </c>
      <c r="X56" s="276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288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288</v>
      </c>
      <c r="M57" s="162" t="s">
        <v>477</v>
      </c>
      <c r="N57" s="162" t="s">
        <v>477</v>
      </c>
      <c r="O57" s="9" t="s">
        <v>288</v>
      </c>
      <c r="P57" s="162" t="s">
        <v>477</v>
      </c>
      <c r="Q57" s="10" t="s">
        <v>477</v>
      </c>
      <c r="R57" s="537" t="str">
        <f t="shared" si="3"/>
        <v>&lt;0.002</v>
      </c>
      <c r="S57" s="29" t="str">
        <f t="shared" si="4"/>
        <v>&lt;0.002</v>
      </c>
      <c r="T57" s="179" t="str">
        <f t="shared" si="2"/>
        <v>&lt;0.002</v>
      </c>
      <c r="U57" s="830"/>
      <c r="V57" s="287"/>
      <c r="W57" s="276">
        <v>0.002</v>
      </c>
      <c r="X57" s="276" t="s">
        <v>440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290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290</v>
      </c>
      <c r="M58" s="162" t="s">
        <v>477</v>
      </c>
      <c r="N58" s="162" t="s">
        <v>477</v>
      </c>
      <c r="O58" s="9" t="s">
        <v>290</v>
      </c>
      <c r="P58" s="162" t="s">
        <v>477</v>
      </c>
      <c r="Q58" s="10" t="s">
        <v>477</v>
      </c>
      <c r="R58" s="540" t="str">
        <f t="shared" si="3"/>
        <v>&lt;0.0005</v>
      </c>
      <c r="S58" s="166" t="str">
        <f t="shared" si="4"/>
        <v>&lt;0.0005</v>
      </c>
      <c r="T58" s="186" t="str">
        <f t="shared" si="2"/>
        <v>&lt;0.0005</v>
      </c>
      <c r="U58" s="830"/>
      <c r="V58" s="287"/>
      <c r="W58" s="276">
        <v>0.0005</v>
      </c>
      <c r="X58" s="276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0.3</v>
      </c>
      <c r="I59" s="79">
        <v>0.5</v>
      </c>
      <c r="J59" s="79">
        <v>0.5</v>
      </c>
      <c r="K59" s="113">
        <v>0.7</v>
      </c>
      <c r="L59" s="79">
        <v>0.6</v>
      </c>
      <c r="M59" s="113">
        <v>0.5</v>
      </c>
      <c r="N59" s="113">
        <v>0.4</v>
      </c>
      <c r="O59" s="79">
        <v>0.4</v>
      </c>
      <c r="P59" s="113">
        <v>0.3</v>
      </c>
      <c r="Q59" s="178">
        <v>0.3</v>
      </c>
      <c r="R59" s="31">
        <f t="shared" si="3"/>
        <v>0.7</v>
      </c>
      <c r="S59" s="31">
        <f t="shared" si="4"/>
        <v>0.3</v>
      </c>
      <c r="T59" s="173">
        <f t="shared" si="2"/>
        <v>0.425</v>
      </c>
      <c r="U59" s="830" t="s">
        <v>79</v>
      </c>
      <c r="V59" s="287"/>
      <c r="W59" s="276">
        <v>0.2</v>
      </c>
      <c r="X59" s="291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112">
        <v>7.1</v>
      </c>
      <c r="G60" s="31">
        <v>7</v>
      </c>
      <c r="H60" s="79">
        <v>7.2</v>
      </c>
      <c r="I60" s="79">
        <v>7.2</v>
      </c>
      <c r="J60" s="79">
        <v>7.3</v>
      </c>
      <c r="K60" s="113">
        <v>7.3</v>
      </c>
      <c r="L60" s="79">
        <v>7.2</v>
      </c>
      <c r="M60" s="113">
        <v>7.2</v>
      </c>
      <c r="N60" s="113">
        <v>7.2</v>
      </c>
      <c r="O60" s="79">
        <v>7.2</v>
      </c>
      <c r="P60" s="113">
        <v>7.3</v>
      </c>
      <c r="Q60" s="178">
        <v>7.2</v>
      </c>
      <c r="R60" s="31">
        <f>MAX(F60:Q60)</f>
        <v>7.3</v>
      </c>
      <c r="S60" s="31">
        <f>MIN(F60:Q60)</f>
        <v>7</v>
      </c>
      <c r="T60" s="173">
        <f>AVERAGE(F60:Q60)</f>
        <v>7.2</v>
      </c>
      <c r="U60" s="830"/>
      <c r="V60" s="287"/>
      <c r="X60" s="291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162" t="s">
        <v>490</v>
      </c>
      <c r="Q61" s="10" t="s">
        <v>490</v>
      </c>
      <c r="R61" s="9"/>
      <c r="S61" s="9"/>
      <c r="T61" s="10"/>
      <c r="U61" s="830"/>
      <c r="V61" s="287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31" t="s">
        <v>490</v>
      </c>
      <c r="O62" s="9" t="s">
        <v>490</v>
      </c>
      <c r="P62" s="162" t="s">
        <v>490</v>
      </c>
      <c r="Q62" s="10" t="s">
        <v>490</v>
      </c>
      <c r="R62" s="9"/>
      <c r="S62" s="9"/>
      <c r="T62" s="10"/>
      <c r="U62" s="830"/>
      <c r="V62" s="287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59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87"/>
      <c r="W63" s="276">
        <v>0.5</v>
      </c>
      <c r="X63" s="276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311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87"/>
      <c r="W64" s="276">
        <v>0.1</v>
      </c>
      <c r="X64" s="276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50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518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87"/>
      <c r="W65" s="320"/>
      <c r="X65" s="321"/>
    </row>
    <row r="66" spans="2:24" s="285" customFormat="1" ht="15" customHeight="1" thickBot="1">
      <c r="B66" s="818" t="s">
        <v>242</v>
      </c>
      <c r="C66" s="819"/>
      <c r="D66" s="819"/>
      <c r="E66" s="839"/>
      <c r="F66" s="312">
        <v>2</v>
      </c>
      <c r="G66" s="313">
        <v>2</v>
      </c>
      <c r="H66" s="313">
        <v>2</v>
      </c>
      <c r="I66" s="313">
        <v>2</v>
      </c>
      <c r="J66" s="314">
        <v>2</v>
      </c>
      <c r="K66" s="314">
        <v>2</v>
      </c>
      <c r="L66" s="313">
        <v>2</v>
      </c>
      <c r="M66" s="313">
        <v>2</v>
      </c>
      <c r="N66" s="313">
        <v>2</v>
      </c>
      <c r="O66" s="313">
        <v>2</v>
      </c>
      <c r="P66" s="313">
        <v>2</v>
      </c>
      <c r="Q66" s="315">
        <v>2</v>
      </c>
      <c r="R66" s="276"/>
      <c r="S66" s="291"/>
      <c r="T66" s="316"/>
      <c r="U66" s="275"/>
      <c r="V66" s="287"/>
      <c r="W66" s="322"/>
      <c r="X66" s="321"/>
    </row>
    <row r="67" spans="3:22" ht="10.5" customHeight="1">
      <c r="C67" s="1046" t="s">
        <v>444</v>
      </c>
      <c r="D67" s="1046"/>
      <c r="E67" s="1046"/>
      <c r="F67" s="1046"/>
      <c r="G67" s="1046"/>
      <c r="H67" s="1046"/>
      <c r="I67" s="1046"/>
      <c r="J67" s="1046"/>
      <c r="K67" s="1046"/>
      <c r="L67" s="275"/>
      <c r="M67" s="275"/>
      <c r="N67" s="275"/>
      <c r="O67" s="275"/>
      <c r="P67" s="275"/>
      <c r="Q67" s="275"/>
      <c r="R67" s="1070"/>
      <c r="S67" s="1070"/>
      <c r="T67" s="1070"/>
      <c r="V67" s="275"/>
    </row>
  </sheetData>
  <sheetProtection/>
  <mergeCells count="83">
    <mergeCell ref="G3:I3"/>
    <mergeCell ref="B4:C4"/>
    <mergeCell ref="G4:I4"/>
    <mergeCell ref="B6:C12"/>
    <mergeCell ref="D6:E6"/>
    <mergeCell ref="B1:Q1"/>
    <mergeCell ref="R6:R9"/>
    <mergeCell ref="S6:S9"/>
    <mergeCell ref="T6:T9"/>
    <mergeCell ref="U6:U12"/>
    <mergeCell ref="D7:E7"/>
    <mergeCell ref="D8:E8"/>
    <mergeCell ref="D9:E9"/>
    <mergeCell ref="D10:E10"/>
    <mergeCell ref="D11:E11"/>
    <mergeCell ref="D12:E12"/>
    <mergeCell ref="B13:D13"/>
    <mergeCell ref="F13:Q13"/>
    <mergeCell ref="R13:T13"/>
    <mergeCell ref="C14:D14"/>
    <mergeCell ref="U14:U15"/>
    <mergeCell ref="C15:D15"/>
    <mergeCell ref="C16:D16"/>
    <mergeCell ref="U16:U21"/>
    <mergeCell ref="C17:D17"/>
    <mergeCell ref="C18:D18"/>
    <mergeCell ref="C19:D19"/>
    <mergeCell ref="C20:D20"/>
    <mergeCell ref="C21:D21"/>
    <mergeCell ref="C22:D22"/>
    <mergeCell ref="C23:D23"/>
    <mergeCell ref="C24:D24"/>
    <mergeCell ref="U24:U26"/>
    <mergeCell ref="C25:D25"/>
    <mergeCell ref="C26:D26"/>
    <mergeCell ref="C27:D27"/>
    <mergeCell ref="U27:U33"/>
    <mergeCell ref="C28:D28"/>
    <mergeCell ref="C29:D29"/>
    <mergeCell ref="C30:D30"/>
    <mergeCell ref="C31:D31"/>
    <mergeCell ref="C32:D32"/>
    <mergeCell ref="C33:D33"/>
    <mergeCell ref="C34:D34"/>
    <mergeCell ref="U34:U4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U45:U48"/>
    <mergeCell ref="C46:D46"/>
    <mergeCell ref="C47:D47"/>
    <mergeCell ref="C48:D48"/>
    <mergeCell ref="C49:D49"/>
    <mergeCell ref="C50:D50"/>
    <mergeCell ref="C51:D51"/>
    <mergeCell ref="C52:D52"/>
    <mergeCell ref="U52:U53"/>
    <mergeCell ref="C53:D53"/>
    <mergeCell ref="C64:D64"/>
    <mergeCell ref="C54:D54"/>
    <mergeCell ref="U54:U58"/>
    <mergeCell ref="C55:D55"/>
    <mergeCell ref="C56:D56"/>
    <mergeCell ref="C57:D57"/>
    <mergeCell ref="C58:D58"/>
    <mergeCell ref="B65:E65"/>
    <mergeCell ref="B66:E66"/>
    <mergeCell ref="C67:K67"/>
    <mergeCell ref="R67:T67"/>
    <mergeCell ref="C59:D59"/>
    <mergeCell ref="U59:U64"/>
    <mergeCell ref="C60:D60"/>
    <mergeCell ref="C61:D61"/>
    <mergeCell ref="C62:D62"/>
    <mergeCell ref="C63:D63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1" r:id="rId1"/>
  <headerFooter alignWithMargins="0">
    <oddHeader>&amp;L様式２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zoomScalePageLayoutView="0" workbookViewId="0" topLeftCell="A1">
      <selection activeCell="L4" sqref="L4"/>
    </sheetView>
  </sheetViews>
  <sheetFormatPr defaultColWidth="8.8984375" defaultRowHeight="9.75" customHeight="1"/>
  <cols>
    <col min="1" max="1" width="2.59765625" style="3" customWidth="1"/>
    <col min="2" max="2" width="2.3984375" style="3" customWidth="1"/>
    <col min="3" max="3" width="8.09765625" style="3" customWidth="1"/>
    <col min="4" max="4" width="20.09765625" style="3" customWidth="1"/>
    <col min="5" max="5" width="15.09765625" style="3" customWidth="1"/>
    <col min="6" max="6" width="7.59765625" style="4" customWidth="1"/>
    <col min="7" max="9" width="7.59765625" style="3" customWidth="1"/>
    <col min="10" max="12" width="7.59765625" style="4" customWidth="1"/>
    <col min="13" max="13" width="11.59765625" style="3" customWidth="1"/>
    <col min="14" max="14" width="3.5" style="3" customWidth="1"/>
    <col min="15" max="16" width="0" style="3" hidden="1" customWidth="1"/>
    <col min="17" max="16384" width="8.8984375" style="3" customWidth="1"/>
  </cols>
  <sheetData>
    <row r="1" spans="2:17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21"/>
      <c r="O1" s="21"/>
      <c r="P1" s="21"/>
      <c r="Q1" s="21"/>
    </row>
    <row r="2" spans="2:13" ht="11.25" customHeight="1" thickBot="1">
      <c r="B2" s="2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4:13" ht="16.5" customHeight="1" thickBot="1">
      <c r="D3" s="28"/>
      <c r="F3" s="71" t="s">
        <v>5</v>
      </c>
      <c r="G3" s="793" t="s">
        <v>6</v>
      </c>
      <c r="H3" s="794"/>
      <c r="I3" s="795"/>
      <c r="J3" s="141"/>
      <c r="K3" s="40"/>
      <c r="L3" s="40"/>
      <c r="M3" s="40"/>
    </row>
    <row r="4" spans="2:13" ht="16.5" customHeight="1" thickBot="1">
      <c r="B4" s="793" t="s">
        <v>21</v>
      </c>
      <c r="C4" s="1072"/>
      <c r="D4" s="47" t="s">
        <v>131</v>
      </c>
      <c r="F4" s="72">
        <v>2</v>
      </c>
      <c r="G4" s="846" t="s">
        <v>132</v>
      </c>
      <c r="H4" s="847"/>
      <c r="I4" s="848"/>
      <c r="J4" s="76"/>
      <c r="K4" s="46"/>
      <c r="L4" s="46"/>
      <c r="M4" s="46"/>
    </row>
    <row r="5" spans="2:14" ht="9.75" customHeight="1" thickBot="1">
      <c r="B5" s="4"/>
      <c r="C5" s="4"/>
      <c r="D5" s="4"/>
      <c r="E5" s="4"/>
      <c r="G5" s="4"/>
      <c r="H5" s="4"/>
      <c r="I5" s="4"/>
      <c r="M5" s="4"/>
      <c r="N5" s="4"/>
    </row>
    <row r="6" spans="2:14" ht="13.5" customHeight="1">
      <c r="B6" s="938" t="s">
        <v>4</v>
      </c>
      <c r="C6" s="939"/>
      <c r="D6" s="969" t="s">
        <v>14</v>
      </c>
      <c r="E6" s="970"/>
      <c r="F6" s="38">
        <v>45037</v>
      </c>
      <c r="G6" s="150">
        <v>45119</v>
      </c>
      <c r="H6" s="150">
        <v>45211</v>
      </c>
      <c r="I6" s="150">
        <v>45315</v>
      </c>
      <c r="J6" s="919" t="s">
        <v>0</v>
      </c>
      <c r="K6" s="958" t="s">
        <v>1</v>
      </c>
      <c r="L6" s="811" t="s">
        <v>2</v>
      </c>
      <c r="M6" s="961" t="s">
        <v>76</v>
      </c>
      <c r="N6" s="4"/>
    </row>
    <row r="7" spans="2:14" ht="13.5" customHeight="1">
      <c r="B7" s="940"/>
      <c r="C7" s="941"/>
      <c r="D7" s="963" t="s">
        <v>15</v>
      </c>
      <c r="E7" s="964"/>
      <c r="F7" s="39">
        <v>0.5416666666666666</v>
      </c>
      <c r="G7" s="151">
        <v>0.6215277777777778</v>
      </c>
      <c r="H7" s="151">
        <v>0.5590277777777778</v>
      </c>
      <c r="I7" s="151">
        <v>0.5833333333333334</v>
      </c>
      <c r="J7" s="920"/>
      <c r="K7" s="959"/>
      <c r="L7" s="812"/>
      <c r="M7" s="962"/>
      <c r="N7" s="4"/>
    </row>
    <row r="8" spans="2:14" ht="13.5" customHeight="1">
      <c r="B8" s="940"/>
      <c r="C8" s="941"/>
      <c r="D8" s="963" t="s">
        <v>16</v>
      </c>
      <c r="E8" s="964"/>
      <c r="F8" s="39" t="s">
        <v>488</v>
      </c>
      <c r="G8" s="151" t="s">
        <v>519</v>
      </c>
      <c r="H8" s="9" t="s">
        <v>537</v>
      </c>
      <c r="I8" s="151" t="s">
        <v>487</v>
      </c>
      <c r="J8" s="920"/>
      <c r="K8" s="959"/>
      <c r="L8" s="812"/>
      <c r="M8" s="962"/>
      <c r="N8" s="4"/>
    </row>
    <row r="9" spans="2:14" ht="13.5" customHeight="1">
      <c r="B9" s="940"/>
      <c r="C9" s="941"/>
      <c r="D9" s="963" t="s">
        <v>17</v>
      </c>
      <c r="E9" s="964"/>
      <c r="F9" s="39" t="s">
        <v>487</v>
      </c>
      <c r="G9" s="9" t="s">
        <v>519</v>
      </c>
      <c r="H9" s="9" t="s">
        <v>537</v>
      </c>
      <c r="I9" s="9" t="s">
        <v>573</v>
      </c>
      <c r="J9" s="921"/>
      <c r="K9" s="960"/>
      <c r="L9" s="813"/>
      <c r="M9" s="962"/>
      <c r="N9" s="4"/>
    </row>
    <row r="10" spans="2:14" ht="13.5" customHeight="1">
      <c r="B10" s="940"/>
      <c r="C10" s="941"/>
      <c r="D10" s="963" t="s">
        <v>19</v>
      </c>
      <c r="E10" s="964"/>
      <c r="F10" s="30">
        <v>21.7</v>
      </c>
      <c r="G10" s="31">
        <v>25.5</v>
      </c>
      <c r="H10" s="31">
        <v>17.2</v>
      </c>
      <c r="I10" s="31">
        <v>0</v>
      </c>
      <c r="J10" s="52"/>
      <c r="K10" s="105"/>
      <c r="L10" s="53"/>
      <c r="M10" s="962"/>
      <c r="N10" s="4"/>
    </row>
    <row r="11" spans="2:14" ht="13.5" customHeight="1">
      <c r="B11" s="940"/>
      <c r="C11" s="941"/>
      <c r="D11" s="963" t="s">
        <v>18</v>
      </c>
      <c r="E11" s="964"/>
      <c r="F11" s="30">
        <v>9.3</v>
      </c>
      <c r="G11" s="79">
        <v>17</v>
      </c>
      <c r="H11" s="31">
        <v>23.1</v>
      </c>
      <c r="I11" s="31">
        <v>4.3</v>
      </c>
      <c r="J11" s="52"/>
      <c r="K11" s="105"/>
      <c r="L11" s="53"/>
      <c r="M11" s="962"/>
      <c r="N11" s="4"/>
    </row>
    <row r="12" spans="2:14" ht="13.5" customHeight="1" thickBot="1">
      <c r="B12" s="942"/>
      <c r="C12" s="943"/>
      <c r="D12" s="1029" t="s">
        <v>280</v>
      </c>
      <c r="E12" s="1059"/>
      <c r="F12" s="327">
        <v>0.6</v>
      </c>
      <c r="G12" s="61">
        <v>0.5</v>
      </c>
      <c r="H12" s="61">
        <v>0.6</v>
      </c>
      <c r="I12" s="61">
        <v>0.5</v>
      </c>
      <c r="J12" s="106"/>
      <c r="K12" s="107"/>
      <c r="L12" s="108"/>
      <c r="M12" s="1073"/>
      <c r="N12" s="4"/>
    </row>
    <row r="13" spans="2:15" s="6" customFormat="1" ht="13.5" customHeight="1" thickBot="1">
      <c r="B13" s="818" t="s">
        <v>75</v>
      </c>
      <c r="C13" s="955"/>
      <c r="D13" s="955"/>
      <c r="E13" s="19" t="s">
        <v>82</v>
      </c>
      <c r="F13" s="918" t="s">
        <v>3</v>
      </c>
      <c r="G13" s="918"/>
      <c r="H13" s="918"/>
      <c r="I13" s="918"/>
      <c r="J13" s="918"/>
      <c r="K13" s="918"/>
      <c r="L13" s="918"/>
      <c r="M13" s="15"/>
      <c r="N13" s="7"/>
      <c r="O13" s="6" t="s">
        <v>245</v>
      </c>
    </row>
    <row r="14" spans="2:16" ht="13.5" customHeight="1">
      <c r="B14" s="102">
        <v>1</v>
      </c>
      <c r="C14" s="952" t="s">
        <v>63</v>
      </c>
      <c r="D14" s="952"/>
      <c r="E14" s="103" t="s">
        <v>796</v>
      </c>
      <c r="F14" s="121" t="s">
        <v>477</v>
      </c>
      <c r="G14" s="155" t="s">
        <v>286</v>
      </c>
      <c r="H14" s="155"/>
      <c r="I14" s="155"/>
      <c r="J14" s="543" t="str">
        <f aca="true" t="shared" si="0" ref="J14:J19">IF(MAXA(F14:I14)&lt;O14,TEXT(O14,"&lt;0.#######"),MAXA(F14:I14))</f>
        <v>&lt;0.0002</v>
      </c>
      <c r="K14" s="544" t="str">
        <f aca="true" t="shared" si="1" ref="K14:K19">IF(MINA(F14:I14)&lt;O14,TEXT(O14,"&lt;0.#######"),MINA(F14:I14))</f>
        <v>&lt;0.0002</v>
      </c>
      <c r="L14" s="545" t="str">
        <f aca="true" t="shared" si="2" ref="L14:L19">IF(AVERAGEA(F14:I14)&lt;O14,TEXT(O14,"&lt;0.#######"),AVERAGEA(F14:I14))</f>
        <v>&lt;0.0002</v>
      </c>
      <c r="M14" s="956" t="s">
        <v>77</v>
      </c>
      <c r="N14" s="2"/>
      <c r="O14" s="3">
        <v>0.0002</v>
      </c>
      <c r="P14" s="3" t="s">
        <v>439</v>
      </c>
    </row>
    <row r="15" spans="2:16" ht="13.5" customHeight="1">
      <c r="B15" s="35">
        <v>2</v>
      </c>
      <c r="C15" s="845" t="s">
        <v>64</v>
      </c>
      <c r="D15" s="845"/>
      <c r="E15" s="13" t="s">
        <v>832</v>
      </c>
      <c r="F15" s="112" t="s">
        <v>477</v>
      </c>
      <c r="G15" s="79" t="s">
        <v>286</v>
      </c>
      <c r="H15" s="79"/>
      <c r="I15" s="79"/>
      <c r="J15" s="470" t="str">
        <f t="shared" si="0"/>
        <v>&lt;0.0002</v>
      </c>
      <c r="K15" s="185" t="str">
        <f t="shared" si="1"/>
        <v>&lt;0.0002</v>
      </c>
      <c r="L15" s="186" t="str">
        <f t="shared" si="2"/>
        <v>&lt;0.0002</v>
      </c>
      <c r="M15" s="957"/>
      <c r="N15" s="2"/>
      <c r="O15" s="3">
        <v>0.0002</v>
      </c>
      <c r="P15" s="3" t="s">
        <v>286</v>
      </c>
    </row>
    <row r="16" spans="2:16" ht="13.5" customHeight="1">
      <c r="B16" s="35">
        <v>3</v>
      </c>
      <c r="C16" s="845" t="s">
        <v>65</v>
      </c>
      <c r="D16" s="845"/>
      <c r="E16" s="13" t="s">
        <v>796</v>
      </c>
      <c r="F16" s="112" t="s">
        <v>291</v>
      </c>
      <c r="G16" s="79" t="s">
        <v>291</v>
      </c>
      <c r="H16" s="79" t="s">
        <v>291</v>
      </c>
      <c r="I16" s="79" t="s">
        <v>291</v>
      </c>
      <c r="J16" s="131" t="str">
        <f t="shared" si="0"/>
        <v>&lt;0.001</v>
      </c>
      <c r="K16" s="144" t="str">
        <f t="shared" si="1"/>
        <v>&lt;0.001</v>
      </c>
      <c r="L16" s="179" t="str">
        <f t="shared" si="2"/>
        <v>&lt;0.001</v>
      </c>
      <c r="M16" s="957"/>
      <c r="N16" s="2"/>
      <c r="O16" s="3">
        <v>0.001</v>
      </c>
      <c r="P16" s="3">
        <v>0.001</v>
      </c>
    </row>
    <row r="17" spans="2:16" ht="13.5" customHeight="1">
      <c r="B17" s="35">
        <v>5</v>
      </c>
      <c r="C17" s="845" t="s">
        <v>295</v>
      </c>
      <c r="D17" s="845"/>
      <c r="E17" s="13" t="s">
        <v>833</v>
      </c>
      <c r="F17" s="112" t="s">
        <v>477</v>
      </c>
      <c r="G17" s="79" t="s">
        <v>287</v>
      </c>
      <c r="H17" s="79" t="s">
        <v>477</v>
      </c>
      <c r="I17" s="79" t="s">
        <v>477</v>
      </c>
      <c r="J17" s="470" t="str">
        <f t="shared" si="0"/>
        <v>&lt;0.0004</v>
      </c>
      <c r="K17" s="185" t="str">
        <f t="shared" si="1"/>
        <v>&lt;0.0004</v>
      </c>
      <c r="L17" s="186" t="str">
        <f t="shared" si="2"/>
        <v>&lt;0.0004</v>
      </c>
      <c r="M17" s="830" t="s">
        <v>60</v>
      </c>
      <c r="N17" s="2"/>
      <c r="O17" s="3">
        <v>0.0004</v>
      </c>
      <c r="P17" s="3" t="s">
        <v>287</v>
      </c>
    </row>
    <row r="18" spans="2:16" ht="13.5" customHeight="1">
      <c r="B18" s="35">
        <v>8</v>
      </c>
      <c r="C18" s="845" t="s">
        <v>296</v>
      </c>
      <c r="D18" s="845"/>
      <c r="E18" s="13" t="s">
        <v>834</v>
      </c>
      <c r="F18" s="112" t="s">
        <v>477</v>
      </c>
      <c r="G18" s="79">
        <v>0.001</v>
      </c>
      <c r="H18" s="79" t="s">
        <v>477</v>
      </c>
      <c r="I18" s="79" t="s">
        <v>477</v>
      </c>
      <c r="J18" s="131">
        <f>IF(MAXA(G18)&lt;O18,TEXT(O18,"&lt;0.#######"),MAXA(G18))</f>
        <v>0.001</v>
      </c>
      <c r="K18" s="144">
        <f>IF(MINA(G18)&lt;O18,TEXT(O18,"&lt;0.#######"),MINA(G18))</f>
        <v>0.001</v>
      </c>
      <c r="L18" s="179">
        <f>IF(AVERAGEA(G18)&lt;O18,TEXT(O18,"&lt;0.#######"),AVERAGEA(G18))</f>
        <v>0.001</v>
      </c>
      <c r="M18" s="830"/>
      <c r="N18" s="2"/>
      <c r="O18" s="3">
        <v>0.001</v>
      </c>
      <c r="P18" s="3" t="s">
        <v>291</v>
      </c>
    </row>
    <row r="19" spans="2:16" ht="13.5" customHeight="1">
      <c r="B19" s="35">
        <v>9</v>
      </c>
      <c r="C19" s="845" t="s">
        <v>66</v>
      </c>
      <c r="D19" s="845"/>
      <c r="E19" s="13" t="s">
        <v>799</v>
      </c>
      <c r="F19" s="112" t="s">
        <v>477</v>
      </c>
      <c r="G19" s="79" t="s">
        <v>491</v>
      </c>
      <c r="H19" s="79" t="s">
        <v>477</v>
      </c>
      <c r="I19" s="79" t="s">
        <v>477</v>
      </c>
      <c r="J19" s="131" t="str">
        <f t="shared" si="0"/>
        <v>&lt;0.006</v>
      </c>
      <c r="K19" s="144" t="str">
        <f t="shared" si="1"/>
        <v>&lt;0.006</v>
      </c>
      <c r="L19" s="179" t="str">
        <f t="shared" si="2"/>
        <v>&lt;0.006</v>
      </c>
      <c r="M19" s="830"/>
      <c r="N19" s="2"/>
      <c r="O19" s="3">
        <v>0.006</v>
      </c>
      <c r="P19" s="3" t="s">
        <v>452</v>
      </c>
    </row>
    <row r="20" spans="2:15" ht="13.5" customHeight="1">
      <c r="B20" s="35">
        <v>10</v>
      </c>
      <c r="C20" s="845" t="s">
        <v>67</v>
      </c>
      <c r="D20" s="845"/>
      <c r="E20" s="13" t="s">
        <v>797</v>
      </c>
      <c r="F20" s="112"/>
      <c r="G20" s="79"/>
      <c r="H20" s="79"/>
      <c r="I20" s="79"/>
      <c r="J20" s="131"/>
      <c r="K20" s="144"/>
      <c r="L20" s="179"/>
      <c r="M20" s="830" t="s">
        <v>84</v>
      </c>
      <c r="N20" s="2"/>
      <c r="O20" s="276"/>
    </row>
    <row r="21" spans="2:15" ht="13.5" customHeight="1">
      <c r="B21" s="35">
        <v>12</v>
      </c>
      <c r="C21" s="845" t="s">
        <v>68</v>
      </c>
      <c r="D21" s="845"/>
      <c r="E21" s="13" t="s">
        <v>797</v>
      </c>
      <c r="F21" s="112"/>
      <c r="G21" s="79"/>
      <c r="H21" s="79"/>
      <c r="I21" s="81"/>
      <c r="J21" s="131"/>
      <c r="K21" s="144"/>
      <c r="L21" s="179"/>
      <c r="M21" s="830"/>
      <c r="N21" s="2"/>
      <c r="O21" s="276"/>
    </row>
    <row r="22" spans="2:16" ht="13.5" customHeight="1">
      <c r="B22" s="35">
        <v>13</v>
      </c>
      <c r="C22" s="845" t="s">
        <v>297</v>
      </c>
      <c r="D22" s="845"/>
      <c r="E22" s="13" t="s">
        <v>835</v>
      </c>
      <c r="F22" s="112" t="s">
        <v>291</v>
      </c>
      <c r="G22" s="79">
        <v>0.001</v>
      </c>
      <c r="H22" s="79">
        <v>0.001</v>
      </c>
      <c r="I22" s="81" t="s">
        <v>291</v>
      </c>
      <c r="J22" s="131">
        <f>IF(MAXA(F22:I22)&lt;O22,TEXT(O22,"&lt;0.#######"),MAXA(F22:I22))</f>
        <v>0.001</v>
      </c>
      <c r="K22" s="144" t="str">
        <f>IF(MINA(F22:I22)&lt;O22,TEXT(O22,"&lt;0.#######"),MINA(F22:I22))</f>
        <v>&lt;0.001</v>
      </c>
      <c r="L22" s="179" t="str">
        <f>IF(AVERAGEA(F22:I22)&lt;O22,TEXT(O22,"&lt;0.#######"),AVERAGEA(F22:I22))</f>
        <v>&lt;0.001</v>
      </c>
      <c r="M22" s="830"/>
      <c r="N22" s="2"/>
      <c r="O22" s="3">
        <v>0.001</v>
      </c>
      <c r="P22" s="3" t="s">
        <v>291</v>
      </c>
    </row>
    <row r="23" spans="2:16" ht="13.5" customHeight="1">
      <c r="B23" s="35">
        <v>14</v>
      </c>
      <c r="C23" s="845" t="s">
        <v>69</v>
      </c>
      <c r="D23" s="845"/>
      <c r="E23" s="13" t="s">
        <v>836</v>
      </c>
      <c r="F23" s="112" t="s">
        <v>288</v>
      </c>
      <c r="G23" s="81">
        <v>0.004</v>
      </c>
      <c r="H23" s="79">
        <v>0.003</v>
      </c>
      <c r="I23" s="81" t="s">
        <v>288</v>
      </c>
      <c r="J23" s="131">
        <f>IF(MAXA(F23:I23)&lt;O23,TEXT(O23,"&lt;0.#######"),MAXA(F23:I23))</f>
        <v>0.004</v>
      </c>
      <c r="K23" s="144" t="str">
        <f>IF(MINA(F23:I23)&lt;O23,TEXT(O23,"&lt;0.#######"),MINA(F23:I23))</f>
        <v>&lt;0.002</v>
      </c>
      <c r="L23" s="179" t="str">
        <f>IF(AVERAGEA(F23:I23)&lt;O23,TEXT(O23,"&lt;0.#######"),AVERAGEA(F23:I23))</f>
        <v>&lt;0.002</v>
      </c>
      <c r="M23" s="830"/>
      <c r="N23" s="2"/>
      <c r="O23" s="3">
        <v>0.002</v>
      </c>
      <c r="P23" s="3" t="s">
        <v>288</v>
      </c>
    </row>
    <row r="24" spans="2:14" ht="13.5" customHeight="1">
      <c r="B24" s="35">
        <v>15</v>
      </c>
      <c r="C24" s="845" t="s">
        <v>70</v>
      </c>
      <c r="D24" s="845"/>
      <c r="E24" s="13" t="s">
        <v>837</v>
      </c>
      <c r="F24" s="112"/>
      <c r="G24" s="81"/>
      <c r="H24" s="79"/>
      <c r="I24" s="81"/>
      <c r="J24" s="130"/>
      <c r="K24" s="160"/>
      <c r="L24" s="573"/>
      <c r="M24" s="11" t="s">
        <v>81</v>
      </c>
      <c r="N24" s="2"/>
    </row>
    <row r="25" spans="2:15" ht="13.5" customHeight="1">
      <c r="B25" s="35">
        <v>16</v>
      </c>
      <c r="C25" s="845" t="s">
        <v>20</v>
      </c>
      <c r="D25" s="845"/>
      <c r="E25" s="13" t="s">
        <v>837</v>
      </c>
      <c r="F25" s="30">
        <v>0.6</v>
      </c>
      <c r="G25" s="79">
        <v>0.5</v>
      </c>
      <c r="H25" s="31">
        <v>0.6</v>
      </c>
      <c r="I25" s="81">
        <v>0.5</v>
      </c>
      <c r="J25" s="30">
        <f>IF(MAXA(F25:I25)&lt;O25,TEXT(O25,"&lt;0"),MAXA(F25:I25))</f>
        <v>0.6</v>
      </c>
      <c r="K25" s="172">
        <f>IF(MINA(F25:I25)&lt;O25,TEXT(O25,"&lt;0"),MINA(F25:I25))</f>
        <v>0.5</v>
      </c>
      <c r="L25" s="173">
        <f>IF(AVERAGEA(F25:I25)&lt;O25,TEXT(O25,"&lt;0"),AVERAGEA(F25:I25))</f>
        <v>0.55</v>
      </c>
      <c r="M25" s="11" t="s">
        <v>80</v>
      </c>
      <c r="N25" s="2"/>
      <c r="O25" s="3">
        <v>0.05</v>
      </c>
    </row>
    <row r="26" spans="2:15" ht="13.5" customHeight="1">
      <c r="B26" s="35">
        <v>17</v>
      </c>
      <c r="C26" s="845" t="s">
        <v>71</v>
      </c>
      <c r="D26" s="845"/>
      <c r="E26" s="13" t="s">
        <v>838</v>
      </c>
      <c r="F26" s="122">
        <v>17</v>
      </c>
      <c r="G26" s="79">
        <v>14</v>
      </c>
      <c r="H26" s="79">
        <v>24</v>
      </c>
      <c r="I26" s="81">
        <v>23</v>
      </c>
      <c r="J26" s="145">
        <f>IF(MAXA(F26:I26)&lt;O26,TEXT(O26,"&lt;0"),MAXA(F26:I26))</f>
        <v>24</v>
      </c>
      <c r="K26" s="530">
        <f>IF(MINA(F26:I26)&lt;O26,TEXT(O26,"&lt;0"),MINA(F26:I26))</f>
        <v>14</v>
      </c>
      <c r="L26" s="187">
        <f>IF(AVERAGEA(F26:I26)&lt;O26,TEXT(O26,"&lt;0"),AVERAGEA(F26:I26))</f>
        <v>19.5</v>
      </c>
      <c r="M26" s="830" t="s">
        <v>52</v>
      </c>
      <c r="N26" s="2"/>
      <c r="O26" s="3">
        <v>10</v>
      </c>
    </row>
    <row r="27" spans="2:15" ht="13.5" customHeight="1">
      <c r="B27" s="35">
        <v>18</v>
      </c>
      <c r="C27" s="845" t="s">
        <v>45</v>
      </c>
      <c r="D27" s="845"/>
      <c r="E27" s="13" t="s">
        <v>795</v>
      </c>
      <c r="F27" s="112" t="s">
        <v>291</v>
      </c>
      <c r="G27" s="79" t="s">
        <v>291</v>
      </c>
      <c r="H27" s="79" t="s">
        <v>291</v>
      </c>
      <c r="I27" s="81" t="s">
        <v>291</v>
      </c>
      <c r="J27" s="131" t="str">
        <f>IF(MAXA(F27:I27)&lt;O27,TEXT(O27,"&lt;0.#######"),MAXA(F27:I27))</f>
        <v>&lt;0.001</v>
      </c>
      <c r="K27" s="144" t="str">
        <f>IF(MINA(F27:I27)&lt;O27,TEXT(O27,"&lt;0.#######"),MINA(F27:I27))</f>
        <v>&lt;0.001</v>
      </c>
      <c r="L27" s="179" t="str">
        <f>IF(AVERAGEA(F27:I27)&lt;O27,TEXT(O27,"&lt;0.#######"),AVERAGEA(F27:I27))</f>
        <v>&lt;0.001</v>
      </c>
      <c r="M27" s="830"/>
      <c r="N27" s="2"/>
      <c r="O27" s="3">
        <v>0.001</v>
      </c>
    </row>
    <row r="28" spans="2:16" ht="13.5" customHeight="1">
      <c r="B28" s="35">
        <v>19</v>
      </c>
      <c r="C28" s="845" t="s">
        <v>72</v>
      </c>
      <c r="D28" s="845"/>
      <c r="E28" s="13" t="s">
        <v>839</v>
      </c>
      <c r="F28" s="112">
        <v>1.6</v>
      </c>
      <c r="G28" s="79">
        <v>1.6</v>
      </c>
      <c r="H28" s="79">
        <v>1.8</v>
      </c>
      <c r="I28" s="81">
        <v>1.6</v>
      </c>
      <c r="J28" s="30">
        <f>IF(MAXA(F28:I28)&lt;O28,TEXT(O28,"&lt;0"),MAXA(F28:I28))</f>
        <v>1.8</v>
      </c>
      <c r="K28" s="172">
        <f>IF(MINA(F28:I28)&lt;O28,TEXT(O28,"&lt;0"),MINA(F28:I28))</f>
        <v>1.6</v>
      </c>
      <c r="L28" s="173">
        <f>IF(AVERAGEA(F28:I28)&lt;O28,TEXT(O28,"&lt;0"),AVERAGEA(F28:I28))</f>
        <v>1.65</v>
      </c>
      <c r="M28" s="830"/>
      <c r="N28" s="2"/>
      <c r="O28" s="3">
        <v>0.5</v>
      </c>
      <c r="P28" s="3" t="s">
        <v>461</v>
      </c>
    </row>
    <row r="29" spans="2:16" ht="13.5" customHeight="1">
      <c r="B29" s="35">
        <v>20</v>
      </c>
      <c r="C29" s="845" t="s">
        <v>298</v>
      </c>
      <c r="D29" s="845"/>
      <c r="E29" s="13" t="s">
        <v>800</v>
      </c>
      <c r="F29" s="112" t="s">
        <v>477</v>
      </c>
      <c r="G29" s="79" t="s">
        <v>291</v>
      </c>
      <c r="H29" s="79" t="s">
        <v>477</v>
      </c>
      <c r="I29" s="81" t="s">
        <v>477</v>
      </c>
      <c r="J29" s="131" t="str">
        <f>IF(MAXA(F29:I29)&lt;O29,TEXT(O29,"&lt;0.#######"),MAXA(F29:I29))</f>
        <v>&lt;0.001</v>
      </c>
      <c r="K29" s="144" t="str">
        <f>IF(MINA(F29:I29)&lt;O29,TEXT(O29,"&lt;0.#######"),MINA(F29:I29))</f>
        <v>&lt;0.001</v>
      </c>
      <c r="L29" s="179" t="str">
        <f>IF(AVERAGEA(F29:I29)&lt;O29,TEXT(O29,"&lt;0.#######"),AVERAGEA(F29:I29))</f>
        <v>&lt;0.001</v>
      </c>
      <c r="M29" s="830" t="s">
        <v>60</v>
      </c>
      <c r="N29" s="2"/>
      <c r="O29" s="3">
        <v>0.001</v>
      </c>
      <c r="P29" s="3" t="s">
        <v>291</v>
      </c>
    </row>
    <row r="30" spans="2:16" ht="13.5" customHeight="1">
      <c r="B30" s="35">
        <v>21</v>
      </c>
      <c r="C30" s="845" t="s">
        <v>299</v>
      </c>
      <c r="D30" s="845"/>
      <c r="E30" s="13" t="s">
        <v>796</v>
      </c>
      <c r="F30" s="112" t="s">
        <v>477</v>
      </c>
      <c r="G30" s="79" t="s">
        <v>288</v>
      </c>
      <c r="H30" s="79" t="s">
        <v>477</v>
      </c>
      <c r="I30" s="81" t="s">
        <v>477</v>
      </c>
      <c r="J30" s="131" t="str">
        <f>IF(MAXA(F30:I30)&lt;O30,TEXT(O30,"&lt;0.#######"),MAXA(F30:I30))</f>
        <v>&lt;0.002</v>
      </c>
      <c r="K30" s="144" t="str">
        <f>IF(MINA(F30:I30)&lt;O30,TEXT(O30,"&lt;0.#######"),MINA(F30:I30))</f>
        <v>&lt;0.002</v>
      </c>
      <c r="L30" s="179" t="str">
        <f>IF(AVERAGEA(F30:I30)&lt;O30,TEXT(O30,"&lt;0.#######"),AVERAGEA(F30:I30))</f>
        <v>&lt;0.002</v>
      </c>
      <c r="M30" s="830"/>
      <c r="N30" s="2"/>
      <c r="O30" s="3">
        <v>0.002</v>
      </c>
      <c r="P30" s="3" t="s">
        <v>440</v>
      </c>
    </row>
    <row r="31" spans="2:14" ht="13.5" customHeight="1">
      <c r="B31" s="35">
        <v>22</v>
      </c>
      <c r="C31" s="845" t="s">
        <v>83</v>
      </c>
      <c r="D31" s="845"/>
      <c r="E31" s="13" t="s">
        <v>801</v>
      </c>
      <c r="F31" s="112"/>
      <c r="G31" s="79"/>
      <c r="H31" s="79"/>
      <c r="I31" s="81"/>
      <c r="J31" s="30"/>
      <c r="K31" s="172"/>
      <c r="L31" s="173"/>
      <c r="M31" s="11" t="s">
        <v>52</v>
      </c>
      <c r="N31" s="2"/>
    </row>
    <row r="32" spans="2:16" ht="13.5" customHeight="1">
      <c r="B32" s="35">
        <v>23</v>
      </c>
      <c r="C32" s="845" t="s">
        <v>73</v>
      </c>
      <c r="D32" s="845"/>
      <c r="E32" s="13" t="s">
        <v>801</v>
      </c>
      <c r="F32" s="121" t="s">
        <v>449</v>
      </c>
      <c r="G32" s="79" t="s">
        <v>449</v>
      </c>
      <c r="H32" s="79" t="s">
        <v>449</v>
      </c>
      <c r="I32" s="81" t="s">
        <v>449</v>
      </c>
      <c r="J32" s="145" t="str">
        <f>IF(MAXA(F32:I32)&lt;O32,TEXT(O32,"&lt;0"),MAXA(F32:I32))</f>
        <v>&lt;1</v>
      </c>
      <c r="K32" s="530" t="str">
        <f>IF(MINA(F32:I32)&lt;O32,TEXT(O32,"&lt;0"),MINA(F32:I32))</f>
        <v>&lt;1</v>
      </c>
      <c r="L32" s="187" t="str">
        <f>IF(AVERAGEA(F32:I32)&lt;O32,TEXT(O32,"&lt;0"),AVERAGEA(F32:I32))</f>
        <v>&lt;1</v>
      </c>
      <c r="M32" s="11" t="s">
        <v>53</v>
      </c>
      <c r="N32" s="2"/>
      <c r="O32" s="3">
        <v>1</v>
      </c>
      <c r="P32" s="3" t="s">
        <v>449</v>
      </c>
    </row>
    <row r="33" spans="2:15" ht="13.5" customHeight="1">
      <c r="B33" s="35">
        <v>24</v>
      </c>
      <c r="C33" s="845" t="s">
        <v>47</v>
      </c>
      <c r="D33" s="845"/>
      <c r="E33" s="13" t="s">
        <v>840</v>
      </c>
      <c r="F33" s="112">
        <v>52</v>
      </c>
      <c r="G33" s="79">
        <v>44</v>
      </c>
      <c r="H33" s="79">
        <v>57</v>
      </c>
      <c r="I33" s="81">
        <v>52</v>
      </c>
      <c r="J33" s="145">
        <f>IF(MAXA(F33:I33)&lt;O33,TEXT(O33,"&lt;#0"),MAXA(F33:I33))</f>
        <v>57</v>
      </c>
      <c r="K33" s="530">
        <f>IF(MINA(F33:I33)&lt;O33,TEXT(O33,"&lt;#0"),MINA(F33:I33))</f>
        <v>44</v>
      </c>
      <c r="L33" s="187">
        <f>IF(AVERAGEA(F33:I33)&lt;O33,TEXT(O33,"&lt;#0"),AVERAGEA(F33:I33))</f>
        <v>51.25</v>
      </c>
      <c r="M33" s="11" t="s">
        <v>52</v>
      </c>
      <c r="N33" s="2"/>
      <c r="O33" s="3">
        <v>10</v>
      </c>
    </row>
    <row r="34" spans="2:16" ht="13.5" customHeight="1">
      <c r="B34" s="35">
        <v>25</v>
      </c>
      <c r="C34" s="845" t="s">
        <v>55</v>
      </c>
      <c r="D34" s="845"/>
      <c r="E34" s="13" t="s">
        <v>841</v>
      </c>
      <c r="F34" s="112" t="s">
        <v>448</v>
      </c>
      <c r="G34" s="79" t="s">
        <v>448</v>
      </c>
      <c r="H34" s="79" t="s">
        <v>448</v>
      </c>
      <c r="I34" s="81" t="s">
        <v>448</v>
      </c>
      <c r="J34" s="562" t="str">
        <f>IF(MAXA(F34:I34)&lt;O34,TEXT(O34,"&lt;0.#######"),MAXA(F34:I34))</f>
        <v>&lt;0.1</v>
      </c>
      <c r="K34" s="563" t="str">
        <f>IF(MINA(F34:I34)&lt;O34,TEXT(O34,"&lt;0.#######"),MINA(F34:I34))</f>
        <v>&lt;0.1</v>
      </c>
      <c r="L34" s="564" t="str">
        <f>IF(AVERAGEA(F34:I34)&lt;O34,TEXT(O34,"&lt;0.#######"),AVERAGEA(F34:I34))</f>
        <v>&lt;0.1</v>
      </c>
      <c r="M34" s="11" t="s">
        <v>79</v>
      </c>
      <c r="N34" s="2"/>
      <c r="O34" s="3">
        <v>0.1</v>
      </c>
      <c r="P34" s="3" t="s">
        <v>448</v>
      </c>
    </row>
    <row r="35" spans="2:16" ht="13.5" customHeight="1">
      <c r="B35" s="35">
        <v>26</v>
      </c>
      <c r="C35" s="845" t="s">
        <v>51</v>
      </c>
      <c r="D35" s="845"/>
      <c r="E35" s="13" t="s">
        <v>842</v>
      </c>
      <c r="F35" s="112">
        <v>7.1</v>
      </c>
      <c r="G35" s="79">
        <v>7.2</v>
      </c>
      <c r="H35" s="79">
        <v>7.2</v>
      </c>
      <c r="I35" s="81">
        <v>7.2</v>
      </c>
      <c r="J35" s="576">
        <f>IF(MAXA(F35:I35)&lt;O35,TEXT(O35,"&lt;#0"),MAXA(F35:I35))</f>
        <v>7.2</v>
      </c>
      <c r="K35" s="568">
        <f>IF(MINA(F35:I35)&lt;O35,TEXT(O35,"&lt;#0"),MINA(F35:I35))</f>
        <v>7.1</v>
      </c>
      <c r="L35" s="569">
        <f>IF(AVERAGEA(F35:I35)&lt;O35,TEXT(O35,"&lt;#0"),AVERAGEA(F35:I35))</f>
        <v>7.175</v>
      </c>
      <c r="M35" s="830" t="s">
        <v>78</v>
      </c>
      <c r="N35" s="2"/>
      <c r="O35" s="3">
        <v>0</v>
      </c>
      <c r="P35" s="3">
        <v>0</v>
      </c>
    </row>
    <row r="36" spans="2:14" ht="24" customHeight="1">
      <c r="B36" s="35">
        <v>27</v>
      </c>
      <c r="C36" s="845" t="s">
        <v>74</v>
      </c>
      <c r="D36" s="845"/>
      <c r="E36" s="104" t="s">
        <v>843</v>
      </c>
      <c r="F36" s="112">
        <v>-2.7</v>
      </c>
      <c r="G36" s="79">
        <v>-2.6</v>
      </c>
      <c r="H36" s="79">
        <v>-2.2</v>
      </c>
      <c r="I36" s="81">
        <v>-2.5</v>
      </c>
      <c r="J36" s="30">
        <f>MAXA(F36:I36)</f>
        <v>-2.2</v>
      </c>
      <c r="K36" s="172">
        <f>MINA(F36:I36)</f>
        <v>-2.7</v>
      </c>
      <c r="L36" s="173">
        <f>AVERAGEA(F36:I36)</f>
        <v>-2.5</v>
      </c>
      <c r="M36" s="830"/>
      <c r="N36" s="2"/>
    </row>
    <row r="37" spans="2:16" ht="13.5" customHeight="1">
      <c r="B37" s="35">
        <v>28</v>
      </c>
      <c r="C37" s="845" t="s">
        <v>278</v>
      </c>
      <c r="D37" s="845"/>
      <c r="E37" s="104" t="s">
        <v>844</v>
      </c>
      <c r="F37" s="120">
        <v>0</v>
      </c>
      <c r="G37" s="138">
        <v>1</v>
      </c>
      <c r="H37" s="138">
        <v>0</v>
      </c>
      <c r="I37" s="138">
        <v>0</v>
      </c>
      <c r="J37" s="547">
        <f>IF(MAXA(F37:I37)&lt;O37,TEXT(O37,"&lt;0"),MAXA(F37:I37))</f>
        <v>1</v>
      </c>
      <c r="K37" s="548">
        <f>IF(MINA(F37:I37)&lt;O37,TEXT(O37,"&lt;0"),MINA(F37:I37))</f>
        <v>0</v>
      </c>
      <c r="L37" s="549">
        <f>IF(AVERAGEA(F37:I37)&lt;O37,TEXT(O37,"&lt;0"),AVERAGEA(F37:I37))</f>
        <v>0.25</v>
      </c>
      <c r="M37" s="11" t="s">
        <v>279</v>
      </c>
      <c r="N37" s="2"/>
      <c r="O37" s="3">
        <v>0</v>
      </c>
      <c r="P37" s="3">
        <v>0</v>
      </c>
    </row>
    <row r="38" spans="2:16" ht="13.5" customHeight="1">
      <c r="B38" s="35">
        <v>29</v>
      </c>
      <c r="C38" s="845" t="s">
        <v>432</v>
      </c>
      <c r="D38" s="845"/>
      <c r="E38" s="109" t="s">
        <v>798</v>
      </c>
      <c r="F38" s="112" t="s">
        <v>477</v>
      </c>
      <c r="G38" s="79" t="s">
        <v>291</v>
      </c>
      <c r="H38" s="79" t="s">
        <v>477</v>
      </c>
      <c r="I38" s="178" t="s">
        <v>477</v>
      </c>
      <c r="J38" s="131" t="str">
        <f>IF(MAXA(F38:I38)&lt;O38,TEXT(O38,"&lt;0.#######"),MAXA(F38:I38))</f>
        <v>&lt;0.001</v>
      </c>
      <c r="K38" s="29" t="str">
        <f>IF(MINA(F38:I38)&lt;O38,TEXT(O38,"&lt;0.#######"),MINA(F38:I38))</f>
        <v>&lt;0.001</v>
      </c>
      <c r="L38" s="179" t="str">
        <f>IF(AVERAGEA(F38:I38)&lt;O38,TEXT(O38,"&lt;0.#######"),AVERAGEA(F38:I38))</f>
        <v>&lt;0.001</v>
      </c>
      <c r="M38" s="11" t="s">
        <v>60</v>
      </c>
      <c r="N38" s="2"/>
      <c r="O38" s="3">
        <v>0.001</v>
      </c>
      <c r="P38" s="3" t="s">
        <v>291</v>
      </c>
    </row>
    <row r="39" spans="2:15" ht="13.5" customHeight="1">
      <c r="B39" s="35">
        <v>30</v>
      </c>
      <c r="C39" s="845" t="s">
        <v>41</v>
      </c>
      <c r="D39" s="845"/>
      <c r="E39" s="248" t="s">
        <v>798</v>
      </c>
      <c r="F39" s="112" t="s">
        <v>451</v>
      </c>
      <c r="G39" s="79">
        <v>0.02</v>
      </c>
      <c r="H39" s="79">
        <v>0.02</v>
      </c>
      <c r="I39" s="79" t="s">
        <v>451</v>
      </c>
      <c r="J39" s="130">
        <f>IF(MAXA(F39:I39)&lt;O39,TEXT(O39,"&lt;0.#######"),MAXA(F39:I39))</f>
        <v>0.02</v>
      </c>
      <c r="K39" s="56" t="str">
        <f>IF(MINA(F39:I39)&lt;O39,TEXT(O39,"&lt;0.#######"),MINA(F39:I39))</f>
        <v>&lt;0.01</v>
      </c>
      <c r="L39" s="184">
        <f>IF(AVERAGEA(F39:I39)&lt;O39,TEXT(O39,"&lt;0.#######"),AVERAGEA(F39:I39))</f>
        <v>0.01</v>
      </c>
      <c r="M39" s="11" t="s">
        <v>57</v>
      </c>
      <c r="N39" s="2"/>
      <c r="O39" s="3">
        <v>0.01</v>
      </c>
    </row>
    <row r="40" spans="2:16" ht="24" customHeight="1" thickBot="1">
      <c r="B40" s="246">
        <v>31</v>
      </c>
      <c r="C40" s="1053" t="s">
        <v>474</v>
      </c>
      <c r="D40" s="1054"/>
      <c r="E40" s="254" t="s">
        <v>845</v>
      </c>
      <c r="F40" s="250"/>
      <c r="G40" s="229" t="s">
        <v>515</v>
      </c>
      <c r="H40" s="251"/>
      <c r="I40" s="252"/>
      <c r="J40" s="553" t="str">
        <f>IF(MAXA(F40:I40)&lt;O40,TEXT(O40,"&lt;0.#######"),MAXA(F40:I40))</f>
        <v>&lt;0.000005</v>
      </c>
      <c r="K40" s="565" t="str">
        <f>IF(MINA(F40:I40)&lt;O40,TEXT(O40,"&lt;0.#######"),MINA(F40:I40))</f>
        <v>&lt;0.000005</v>
      </c>
      <c r="L40" s="555" t="str">
        <f>IF(AVERAGEA(F40:I40)&lt;O40,TEXT(O40,"&lt;0.#######"),AVERAGEA(F40:I40))</f>
        <v>&lt;0.000005</v>
      </c>
      <c r="M40" s="94" t="s">
        <v>61</v>
      </c>
      <c r="N40" s="2"/>
      <c r="O40" s="3">
        <v>5E-06</v>
      </c>
      <c r="P40" s="3" t="s">
        <v>479</v>
      </c>
    </row>
    <row r="41" spans="2:14" ht="15" customHeight="1" thickBot="1">
      <c r="B41" s="818" t="s">
        <v>252</v>
      </c>
      <c r="C41" s="819"/>
      <c r="D41" s="819"/>
      <c r="E41" s="839"/>
      <c r="F41" s="250">
        <v>2</v>
      </c>
      <c r="G41" s="169">
        <v>2</v>
      </c>
      <c r="H41" s="169">
        <v>2</v>
      </c>
      <c r="I41" s="253">
        <v>2</v>
      </c>
      <c r="J41" s="22"/>
      <c r="K41" s="22"/>
      <c r="L41" s="22"/>
      <c r="M41" s="2"/>
      <c r="N41" s="2"/>
    </row>
    <row r="42" spans="2:12" ht="9.75" customHeight="1">
      <c r="B42" s="1"/>
      <c r="C42" s="1071" t="s">
        <v>471</v>
      </c>
      <c r="D42" s="1071"/>
      <c r="E42" s="1071"/>
      <c r="F42" s="1071"/>
      <c r="G42" s="1071"/>
      <c r="H42" s="1071"/>
      <c r="I42" s="1071"/>
      <c r="J42" s="1071"/>
      <c r="K42" s="1071"/>
      <c r="L42" s="42"/>
    </row>
  </sheetData>
  <sheetProtection/>
  <mergeCells count="54">
    <mergeCell ref="M35:M36"/>
    <mergeCell ref="C38:D38"/>
    <mergeCell ref="C36:D36"/>
    <mergeCell ref="G3:I3"/>
    <mergeCell ref="G4:I4"/>
    <mergeCell ref="B6:C12"/>
    <mergeCell ref="B13:D13"/>
    <mergeCell ref="M17:M19"/>
    <mergeCell ref="J6:J9"/>
    <mergeCell ref="K6:K9"/>
    <mergeCell ref="F13:I13"/>
    <mergeCell ref="J13:L13"/>
    <mergeCell ref="M20:M23"/>
    <mergeCell ref="C35:D35"/>
    <mergeCell ref="C28:D28"/>
    <mergeCell ref="C21:D21"/>
    <mergeCell ref="C25:D25"/>
    <mergeCell ref="C26:D26"/>
    <mergeCell ref="C27:D27"/>
    <mergeCell ref="C22:D22"/>
    <mergeCell ref="M26:M28"/>
    <mergeCell ref="C31:D31"/>
    <mergeCell ref="M29:M30"/>
    <mergeCell ref="C20:D20"/>
    <mergeCell ref="C24:D24"/>
    <mergeCell ref="C23:D23"/>
    <mergeCell ref="C18:D18"/>
    <mergeCell ref="C19:D19"/>
    <mergeCell ref="C16:D16"/>
    <mergeCell ref="C17:D17"/>
    <mergeCell ref="D6:E6"/>
    <mergeCell ref="D7:E7"/>
    <mergeCell ref="D8:E8"/>
    <mergeCell ref="D10:E10"/>
    <mergeCell ref="B1:M1"/>
    <mergeCell ref="B4:C4"/>
    <mergeCell ref="M14:M16"/>
    <mergeCell ref="M6:M12"/>
    <mergeCell ref="D12:E12"/>
    <mergeCell ref="D11:E11"/>
    <mergeCell ref="C14:D14"/>
    <mergeCell ref="D9:E9"/>
    <mergeCell ref="C15:D15"/>
    <mergeCell ref="L6:L9"/>
    <mergeCell ref="C42:K42"/>
    <mergeCell ref="B41:E41"/>
    <mergeCell ref="C29:D29"/>
    <mergeCell ref="C30:D30"/>
    <mergeCell ref="C33:D33"/>
    <mergeCell ref="C34:D34"/>
    <mergeCell ref="C39:D39"/>
    <mergeCell ref="C32:D32"/>
    <mergeCell ref="C37:D37"/>
    <mergeCell ref="C40:D40"/>
  </mergeCells>
  <printOptions horizontalCentered="1"/>
  <pageMargins left="0.5905511811023623" right="0.3937007874015748" top="0.7874015748031497" bottom="0.3937007874015748" header="0" footer="0"/>
  <pageSetup fitToHeight="1" fitToWidth="1" horizontalDpi="600" verticalDpi="600" orientation="landscape" paperSize="9" scale="92" r:id="rId1"/>
  <headerFooter alignWithMargins="0">
    <oddHeader>&amp;L様式３－１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0"/>
  <sheetViews>
    <sheetView zoomScalePageLayoutView="0" workbookViewId="0" topLeftCell="A7">
      <selection activeCell="I12" sqref="I12"/>
    </sheetView>
  </sheetViews>
  <sheetFormatPr defaultColWidth="8.8984375" defaultRowHeight="9.75" customHeight="1"/>
  <cols>
    <col min="1" max="1" width="1.69921875" style="276" customWidth="1"/>
    <col min="2" max="2" width="3.09765625" style="276" customWidth="1"/>
    <col min="3" max="3" width="8.8984375" style="276" customWidth="1"/>
    <col min="4" max="4" width="14.19921875" style="276" customWidth="1"/>
    <col min="5" max="5" width="12.59765625" style="276" customWidth="1"/>
    <col min="6" max="6" width="7.59765625" style="275" customWidth="1"/>
    <col min="7" max="17" width="7.59765625" style="276" customWidth="1"/>
    <col min="18" max="20" width="7.59765625" style="275" customWidth="1"/>
    <col min="21" max="21" width="13.5" style="275" customWidth="1"/>
    <col min="22" max="22" width="3.5" style="276" customWidth="1"/>
    <col min="23" max="24" width="0" style="276" hidden="1" customWidth="1"/>
    <col min="25" max="16384" width="8.8984375" style="276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276"/>
      <c r="S1" s="276"/>
      <c r="T1" s="276"/>
      <c r="U1" s="276"/>
    </row>
    <row r="2" spans="2:3" ht="12" customHeight="1" thickBot="1">
      <c r="B2" s="277"/>
      <c r="C2" s="277"/>
    </row>
    <row r="3" spans="2:22" ht="16.5" customHeight="1" thickBot="1">
      <c r="B3" s="275"/>
      <c r="C3" s="278"/>
      <c r="D3" s="310"/>
      <c r="E3" s="275"/>
      <c r="F3" s="282" t="s">
        <v>5</v>
      </c>
      <c r="G3" s="935" t="s">
        <v>6</v>
      </c>
      <c r="H3" s="967"/>
      <c r="I3" s="936"/>
      <c r="J3" s="281"/>
      <c r="K3" s="249"/>
      <c r="L3" s="275"/>
      <c r="M3" s="275"/>
      <c r="N3" s="275"/>
      <c r="O3" s="275"/>
      <c r="P3" s="275"/>
      <c r="Q3" s="275"/>
      <c r="V3" s="275"/>
    </row>
    <row r="4" spans="2:22" ht="16.5" customHeight="1" thickBot="1">
      <c r="B4" s="935" t="s">
        <v>21</v>
      </c>
      <c r="C4" s="936"/>
      <c r="D4" s="47" t="s">
        <v>133</v>
      </c>
      <c r="E4" s="275"/>
      <c r="F4" s="72">
        <v>3</v>
      </c>
      <c r="G4" s="846" t="s">
        <v>135</v>
      </c>
      <c r="H4" s="847"/>
      <c r="I4" s="848"/>
      <c r="J4" s="76"/>
      <c r="K4" s="283"/>
      <c r="L4" s="275"/>
      <c r="M4" s="275"/>
      <c r="N4" s="275"/>
      <c r="O4" s="275"/>
      <c r="P4" s="275"/>
      <c r="Q4" s="275"/>
      <c r="V4" s="275"/>
    </row>
    <row r="5" spans="2:22" ht="9.75" customHeight="1" thickBot="1">
      <c r="B5" s="275"/>
      <c r="C5" s="275"/>
      <c r="D5" s="275"/>
      <c r="E5" s="275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275"/>
    </row>
    <row r="6" spans="2:22" ht="12" customHeight="1">
      <c r="B6" s="799" t="s">
        <v>99</v>
      </c>
      <c r="C6" s="800"/>
      <c r="D6" s="803" t="s">
        <v>7</v>
      </c>
      <c r="E6" s="804"/>
      <c r="F6" s="38">
        <v>45029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45265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275"/>
    </row>
    <row r="7" spans="2:22" ht="12" customHeight="1">
      <c r="B7" s="801"/>
      <c r="C7" s="802"/>
      <c r="D7" s="816" t="s">
        <v>12</v>
      </c>
      <c r="E7" s="817"/>
      <c r="F7" s="39">
        <v>0.4583333333333333</v>
      </c>
      <c r="G7" s="151">
        <v>0.43402777777777773</v>
      </c>
      <c r="H7" s="151">
        <v>0.4618055555555556</v>
      </c>
      <c r="I7" s="151">
        <v>0.4583333333333333</v>
      </c>
      <c r="J7" s="151">
        <v>0.4479166666666667</v>
      </c>
      <c r="K7" s="151">
        <v>0.4513888888888889</v>
      </c>
      <c r="L7" s="151">
        <v>0.46527777777777773</v>
      </c>
      <c r="M7" s="151">
        <v>0.4236111111111111</v>
      </c>
      <c r="N7" s="151">
        <v>0.4444444444444444</v>
      </c>
      <c r="O7" s="151">
        <v>0.4583333333333333</v>
      </c>
      <c r="P7" s="151">
        <v>0.4583333333333333</v>
      </c>
      <c r="Q7" s="190">
        <v>0.4444444444444444</v>
      </c>
      <c r="R7" s="806"/>
      <c r="S7" s="809"/>
      <c r="T7" s="812"/>
      <c r="U7" s="815"/>
      <c r="V7" s="275"/>
    </row>
    <row r="8" spans="2:22" ht="12" customHeight="1">
      <c r="B8" s="801"/>
      <c r="C8" s="802"/>
      <c r="D8" s="816" t="s">
        <v>8</v>
      </c>
      <c r="E8" s="817"/>
      <c r="F8" s="39" t="s">
        <v>487</v>
      </c>
      <c r="G8" s="151" t="s">
        <v>488</v>
      </c>
      <c r="H8" s="9" t="s">
        <v>488</v>
      </c>
      <c r="I8" s="151" t="s">
        <v>519</v>
      </c>
      <c r="J8" s="9" t="s">
        <v>537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275"/>
    </row>
    <row r="9" spans="2:22" ht="12" customHeight="1">
      <c r="B9" s="801"/>
      <c r="C9" s="802"/>
      <c r="D9" s="816" t="s">
        <v>9</v>
      </c>
      <c r="E9" s="817"/>
      <c r="F9" s="39" t="s">
        <v>488</v>
      </c>
      <c r="G9" s="9" t="s">
        <v>488</v>
      </c>
      <c r="H9" s="9" t="s">
        <v>488</v>
      </c>
      <c r="I9" s="9" t="s">
        <v>519</v>
      </c>
      <c r="J9" s="9" t="s">
        <v>537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575</v>
      </c>
      <c r="Q9" s="10" t="s">
        <v>576</v>
      </c>
      <c r="R9" s="807"/>
      <c r="S9" s="810"/>
      <c r="T9" s="813"/>
      <c r="U9" s="815"/>
      <c r="V9" s="275"/>
    </row>
    <row r="10" spans="2:22" ht="12" customHeight="1">
      <c r="B10" s="801"/>
      <c r="C10" s="802"/>
      <c r="D10" s="816" t="s">
        <v>10</v>
      </c>
      <c r="E10" s="817"/>
      <c r="F10" s="112">
        <v>17.5</v>
      </c>
      <c r="G10" s="79">
        <v>18.9</v>
      </c>
      <c r="H10" s="31">
        <v>28</v>
      </c>
      <c r="I10" s="79">
        <v>25</v>
      </c>
      <c r="J10" s="79">
        <v>34.2</v>
      </c>
      <c r="K10" s="79">
        <v>27.5</v>
      </c>
      <c r="L10" s="79">
        <v>17.2</v>
      </c>
      <c r="M10" s="79">
        <v>13.2</v>
      </c>
      <c r="N10" s="31">
        <v>4</v>
      </c>
      <c r="O10" s="31">
        <v>-1</v>
      </c>
      <c r="P10" s="79">
        <v>2.8</v>
      </c>
      <c r="Q10" s="173">
        <v>1</v>
      </c>
      <c r="R10" s="30">
        <f>MAX(F10:Q10)</f>
        <v>34.2</v>
      </c>
      <c r="S10" s="172">
        <f>MIN(F10:Q10)</f>
        <v>-1</v>
      </c>
      <c r="T10" s="173">
        <f>AVERAGEA(F10:Q10)</f>
        <v>15.691666666666668</v>
      </c>
      <c r="U10" s="815"/>
      <c r="V10" s="275"/>
    </row>
    <row r="11" spans="2:22" ht="12" customHeight="1">
      <c r="B11" s="801"/>
      <c r="C11" s="802"/>
      <c r="D11" s="816" t="s">
        <v>11</v>
      </c>
      <c r="E11" s="817"/>
      <c r="F11" s="112">
        <v>8.5</v>
      </c>
      <c r="G11" s="79">
        <v>9.3</v>
      </c>
      <c r="H11" s="79">
        <v>12.6</v>
      </c>
      <c r="I11" s="79">
        <v>17.1</v>
      </c>
      <c r="J11" s="79">
        <v>22.1</v>
      </c>
      <c r="K11" s="79">
        <v>22.5</v>
      </c>
      <c r="L11" s="79">
        <v>16.4</v>
      </c>
      <c r="M11" s="159">
        <v>14</v>
      </c>
      <c r="N11" s="79">
        <v>8.5</v>
      </c>
      <c r="O11" s="79">
        <v>5.7</v>
      </c>
      <c r="P11" s="79">
        <v>4.8</v>
      </c>
      <c r="Q11" s="178">
        <v>4.3</v>
      </c>
      <c r="R11" s="54">
        <f>MAX(F11:Q11)</f>
        <v>22.5</v>
      </c>
      <c r="S11" s="535">
        <f>MIN(F11:Q11)</f>
        <v>4.3</v>
      </c>
      <c r="T11" s="191">
        <f>AVERAGEA(F11:Q11)</f>
        <v>12.15</v>
      </c>
      <c r="U11" s="815"/>
      <c r="V11" s="275"/>
    </row>
    <row r="12" spans="2:22" ht="12" customHeight="1" thickBot="1">
      <c r="B12" s="1031"/>
      <c r="C12" s="1032"/>
      <c r="D12" s="1048" t="s">
        <v>280</v>
      </c>
      <c r="E12" s="1049"/>
      <c r="F12" s="327">
        <v>0.5</v>
      </c>
      <c r="G12" s="61">
        <v>0.5</v>
      </c>
      <c r="H12" s="61">
        <v>0.5</v>
      </c>
      <c r="I12" s="511">
        <v>0.5</v>
      </c>
      <c r="J12" s="61">
        <v>0.5</v>
      </c>
      <c r="K12" s="61">
        <v>0.6</v>
      </c>
      <c r="L12" s="61">
        <v>0.6</v>
      </c>
      <c r="M12" s="61">
        <v>0.6</v>
      </c>
      <c r="N12" s="61">
        <v>0.6</v>
      </c>
      <c r="O12" s="511">
        <v>0.5</v>
      </c>
      <c r="P12" s="61">
        <v>0.5</v>
      </c>
      <c r="Q12" s="521">
        <v>0.5</v>
      </c>
      <c r="R12" s="527">
        <f>MAX(F12:Q12)</f>
        <v>0.6</v>
      </c>
      <c r="S12" s="326">
        <f>MIN(F12:Q12)</f>
        <v>0.5</v>
      </c>
      <c r="T12" s="188">
        <f>AVERAGEA(F12:Q12)</f>
        <v>0.5333333333333333</v>
      </c>
      <c r="U12" s="1026"/>
      <c r="V12" s="275"/>
    </row>
    <row r="13" spans="2:23" s="285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284"/>
      <c r="W13" s="285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578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98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87"/>
      <c r="X14" s="276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162" t="s">
        <v>492</v>
      </c>
      <c r="Q15" s="10" t="s">
        <v>492</v>
      </c>
      <c r="R15" s="529"/>
      <c r="S15" s="9"/>
      <c r="T15" s="10"/>
      <c r="U15" s="824"/>
      <c r="V15" s="287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435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435</v>
      </c>
      <c r="M16" s="162" t="s">
        <v>477</v>
      </c>
      <c r="N16" s="162" t="s">
        <v>477</v>
      </c>
      <c r="O16" s="9" t="s">
        <v>435</v>
      </c>
      <c r="P16" s="162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3" t="str">
        <f aca="true" t="shared" si="2" ref="T16:T21">IF(AVERAGEA(F16,I16,L16,O16)&lt;W16,TEXT(W16,"&lt;0.#######"),AVERAGEA(F16,I16,L16,O16))</f>
        <v>&lt;0.0003</v>
      </c>
      <c r="U16" s="827" t="s">
        <v>57</v>
      </c>
      <c r="V16" s="287"/>
      <c r="W16" s="276">
        <v>0.0003</v>
      </c>
      <c r="X16" s="276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289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289</v>
      </c>
      <c r="M17" s="162" t="s">
        <v>477</v>
      </c>
      <c r="N17" s="162" t="s">
        <v>477</v>
      </c>
      <c r="O17" s="9" t="s">
        <v>289</v>
      </c>
      <c r="P17" s="162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73" t="str">
        <f t="shared" si="2"/>
        <v>&lt;0.00005</v>
      </c>
      <c r="U17" s="828"/>
      <c r="V17" s="287"/>
      <c r="W17" s="276">
        <v>5E-05</v>
      </c>
      <c r="X17" s="276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291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291</v>
      </c>
      <c r="M18" s="162" t="s">
        <v>477</v>
      </c>
      <c r="N18" s="162" t="s">
        <v>477</v>
      </c>
      <c r="O18" s="9" t="s">
        <v>291</v>
      </c>
      <c r="P18" s="162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3" t="str">
        <f t="shared" si="2"/>
        <v>&lt;0.001</v>
      </c>
      <c r="U18" s="828"/>
      <c r="V18" s="287"/>
      <c r="W18" s="276">
        <v>0.001</v>
      </c>
      <c r="X18" s="276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291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291</v>
      </c>
      <c r="M19" s="162" t="s">
        <v>477</v>
      </c>
      <c r="N19" s="162" t="s">
        <v>477</v>
      </c>
      <c r="O19" s="9" t="s">
        <v>291</v>
      </c>
      <c r="P19" s="162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3" t="str">
        <f t="shared" si="2"/>
        <v>&lt;0.001</v>
      </c>
      <c r="U19" s="828"/>
      <c r="V19" s="287"/>
      <c r="W19" s="276">
        <v>0.001</v>
      </c>
      <c r="X19" s="276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291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291</v>
      </c>
      <c r="M20" s="162" t="s">
        <v>477</v>
      </c>
      <c r="N20" s="162" t="s">
        <v>477</v>
      </c>
      <c r="O20" s="9" t="s">
        <v>291</v>
      </c>
      <c r="P20" s="162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3" t="str">
        <f t="shared" si="2"/>
        <v>&lt;0.001</v>
      </c>
      <c r="U20" s="828"/>
      <c r="V20" s="287"/>
      <c r="W20" s="276">
        <v>0.001</v>
      </c>
      <c r="X20" s="276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288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288</v>
      </c>
      <c r="M21" s="162" t="s">
        <v>477</v>
      </c>
      <c r="N21" s="162" t="s">
        <v>477</v>
      </c>
      <c r="O21" s="9" t="s">
        <v>288</v>
      </c>
      <c r="P21" s="162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3" t="str">
        <f t="shared" si="2"/>
        <v>&lt;0.002</v>
      </c>
      <c r="U21" s="829"/>
      <c r="V21" s="287"/>
      <c r="W21" s="276">
        <v>0.002</v>
      </c>
      <c r="X21" s="276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476</v>
      </c>
      <c r="H22" s="9" t="s">
        <v>476</v>
      </c>
      <c r="I22" s="9" t="s">
        <v>476</v>
      </c>
      <c r="J22" s="9" t="s">
        <v>476</v>
      </c>
      <c r="K22" s="9" t="s">
        <v>476</v>
      </c>
      <c r="L22" s="9" t="s">
        <v>476</v>
      </c>
      <c r="M22" s="9" t="s">
        <v>476</v>
      </c>
      <c r="N22" s="9" t="s">
        <v>476</v>
      </c>
      <c r="O22" s="9" t="s">
        <v>476</v>
      </c>
      <c r="P22" s="9" t="s">
        <v>476</v>
      </c>
      <c r="Q22" s="10" t="s">
        <v>476</v>
      </c>
      <c r="R22" s="537" t="str">
        <f t="shared" si="0"/>
        <v>&lt;0.004</v>
      </c>
      <c r="S22" s="29" t="str">
        <f t="shared" si="1"/>
        <v>&lt;0.004</v>
      </c>
      <c r="T22" s="179" t="str">
        <f>IF(AVERAGEA(F22:Q22)&lt;W22,TEXT(W22,"&lt;0.#######"),AVERAGEA(F22:Q22))</f>
        <v>&lt;0.004</v>
      </c>
      <c r="U22" s="11" t="s">
        <v>466</v>
      </c>
      <c r="V22" s="287"/>
      <c r="W22" s="276">
        <v>0.004</v>
      </c>
      <c r="X22" s="276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291</v>
      </c>
      <c r="H23" s="9" t="s">
        <v>291</v>
      </c>
      <c r="I23" s="9" t="s">
        <v>291</v>
      </c>
      <c r="J23" s="9" t="s">
        <v>291</v>
      </c>
      <c r="K23" s="9" t="s">
        <v>291</v>
      </c>
      <c r="L23" s="9" t="s">
        <v>291</v>
      </c>
      <c r="M23" s="9" t="s">
        <v>291</v>
      </c>
      <c r="N23" s="9" t="s">
        <v>291</v>
      </c>
      <c r="O23" s="9" t="s">
        <v>291</v>
      </c>
      <c r="P23" s="9" t="s">
        <v>291</v>
      </c>
      <c r="Q23" s="10" t="s">
        <v>291</v>
      </c>
      <c r="R23" s="537" t="str">
        <f t="shared" si="0"/>
        <v>&lt;0.001</v>
      </c>
      <c r="S23" s="29" t="str">
        <f t="shared" si="1"/>
        <v>&lt;0.001</v>
      </c>
      <c r="T23" s="173" t="str">
        <f>IF(AVERAGEA(F23:Q23)&lt;W23,TEXT(W23,"&lt;0.#######"),AVERAGEA(F23:Q23))</f>
        <v>&lt;0.001</v>
      </c>
      <c r="U23" s="11" t="s">
        <v>58</v>
      </c>
      <c r="V23" s="287"/>
      <c r="W23" s="276">
        <v>0.001</v>
      </c>
      <c r="X23" s="276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5">
        <v>0.2</v>
      </c>
      <c r="G24" s="9">
        <v>0.1</v>
      </c>
      <c r="H24" s="9" t="s">
        <v>448</v>
      </c>
      <c r="I24" s="79">
        <v>0.1</v>
      </c>
      <c r="J24" s="79" t="s">
        <v>448</v>
      </c>
      <c r="K24" s="9" t="s">
        <v>448</v>
      </c>
      <c r="L24" s="79">
        <v>0.1</v>
      </c>
      <c r="M24" s="9" t="s">
        <v>448</v>
      </c>
      <c r="N24" s="79">
        <v>0.2</v>
      </c>
      <c r="O24" s="79">
        <v>0.2</v>
      </c>
      <c r="P24" s="113">
        <v>0.1</v>
      </c>
      <c r="Q24" s="178">
        <v>0.1</v>
      </c>
      <c r="R24" s="528">
        <f t="shared" si="0"/>
        <v>0.2</v>
      </c>
      <c r="S24" s="31" t="str">
        <f t="shared" si="1"/>
        <v>&lt;0.1</v>
      </c>
      <c r="T24" s="173" t="str">
        <f>IF(AVERAGEA(F24:Q24)&lt;W24,TEXT(W24,"&lt;0.#######"),AVERAGEA(F24:Q24))</f>
        <v>&lt;0.1</v>
      </c>
      <c r="U24" s="830" t="s">
        <v>59</v>
      </c>
      <c r="V24" s="287"/>
      <c r="W24" s="276">
        <v>0.1</v>
      </c>
      <c r="X24" s="276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456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456</v>
      </c>
      <c r="M25" s="162" t="s">
        <v>477</v>
      </c>
      <c r="N25" s="162" t="s">
        <v>477</v>
      </c>
      <c r="O25" s="9" t="s">
        <v>456</v>
      </c>
      <c r="P25" s="162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73" t="str">
        <f aca="true" t="shared" si="3" ref="T25:T33">IF(AVERAGEA(F25,I25,L25,O25)&lt;W25,TEXT(W25,"&lt;0.#######"),AVERAGEA(F25,I25,L25,O25))</f>
        <v>&lt;0.05</v>
      </c>
      <c r="U25" s="830"/>
      <c r="V25" s="287"/>
      <c r="W25" s="276">
        <v>0.05</v>
      </c>
      <c r="X25" s="276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448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448</v>
      </c>
      <c r="M26" s="162" t="s">
        <v>477</v>
      </c>
      <c r="N26" s="162" t="s">
        <v>477</v>
      </c>
      <c r="O26" s="9" t="s">
        <v>448</v>
      </c>
      <c r="P26" s="162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87"/>
      <c r="W26" s="276">
        <v>0.1</v>
      </c>
      <c r="X26" s="276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286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286</v>
      </c>
      <c r="M27" s="162" t="s">
        <v>477</v>
      </c>
      <c r="N27" s="162" t="s">
        <v>477</v>
      </c>
      <c r="O27" s="9" t="s">
        <v>286</v>
      </c>
      <c r="P27" s="162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73" t="str">
        <f t="shared" si="3"/>
        <v>&lt;0.0002</v>
      </c>
      <c r="U27" s="830" t="s">
        <v>60</v>
      </c>
      <c r="V27" s="287"/>
      <c r="W27" s="276">
        <v>0.0002</v>
      </c>
      <c r="X27" s="276" t="s">
        <v>286</v>
      </c>
    </row>
    <row r="28" spans="2:24" ht="12" customHeight="1">
      <c r="B28" s="35">
        <v>15</v>
      </c>
      <c r="C28" s="825" t="s">
        <v>106</v>
      </c>
      <c r="D28" s="826"/>
      <c r="E28" s="109" t="s">
        <v>813</v>
      </c>
      <c r="F28" s="255" t="s">
        <v>293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293</v>
      </c>
      <c r="M28" s="162" t="s">
        <v>477</v>
      </c>
      <c r="N28" s="162" t="s">
        <v>477</v>
      </c>
      <c r="O28" s="9" t="s">
        <v>293</v>
      </c>
      <c r="P28" s="162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3" t="str">
        <f t="shared" si="3"/>
        <v>&lt;0.005</v>
      </c>
      <c r="U28" s="830"/>
      <c r="V28" s="287"/>
      <c r="W28" s="276">
        <v>0.005</v>
      </c>
      <c r="X28" s="276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291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291</v>
      </c>
      <c r="M29" s="162" t="s">
        <v>477</v>
      </c>
      <c r="N29" s="162" t="s">
        <v>477</v>
      </c>
      <c r="O29" s="9" t="s">
        <v>291</v>
      </c>
      <c r="P29" s="162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3" t="str">
        <f t="shared" si="3"/>
        <v>&lt;0.001</v>
      </c>
      <c r="U29" s="830"/>
      <c r="V29" s="287"/>
      <c r="W29" s="276">
        <v>0.001</v>
      </c>
      <c r="X29" s="276" t="s">
        <v>291</v>
      </c>
    </row>
    <row r="30" spans="2:24" ht="12" customHeight="1">
      <c r="B30" s="35">
        <v>17</v>
      </c>
      <c r="C30" s="825" t="s">
        <v>107</v>
      </c>
      <c r="D30" s="826"/>
      <c r="E30" s="109" t="s">
        <v>807</v>
      </c>
      <c r="F30" s="255" t="s">
        <v>291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291</v>
      </c>
      <c r="M30" s="162" t="s">
        <v>477</v>
      </c>
      <c r="N30" s="162" t="s">
        <v>477</v>
      </c>
      <c r="O30" s="9" t="s">
        <v>291</v>
      </c>
      <c r="P30" s="162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3" t="str">
        <f t="shared" si="3"/>
        <v>&lt;0.001</v>
      </c>
      <c r="U30" s="830"/>
      <c r="V30" s="287"/>
      <c r="W30" s="276">
        <v>0.001</v>
      </c>
      <c r="X30" s="276" t="s">
        <v>291</v>
      </c>
    </row>
    <row r="31" spans="2:24" ht="12" customHeight="1">
      <c r="B31" s="35">
        <v>18</v>
      </c>
      <c r="C31" s="825" t="s">
        <v>108</v>
      </c>
      <c r="D31" s="826"/>
      <c r="E31" s="109" t="s">
        <v>806</v>
      </c>
      <c r="F31" s="255" t="s">
        <v>291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291</v>
      </c>
      <c r="M31" s="162" t="s">
        <v>477</v>
      </c>
      <c r="N31" s="162" t="s">
        <v>477</v>
      </c>
      <c r="O31" s="9" t="s">
        <v>291</v>
      </c>
      <c r="P31" s="162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3" t="str">
        <f t="shared" si="3"/>
        <v>&lt;0.001</v>
      </c>
      <c r="U31" s="830"/>
      <c r="V31" s="287"/>
      <c r="W31" s="276">
        <v>0.001</v>
      </c>
      <c r="X31" s="276" t="s">
        <v>291</v>
      </c>
    </row>
    <row r="32" spans="2:24" ht="12" customHeight="1">
      <c r="B32" s="35">
        <v>19</v>
      </c>
      <c r="C32" s="825" t="s">
        <v>109</v>
      </c>
      <c r="D32" s="826"/>
      <c r="E32" s="109" t="s">
        <v>806</v>
      </c>
      <c r="F32" s="255" t="s">
        <v>291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291</v>
      </c>
      <c r="M32" s="162" t="s">
        <v>477</v>
      </c>
      <c r="N32" s="162" t="s">
        <v>477</v>
      </c>
      <c r="O32" s="9" t="s">
        <v>291</v>
      </c>
      <c r="P32" s="162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3" t="str">
        <f t="shared" si="3"/>
        <v>&lt;0.001</v>
      </c>
      <c r="U32" s="830"/>
      <c r="V32" s="287"/>
      <c r="W32" s="276">
        <v>0.001</v>
      </c>
      <c r="X32" s="276" t="s">
        <v>291</v>
      </c>
    </row>
    <row r="33" spans="2:24" ht="12" customHeight="1">
      <c r="B33" s="35">
        <v>20</v>
      </c>
      <c r="C33" s="825" t="s">
        <v>86</v>
      </c>
      <c r="D33" s="826"/>
      <c r="E33" s="109" t="s">
        <v>806</v>
      </c>
      <c r="F33" s="255" t="s">
        <v>291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291</v>
      </c>
      <c r="M33" s="162" t="s">
        <v>477</v>
      </c>
      <c r="N33" s="162" t="s">
        <v>477</v>
      </c>
      <c r="O33" s="9" t="s">
        <v>291</v>
      </c>
      <c r="P33" s="162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3" t="str">
        <f t="shared" si="3"/>
        <v>&lt;0.001</v>
      </c>
      <c r="U33" s="830"/>
      <c r="V33" s="287"/>
      <c r="W33" s="276">
        <v>0.001</v>
      </c>
      <c r="X33" s="276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453</v>
      </c>
      <c r="H34" s="162" t="s">
        <v>453</v>
      </c>
      <c r="I34" s="9" t="s">
        <v>453</v>
      </c>
      <c r="J34" s="9" t="s">
        <v>453</v>
      </c>
      <c r="K34" s="9" t="s">
        <v>453</v>
      </c>
      <c r="L34" s="9" t="s">
        <v>453</v>
      </c>
      <c r="M34" s="9" t="s">
        <v>453</v>
      </c>
      <c r="N34" s="9" t="s">
        <v>453</v>
      </c>
      <c r="O34" s="9" t="s">
        <v>453</v>
      </c>
      <c r="P34" s="9" t="s">
        <v>453</v>
      </c>
      <c r="Q34" s="10" t="s">
        <v>453</v>
      </c>
      <c r="R34" s="539" t="str">
        <f t="shared" si="0"/>
        <v>&lt;0.06</v>
      </c>
      <c r="S34" s="56" t="str">
        <f t="shared" si="1"/>
        <v>&lt;0.06</v>
      </c>
      <c r="T34" s="184" t="str">
        <f aca="true" t="shared" si="4" ref="T34:T44">IF(AVERAGEA(F34:Q34)&lt;W34,TEXT(W34,"&lt;0.#######"),AVERAGEA(F34:Q34))</f>
        <v>&lt;0.06</v>
      </c>
      <c r="U34" s="827" t="s">
        <v>58</v>
      </c>
      <c r="V34" s="287"/>
      <c r="W34" s="276">
        <v>0.06</v>
      </c>
      <c r="X34" s="276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288</v>
      </c>
      <c r="H35" s="162" t="s">
        <v>288</v>
      </c>
      <c r="I35" s="9" t="s">
        <v>288</v>
      </c>
      <c r="J35" s="9" t="s">
        <v>288</v>
      </c>
      <c r="K35" s="9" t="s">
        <v>288</v>
      </c>
      <c r="L35" s="9" t="s">
        <v>288</v>
      </c>
      <c r="M35" s="9" t="s">
        <v>288</v>
      </c>
      <c r="N35" s="9" t="s">
        <v>288</v>
      </c>
      <c r="O35" s="9" t="s">
        <v>288</v>
      </c>
      <c r="P35" s="9" t="s">
        <v>288</v>
      </c>
      <c r="Q35" s="10" t="s">
        <v>288</v>
      </c>
      <c r="R35" s="537" t="str">
        <f t="shared" si="0"/>
        <v>&lt;0.002</v>
      </c>
      <c r="S35" s="29" t="str">
        <f t="shared" si="1"/>
        <v>&lt;0.002</v>
      </c>
      <c r="T35" s="179" t="str">
        <f t="shared" si="4"/>
        <v>&lt;0.002</v>
      </c>
      <c r="U35" s="824"/>
      <c r="V35" s="287"/>
      <c r="W35" s="276">
        <v>0.002</v>
      </c>
      <c r="X35" s="276" t="s">
        <v>288</v>
      </c>
    </row>
    <row r="36" spans="2:24" ht="12" customHeight="1">
      <c r="B36" s="35">
        <v>23</v>
      </c>
      <c r="C36" s="825" t="s">
        <v>101</v>
      </c>
      <c r="D36" s="826"/>
      <c r="E36" s="109" t="s">
        <v>815</v>
      </c>
      <c r="F36" s="115">
        <v>0.005</v>
      </c>
      <c r="G36" s="9">
        <v>0.006</v>
      </c>
      <c r="H36" s="79">
        <v>0.008</v>
      </c>
      <c r="I36" s="79">
        <v>0.024</v>
      </c>
      <c r="J36" s="79">
        <v>0.02</v>
      </c>
      <c r="K36" s="113">
        <v>0.023</v>
      </c>
      <c r="L36" s="79">
        <v>0.019</v>
      </c>
      <c r="M36" s="113">
        <v>0.011</v>
      </c>
      <c r="N36" s="113">
        <v>0.007</v>
      </c>
      <c r="O36" s="79">
        <v>0.004</v>
      </c>
      <c r="P36" s="113">
        <v>0.003</v>
      </c>
      <c r="Q36" s="178">
        <v>0.003</v>
      </c>
      <c r="R36" s="537">
        <f t="shared" si="0"/>
        <v>0.024</v>
      </c>
      <c r="S36" s="29">
        <f t="shared" si="1"/>
        <v>0.003</v>
      </c>
      <c r="T36" s="179">
        <f t="shared" si="4"/>
        <v>0.011083333333333334</v>
      </c>
      <c r="U36" s="824"/>
      <c r="V36" s="287"/>
      <c r="W36" s="276">
        <v>0.001</v>
      </c>
      <c r="X36" s="276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5">
        <v>0.005</v>
      </c>
      <c r="G37" s="162">
        <v>0.006</v>
      </c>
      <c r="H37" s="113">
        <v>0.006</v>
      </c>
      <c r="I37" s="79">
        <v>0.022</v>
      </c>
      <c r="J37" s="113">
        <v>0.015</v>
      </c>
      <c r="K37" s="113">
        <v>0.012</v>
      </c>
      <c r="L37" s="79">
        <v>0.009</v>
      </c>
      <c r="M37" s="113">
        <v>0.009</v>
      </c>
      <c r="N37" s="113">
        <v>0.006</v>
      </c>
      <c r="O37" s="79">
        <v>0.004</v>
      </c>
      <c r="P37" s="79">
        <v>0.006</v>
      </c>
      <c r="Q37" s="178">
        <v>0.003</v>
      </c>
      <c r="R37" s="537">
        <f t="shared" si="0"/>
        <v>0.022</v>
      </c>
      <c r="S37" s="29">
        <f t="shared" si="1"/>
        <v>0.003</v>
      </c>
      <c r="T37" s="179">
        <f t="shared" si="4"/>
        <v>0.008583333333333333</v>
      </c>
      <c r="U37" s="824"/>
      <c r="V37" s="287"/>
      <c r="W37" s="276">
        <v>0.003</v>
      </c>
      <c r="X37" s="276" t="s">
        <v>468</v>
      </c>
    </row>
    <row r="38" spans="2:24" ht="12" customHeight="1">
      <c r="B38" s="35">
        <v>25</v>
      </c>
      <c r="C38" s="825" t="s">
        <v>87</v>
      </c>
      <c r="D38" s="826"/>
      <c r="E38" s="109" t="s">
        <v>817</v>
      </c>
      <c r="F38" s="59" t="s">
        <v>291</v>
      </c>
      <c r="G38" s="162" t="s">
        <v>291</v>
      </c>
      <c r="H38" s="162" t="s">
        <v>291</v>
      </c>
      <c r="I38" s="9" t="s">
        <v>291</v>
      </c>
      <c r="J38" s="9" t="s">
        <v>291</v>
      </c>
      <c r="K38" s="9">
        <v>0.001</v>
      </c>
      <c r="L38" s="79" t="s">
        <v>291</v>
      </c>
      <c r="M38" s="9" t="s">
        <v>291</v>
      </c>
      <c r="N38" s="162" t="s">
        <v>291</v>
      </c>
      <c r="O38" s="9" t="s">
        <v>291</v>
      </c>
      <c r="P38" s="113" t="s">
        <v>291</v>
      </c>
      <c r="Q38" s="178" t="s">
        <v>291</v>
      </c>
      <c r="R38" s="29">
        <f t="shared" si="0"/>
        <v>0.001</v>
      </c>
      <c r="S38" s="29" t="str">
        <f t="shared" si="1"/>
        <v>&lt;0.001</v>
      </c>
      <c r="T38" s="179" t="str">
        <f t="shared" si="4"/>
        <v>&lt;0.001</v>
      </c>
      <c r="U38" s="824"/>
      <c r="V38" s="287"/>
      <c r="W38" s="276">
        <v>0.001</v>
      </c>
      <c r="X38" s="276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291</v>
      </c>
      <c r="H39" s="162" t="s">
        <v>291</v>
      </c>
      <c r="I39" s="9" t="s">
        <v>291</v>
      </c>
      <c r="J39" s="9" t="s">
        <v>291</v>
      </c>
      <c r="K39" s="9" t="s">
        <v>291</v>
      </c>
      <c r="L39" s="9" t="s">
        <v>291</v>
      </c>
      <c r="M39" s="9" t="s">
        <v>291</v>
      </c>
      <c r="N39" s="162" t="s">
        <v>291</v>
      </c>
      <c r="O39" s="9" t="s">
        <v>291</v>
      </c>
      <c r="P39" s="9" t="s">
        <v>291</v>
      </c>
      <c r="Q39" s="10" t="s">
        <v>291</v>
      </c>
      <c r="R39" s="537" t="str">
        <f t="shared" si="0"/>
        <v>&lt;0.001</v>
      </c>
      <c r="S39" s="29" t="str">
        <f t="shared" si="1"/>
        <v>&lt;0.001</v>
      </c>
      <c r="T39" s="179" t="str">
        <f t="shared" si="4"/>
        <v>&lt;0.001</v>
      </c>
      <c r="U39" s="824"/>
      <c r="V39" s="287"/>
      <c r="W39" s="276">
        <v>0.001</v>
      </c>
      <c r="X39" s="276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5">
        <v>0.008</v>
      </c>
      <c r="G40" s="29">
        <v>0.008</v>
      </c>
      <c r="H40" s="79">
        <v>0.011</v>
      </c>
      <c r="I40" s="79">
        <v>0.027</v>
      </c>
      <c r="J40" s="79">
        <v>0.025</v>
      </c>
      <c r="K40" s="113">
        <v>0.031</v>
      </c>
      <c r="L40" s="79">
        <v>0.024</v>
      </c>
      <c r="M40" s="113">
        <v>0.015</v>
      </c>
      <c r="N40" s="144">
        <v>0.01</v>
      </c>
      <c r="O40" s="79">
        <v>0.006</v>
      </c>
      <c r="P40" s="113">
        <v>0.005</v>
      </c>
      <c r="Q40" s="178">
        <v>0.005</v>
      </c>
      <c r="R40" s="537">
        <f t="shared" si="0"/>
        <v>0.031</v>
      </c>
      <c r="S40" s="29">
        <f t="shared" si="1"/>
        <v>0.005</v>
      </c>
      <c r="T40" s="179">
        <f t="shared" si="4"/>
        <v>0.014583333333333337</v>
      </c>
      <c r="U40" s="824"/>
      <c r="V40" s="287"/>
      <c r="W40" s="276">
        <v>0.001</v>
      </c>
      <c r="X40" s="276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5">
        <v>0.004</v>
      </c>
      <c r="G41" s="162">
        <v>0.005</v>
      </c>
      <c r="H41" s="113">
        <v>0.005</v>
      </c>
      <c r="I41" s="144">
        <v>0.02</v>
      </c>
      <c r="J41" s="113">
        <v>0.013</v>
      </c>
      <c r="K41" s="113">
        <v>0.014</v>
      </c>
      <c r="L41" s="144">
        <v>0.01</v>
      </c>
      <c r="M41" s="113">
        <v>0.009</v>
      </c>
      <c r="N41" s="113">
        <v>0.006</v>
      </c>
      <c r="O41" s="113">
        <v>0.003</v>
      </c>
      <c r="P41" s="144" t="s">
        <v>436</v>
      </c>
      <c r="Q41" s="179" t="s">
        <v>436</v>
      </c>
      <c r="R41" s="29">
        <f t="shared" si="0"/>
        <v>0.02</v>
      </c>
      <c r="S41" s="29" t="str">
        <f t="shared" si="1"/>
        <v>&lt;0.003</v>
      </c>
      <c r="T41" s="179">
        <f t="shared" si="4"/>
        <v>0.007416666666666666</v>
      </c>
      <c r="U41" s="824"/>
      <c r="V41" s="287"/>
      <c r="W41" s="276">
        <v>0.003</v>
      </c>
      <c r="X41" s="276" t="s">
        <v>468</v>
      </c>
    </row>
    <row r="42" spans="2:24" ht="12" customHeight="1">
      <c r="B42" s="35">
        <v>29</v>
      </c>
      <c r="C42" s="825" t="s">
        <v>88</v>
      </c>
      <c r="D42" s="826"/>
      <c r="E42" s="109" t="s">
        <v>816</v>
      </c>
      <c r="F42" s="115">
        <v>0.003</v>
      </c>
      <c r="G42" s="9">
        <v>0.002</v>
      </c>
      <c r="H42" s="79">
        <v>0.003</v>
      </c>
      <c r="I42" s="79">
        <v>0.003</v>
      </c>
      <c r="J42" s="79">
        <v>0.005</v>
      </c>
      <c r="K42" s="113">
        <v>0.007</v>
      </c>
      <c r="L42" s="79">
        <v>0.005</v>
      </c>
      <c r="M42" s="113">
        <v>0.004</v>
      </c>
      <c r="N42" s="113">
        <v>0.003</v>
      </c>
      <c r="O42" s="79">
        <v>0.002</v>
      </c>
      <c r="P42" s="113">
        <v>0.002</v>
      </c>
      <c r="Q42" s="178">
        <v>0.002</v>
      </c>
      <c r="R42" s="537">
        <f t="shared" si="0"/>
        <v>0.007</v>
      </c>
      <c r="S42" s="29">
        <f t="shared" si="1"/>
        <v>0.002</v>
      </c>
      <c r="T42" s="179">
        <f t="shared" si="4"/>
        <v>0.0034166666666666672</v>
      </c>
      <c r="U42" s="824"/>
      <c r="V42" s="287"/>
      <c r="W42" s="276">
        <v>0.001</v>
      </c>
      <c r="X42" s="276" t="s">
        <v>441</v>
      </c>
    </row>
    <row r="43" spans="2:24" ht="12" customHeight="1">
      <c r="B43" s="35">
        <v>30</v>
      </c>
      <c r="C43" s="825" t="s">
        <v>89</v>
      </c>
      <c r="D43" s="826"/>
      <c r="E43" s="109" t="s">
        <v>818</v>
      </c>
      <c r="F43" s="255" t="s">
        <v>291</v>
      </c>
      <c r="G43" s="162" t="s">
        <v>291</v>
      </c>
      <c r="H43" s="162" t="s">
        <v>291</v>
      </c>
      <c r="I43" s="9" t="s">
        <v>291</v>
      </c>
      <c r="J43" s="9" t="s">
        <v>291</v>
      </c>
      <c r="K43" s="9" t="s">
        <v>291</v>
      </c>
      <c r="L43" s="9" t="s">
        <v>291</v>
      </c>
      <c r="M43" s="9" t="s">
        <v>291</v>
      </c>
      <c r="N43" s="9" t="s">
        <v>291</v>
      </c>
      <c r="O43" s="9" t="s">
        <v>291</v>
      </c>
      <c r="P43" s="9" t="s">
        <v>291</v>
      </c>
      <c r="Q43" s="10" t="s">
        <v>291</v>
      </c>
      <c r="R43" s="537" t="str">
        <f t="shared" si="0"/>
        <v>&lt;0.001</v>
      </c>
      <c r="S43" s="29" t="str">
        <f t="shared" si="1"/>
        <v>&lt;0.001</v>
      </c>
      <c r="T43" s="179" t="str">
        <f t="shared" si="4"/>
        <v>&lt;0.001</v>
      </c>
      <c r="U43" s="824"/>
      <c r="V43" s="287"/>
      <c r="W43" s="276">
        <v>0.001</v>
      </c>
      <c r="X43" s="276" t="s">
        <v>441</v>
      </c>
    </row>
    <row r="44" spans="2:24" ht="12" customHeight="1">
      <c r="B44" s="35">
        <v>31</v>
      </c>
      <c r="C44" s="825" t="s">
        <v>90</v>
      </c>
      <c r="D44" s="826"/>
      <c r="E44" s="109" t="s">
        <v>819</v>
      </c>
      <c r="F44" s="255" t="s">
        <v>438</v>
      </c>
      <c r="G44" s="162" t="s">
        <v>438</v>
      </c>
      <c r="H44" s="162" t="s">
        <v>438</v>
      </c>
      <c r="I44" s="9" t="s">
        <v>438</v>
      </c>
      <c r="J44" s="9" t="s">
        <v>438</v>
      </c>
      <c r="K44" s="9" t="s">
        <v>438</v>
      </c>
      <c r="L44" s="9" t="s">
        <v>438</v>
      </c>
      <c r="M44" s="9" t="s">
        <v>438</v>
      </c>
      <c r="N44" s="9" t="s">
        <v>438</v>
      </c>
      <c r="O44" s="9" t="s">
        <v>438</v>
      </c>
      <c r="P44" s="9" t="s">
        <v>438</v>
      </c>
      <c r="Q44" s="10" t="s">
        <v>438</v>
      </c>
      <c r="R44" s="537" t="str">
        <f>IF(MAXA(F44:Q44)&lt;W44,TEXT(W44,"&lt;0.#######"),MAXA(F44:Q44))</f>
        <v>&lt;0.008</v>
      </c>
      <c r="S44" s="29" t="str">
        <f>IF(MINA(F44:Q44)&lt;W44,TEXT(W44,"&lt;0.#######"),MINA(F44:Q44))</f>
        <v>&lt;0.008</v>
      </c>
      <c r="T44" s="179" t="str">
        <f t="shared" si="4"/>
        <v>&lt;0.008</v>
      </c>
      <c r="U44" s="833"/>
      <c r="V44" s="287"/>
      <c r="W44" s="276">
        <v>0.008</v>
      </c>
      <c r="X44" s="276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451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451</v>
      </c>
      <c r="M45" s="162" t="s">
        <v>477</v>
      </c>
      <c r="N45" s="162" t="s">
        <v>477</v>
      </c>
      <c r="O45" s="9" t="s">
        <v>451</v>
      </c>
      <c r="P45" s="162" t="s">
        <v>477</v>
      </c>
      <c r="Q45" s="10" t="s">
        <v>477</v>
      </c>
      <c r="R45" s="56" t="str">
        <f t="shared" si="0"/>
        <v>&lt;0.01</v>
      </c>
      <c r="S45" s="56" t="str">
        <f t="shared" si="1"/>
        <v>&lt;0.01</v>
      </c>
      <c r="T45" s="173" t="str">
        <f>IF(AVERAGEA(F45,I45,L45,O45)&lt;W45,TEXT(W45,"&lt;0.#######"),AVERAGEA(F45,I45,L45,O45))</f>
        <v>&lt;0.01</v>
      </c>
      <c r="U45" s="830" t="s">
        <v>57</v>
      </c>
      <c r="V45" s="287"/>
      <c r="W45" s="276">
        <v>0.01</v>
      </c>
      <c r="X45" s="276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451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79">
        <v>0.02</v>
      </c>
      <c r="M46" s="162" t="s">
        <v>477</v>
      </c>
      <c r="N46" s="162" t="s">
        <v>477</v>
      </c>
      <c r="O46" s="9" t="s">
        <v>451</v>
      </c>
      <c r="P46" s="162" t="s">
        <v>477</v>
      </c>
      <c r="Q46" s="10" t="s">
        <v>477</v>
      </c>
      <c r="R46" s="56">
        <f t="shared" si="0"/>
        <v>0.02</v>
      </c>
      <c r="S46" s="56" t="str">
        <f t="shared" si="1"/>
        <v>&lt;0.01</v>
      </c>
      <c r="T46" s="184">
        <f>IF(AVERAGEA(F46,I46,L46,O46)&lt;W46,TEXT(W46,"&lt;0.#######"),AVERAGEA(F46,I46,L46,O46))</f>
        <v>0.01</v>
      </c>
      <c r="U46" s="830"/>
      <c r="V46" s="287"/>
      <c r="W46" s="276">
        <v>0.01</v>
      </c>
      <c r="X46" s="276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454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454</v>
      </c>
      <c r="M47" s="162" t="s">
        <v>477</v>
      </c>
      <c r="N47" s="162" t="s">
        <v>477</v>
      </c>
      <c r="O47" s="9" t="s">
        <v>454</v>
      </c>
      <c r="P47" s="162" t="s">
        <v>477</v>
      </c>
      <c r="Q47" s="10" t="s">
        <v>477</v>
      </c>
      <c r="R47" s="56" t="str">
        <f t="shared" si="0"/>
        <v>&lt;0.03</v>
      </c>
      <c r="S47" s="56" t="str">
        <f t="shared" si="1"/>
        <v>&lt;0.03</v>
      </c>
      <c r="T47" s="173" t="str">
        <f>IF(AVERAGEA(F47,I47,L47,O47)&lt;W47,TEXT(W47,"&lt;0.#######"),AVERAGEA(F47,I47,L47,O47))</f>
        <v>&lt;0.03</v>
      </c>
      <c r="U47" s="830"/>
      <c r="V47" s="287"/>
      <c r="W47" s="276">
        <v>0.03</v>
      </c>
      <c r="X47" s="276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451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451</v>
      </c>
      <c r="M48" s="162" t="s">
        <v>477</v>
      </c>
      <c r="N48" s="162" t="s">
        <v>477</v>
      </c>
      <c r="O48" s="9" t="s">
        <v>451</v>
      </c>
      <c r="P48" s="162" t="s">
        <v>477</v>
      </c>
      <c r="Q48" s="10" t="s">
        <v>477</v>
      </c>
      <c r="R48" s="56" t="str">
        <f t="shared" si="0"/>
        <v>&lt;0.01</v>
      </c>
      <c r="S48" s="56" t="str">
        <f t="shared" si="1"/>
        <v>&lt;0.01</v>
      </c>
      <c r="T48" s="173" t="str">
        <f>IF(AVERAGEA(F48,I48,L48,O48)&lt;W48,TEXT(W48,"&lt;0.#######"),AVERAGEA(F48,I48,L48,O48))</f>
        <v>&lt;0.01</v>
      </c>
      <c r="U48" s="830"/>
      <c r="V48" s="287"/>
      <c r="W48" s="276">
        <v>0.01</v>
      </c>
      <c r="X48" s="276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115">
        <v>6.5</v>
      </c>
      <c r="G49" s="31" t="s">
        <v>477</v>
      </c>
      <c r="H49" s="31" t="s">
        <v>477</v>
      </c>
      <c r="I49" s="79">
        <v>6.1</v>
      </c>
      <c r="J49" s="31" t="s">
        <v>477</v>
      </c>
      <c r="K49" s="172" t="s">
        <v>477</v>
      </c>
      <c r="L49" s="79">
        <v>7.4</v>
      </c>
      <c r="M49" s="172" t="s">
        <v>477</v>
      </c>
      <c r="N49" s="172" t="s">
        <v>477</v>
      </c>
      <c r="O49" s="79">
        <v>8.5</v>
      </c>
      <c r="P49" s="172" t="s">
        <v>477</v>
      </c>
      <c r="Q49" s="173" t="s">
        <v>477</v>
      </c>
      <c r="R49" s="528">
        <f t="shared" si="0"/>
        <v>8.5</v>
      </c>
      <c r="S49" s="31">
        <f>IF(MINA(F49,I49,L49,O49)&lt;W49,TEXT(W49,"&lt;0.#######"),MINA(F49,I49,L49,O49))</f>
        <v>6.1</v>
      </c>
      <c r="T49" s="173">
        <f>IF(AVERAGEA(F49,I49,L49,O49)&lt;W49,TEXT(W49,"&lt;0.#######"),AVERAGEA(F49,I49,L49,O49))</f>
        <v>7.125</v>
      </c>
      <c r="U49" s="11" t="s">
        <v>59</v>
      </c>
      <c r="V49" s="287"/>
      <c r="W49" s="276">
        <v>0.1</v>
      </c>
      <c r="X49" s="276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291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291</v>
      </c>
      <c r="M50" s="162" t="s">
        <v>477</v>
      </c>
      <c r="N50" s="162" t="s">
        <v>477</v>
      </c>
      <c r="O50" s="9" t="s">
        <v>291</v>
      </c>
      <c r="P50" s="162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79" t="str">
        <f>IF(AVERAGEA(F50:Q50)&lt;W50,TEXT(W50,"&lt;0.#######"),AVERAGEA(F50:Q50))</f>
        <v>&lt;0.001</v>
      </c>
      <c r="U50" s="11" t="s">
        <v>57</v>
      </c>
      <c r="V50" s="287"/>
      <c r="W50" s="276">
        <v>0.001</v>
      </c>
      <c r="X50" s="276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5">
        <v>8.6</v>
      </c>
      <c r="G51" s="9">
        <v>8.6</v>
      </c>
      <c r="H51" s="79">
        <v>5.6</v>
      </c>
      <c r="I51" s="79">
        <v>6.6</v>
      </c>
      <c r="J51" s="79">
        <v>8.2</v>
      </c>
      <c r="K51" s="113">
        <v>7.7</v>
      </c>
      <c r="L51" s="79">
        <v>8.1</v>
      </c>
      <c r="M51" s="172">
        <v>8</v>
      </c>
      <c r="N51" s="113">
        <v>11</v>
      </c>
      <c r="O51" s="79">
        <v>11</v>
      </c>
      <c r="P51" s="113">
        <v>10</v>
      </c>
      <c r="Q51" s="178">
        <v>11</v>
      </c>
      <c r="R51" s="536">
        <f t="shared" si="0"/>
        <v>11</v>
      </c>
      <c r="S51" s="31">
        <f t="shared" si="1"/>
        <v>5.6</v>
      </c>
      <c r="T51" s="173">
        <f>IF(AVERAGEA(F51:Q51)&lt;W51,TEXT(W51,"&lt;0.#######"),AVERAGEA(F51:Q51))</f>
        <v>8.700000000000001</v>
      </c>
      <c r="U51" s="11" t="s">
        <v>61</v>
      </c>
      <c r="V51" s="287"/>
      <c r="W51" s="276">
        <v>0.1</v>
      </c>
      <c r="X51" s="276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115">
        <v>18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79">
        <v>24</v>
      </c>
      <c r="M52" s="162" t="s">
        <v>477</v>
      </c>
      <c r="N52" s="162" t="s">
        <v>477</v>
      </c>
      <c r="O52" s="79">
        <v>23</v>
      </c>
      <c r="P52" s="162" t="s">
        <v>477</v>
      </c>
      <c r="Q52" s="10" t="s">
        <v>477</v>
      </c>
      <c r="R52" s="536">
        <f>IF(MAXA(F52:Q52)&lt;W52,TEXT(W52,"&lt;0"),MAXA(F52:Q52))</f>
        <v>24</v>
      </c>
      <c r="S52" s="167">
        <f>IF(MINA(F52,I52,L52,O52)&lt;W52,TEXT(W52,"&lt;0.#######"),MINA(F52,I52,L52,O52))</f>
        <v>14</v>
      </c>
      <c r="T52" s="187">
        <f>IF(AVERAGEA(F52,I52,L52,O52)&lt;W52,TEXT(W52,"&lt;0.#######"),AVERAGEA(F52,I52,L52,O52))</f>
        <v>19.75</v>
      </c>
      <c r="U52" s="830" t="s">
        <v>59</v>
      </c>
      <c r="V52" s="287"/>
      <c r="W52" s="276">
        <v>2</v>
      </c>
      <c r="X52" s="276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115">
        <v>62</v>
      </c>
      <c r="G53" s="9" t="s">
        <v>477</v>
      </c>
      <c r="H53" s="9" t="s">
        <v>477</v>
      </c>
      <c r="I53" s="79">
        <v>50</v>
      </c>
      <c r="J53" s="9" t="s">
        <v>477</v>
      </c>
      <c r="K53" s="162" t="s">
        <v>477</v>
      </c>
      <c r="L53" s="79">
        <v>58</v>
      </c>
      <c r="M53" s="162" t="s">
        <v>477</v>
      </c>
      <c r="N53" s="162" t="s">
        <v>477</v>
      </c>
      <c r="O53" s="79">
        <v>52</v>
      </c>
      <c r="P53" s="162" t="s">
        <v>477</v>
      </c>
      <c r="Q53" s="10" t="s">
        <v>477</v>
      </c>
      <c r="R53" s="167">
        <f>IF(MAXA(F53:Q53)&lt;W53,TEXT(W53,"&lt;0.#######"),MAXA(F53:Q53))</f>
        <v>62</v>
      </c>
      <c r="S53" s="167">
        <f>MIN(F53:Q53)</f>
        <v>50</v>
      </c>
      <c r="T53" s="187">
        <f>IF(AVERAGEA(F53,I53,L53,O53)&lt;W53,TEXT(W53,"&lt;0.#######"),AVERAGEA(F53,I53,L53,O53))</f>
        <v>55.5</v>
      </c>
      <c r="U53" s="830"/>
      <c r="V53" s="287"/>
      <c r="W53" s="276">
        <v>10</v>
      </c>
      <c r="X53" s="276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292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292</v>
      </c>
      <c r="M54" s="162" t="s">
        <v>477</v>
      </c>
      <c r="N54" s="162" t="s">
        <v>477</v>
      </c>
      <c r="O54" s="9" t="s">
        <v>292</v>
      </c>
      <c r="P54" s="162" t="s">
        <v>477</v>
      </c>
      <c r="Q54" s="10" t="s">
        <v>477</v>
      </c>
      <c r="R54" s="56" t="str">
        <f aca="true" t="shared" si="5" ref="R54:R59">IF(MAXA(F54:Q54)&lt;W54,TEXT(W54,"&lt;0.#######"),MAXA(F54:Q54))</f>
        <v>&lt;0.02</v>
      </c>
      <c r="S54" s="56" t="str">
        <f aca="true" t="shared" si="6" ref="S54:S59">IF(MINA(F54:Q54)&lt;W54,TEXT(W54,"&lt;0.#######"),MINA(F54:Q54))</f>
        <v>&lt;0.02</v>
      </c>
      <c r="T54" s="173" t="str">
        <f>IF(AVERAGEA(F54,I54,L54,O54)&lt;W54,TEXT(W54,"&lt;0.#######"),AVERAGEA(F54,I54,L54,O54))</f>
        <v>&lt;0.02</v>
      </c>
      <c r="U54" s="830" t="s">
        <v>60</v>
      </c>
      <c r="V54" s="287"/>
      <c r="W54" s="276">
        <v>0.02</v>
      </c>
      <c r="X54" s="276" t="s">
        <v>292</v>
      </c>
    </row>
    <row r="55" spans="2:24" ht="12" customHeight="1">
      <c r="B55" s="35">
        <v>42</v>
      </c>
      <c r="C55" s="825" t="s">
        <v>241</v>
      </c>
      <c r="D55" s="826"/>
      <c r="E55" s="109" t="s">
        <v>825</v>
      </c>
      <c r="F55" s="255" t="s">
        <v>455</v>
      </c>
      <c r="G55" s="9" t="s">
        <v>455</v>
      </c>
      <c r="H55" s="9" t="s">
        <v>455</v>
      </c>
      <c r="I55" s="79">
        <v>1E-06</v>
      </c>
      <c r="J55" s="9">
        <v>1E-06</v>
      </c>
      <c r="K55" s="9" t="s">
        <v>455</v>
      </c>
      <c r="L55" s="162" t="s">
        <v>455</v>
      </c>
      <c r="M55" s="79">
        <v>1E-06</v>
      </c>
      <c r="N55" s="9" t="s">
        <v>455</v>
      </c>
      <c r="O55" s="9" t="s">
        <v>455</v>
      </c>
      <c r="P55" s="9" t="s">
        <v>455</v>
      </c>
      <c r="Q55" s="178">
        <v>1E-06</v>
      </c>
      <c r="R55" s="471">
        <f t="shared" si="5"/>
        <v>1E-06</v>
      </c>
      <c r="S55" s="472" t="str">
        <f t="shared" si="6"/>
        <v>&lt;0.000001</v>
      </c>
      <c r="T55" s="473" t="str">
        <f>IF(AVERAGEA(F55:Q55)&lt;W55,TEXT(W55,"&lt;0.#######"),AVERAGEA(F55:Q55))</f>
        <v>&lt;0.000001</v>
      </c>
      <c r="U55" s="830"/>
      <c r="V55" s="287"/>
      <c r="W55" s="276">
        <v>1E-06</v>
      </c>
      <c r="X55" s="276" t="s">
        <v>463</v>
      </c>
    </row>
    <row r="56" spans="2:24" ht="12" customHeight="1">
      <c r="B56" s="35">
        <v>43</v>
      </c>
      <c r="C56" s="825" t="s">
        <v>240</v>
      </c>
      <c r="D56" s="826"/>
      <c r="E56" s="109" t="s">
        <v>825</v>
      </c>
      <c r="F56" s="255" t="s">
        <v>455</v>
      </c>
      <c r="G56" s="9" t="s">
        <v>455</v>
      </c>
      <c r="H56" s="9" t="s">
        <v>455</v>
      </c>
      <c r="I56" s="9" t="s">
        <v>455</v>
      </c>
      <c r="J56" s="9" t="s">
        <v>455</v>
      </c>
      <c r="K56" s="9" t="s">
        <v>455</v>
      </c>
      <c r="L56" s="9" t="s">
        <v>455</v>
      </c>
      <c r="M56" s="9" t="s">
        <v>455</v>
      </c>
      <c r="N56" s="9" t="s">
        <v>455</v>
      </c>
      <c r="O56" s="9" t="s">
        <v>455</v>
      </c>
      <c r="P56" s="9" t="s">
        <v>455</v>
      </c>
      <c r="Q56" s="10" t="s">
        <v>455</v>
      </c>
      <c r="R56" s="537" t="str">
        <f t="shared" si="5"/>
        <v>&lt;0.000001</v>
      </c>
      <c r="S56" s="29" t="str">
        <f t="shared" si="6"/>
        <v>&lt;0.000001</v>
      </c>
      <c r="T56" s="179" t="str">
        <f>IF(AVERAGEA(F56:Q56)&lt;W56,TEXT(W56,"&lt;0.#######"),AVERAGEA(F56:Q56))</f>
        <v>&lt;0.000001</v>
      </c>
      <c r="U56" s="830"/>
      <c r="V56" s="287"/>
      <c r="W56" s="276">
        <v>1E-06</v>
      </c>
      <c r="X56" s="276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288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288</v>
      </c>
      <c r="M57" s="162" t="s">
        <v>477</v>
      </c>
      <c r="N57" s="162" t="s">
        <v>477</v>
      </c>
      <c r="O57" s="9" t="s">
        <v>288</v>
      </c>
      <c r="P57" s="162" t="s">
        <v>477</v>
      </c>
      <c r="Q57" s="10" t="s">
        <v>477</v>
      </c>
      <c r="R57" s="537" t="str">
        <f t="shared" si="5"/>
        <v>&lt;0.002</v>
      </c>
      <c r="S57" s="29" t="str">
        <f t="shared" si="6"/>
        <v>&lt;0.002</v>
      </c>
      <c r="T57" s="173" t="str">
        <f>IF(AVERAGEA(F57,I57,L57,O57)&lt;W57,TEXT(W57,"&lt;0.#######"),AVERAGEA(F57,I57,L57,O57))</f>
        <v>&lt;0.002</v>
      </c>
      <c r="U57" s="830"/>
      <c r="V57" s="287"/>
      <c r="W57" s="276">
        <v>0.002</v>
      </c>
      <c r="X57" s="276" t="s">
        <v>440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290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290</v>
      </c>
      <c r="M58" s="162" t="s">
        <v>477</v>
      </c>
      <c r="N58" s="162" t="s">
        <v>477</v>
      </c>
      <c r="O58" s="9" t="s">
        <v>290</v>
      </c>
      <c r="P58" s="162" t="s">
        <v>477</v>
      </c>
      <c r="Q58" s="10" t="s">
        <v>477</v>
      </c>
      <c r="R58" s="540" t="str">
        <f t="shared" si="5"/>
        <v>&lt;0.0005</v>
      </c>
      <c r="S58" s="166" t="str">
        <f t="shared" si="6"/>
        <v>&lt;0.0005</v>
      </c>
      <c r="T58" s="173" t="str">
        <f>IF(AVERAGEA(F58,I58,L58,O58)&lt;W58,TEXT(W58,"&lt;0.#######"),AVERAGEA(F58,I58,L58,O58))</f>
        <v>&lt;0.0005</v>
      </c>
      <c r="U58" s="830"/>
      <c r="V58" s="287"/>
      <c r="W58" s="276">
        <v>0.0005</v>
      </c>
      <c r="X58" s="276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5">
        <v>0.3</v>
      </c>
      <c r="G59" s="9">
        <v>0.3</v>
      </c>
      <c r="H59" s="79">
        <v>0.3</v>
      </c>
      <c r="I59" s="79">
        <v>0.5</v>
      </c>
      <c r="J59" s="79">
        <v>0.5</v>
      </c>
      <c r="K59" s="113">
        <v>0.6</v>
      </c>
      <c r="L59" s="79">
        <v>0.6</v>
      </c>
      <c r="M59" s="113">
        <v>0.5</v>
      </c>
      <c r="N59" s="113">
        <v>0.4</v>
      </c>
      <c r="O59" s="79">
        <v>0.3</v>
      </c>
      <c r="P59" s="113">
        <v>0.3</v>
      </c>
      <c r="Q59" s="178">
        <v>0.3</v>
      </c>
      <c r="R59" s="31">
        <f t="shared" si="5"/>
        <v>0.6</v>
      </c>
      <c r="S59" s="31">
        <f t="shared" si="6"/>
        <v>0.3</v>
      </c>
      <c r="T59" s="173">
        <f>IF(AVERAGEA(F59:Q59)&lt;W59,TEXT(W59,"&lt;0.#######"),AVERAGEA(F59:Q59))</f>
        <v>0.40833333333333327</v>
      </c>
      <c r="U59" s="830" t="s">
        <v>79</v>
      </c>
      <c r="V59" s="287"/>
      <c r="W59" s="276">
        <v>0.2</v>
      </c>
      <c r="X59" s="291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9">
        <v>7.1</v>
      </c>
      <c r="H60" s="79">
        <v>7.2</v>
      </c>
      <c r="I60" s="79">
        <v>7.2</v>
      </c>
      <c r="J60" s="79">
        <v>7.2</v>
      </c>
      <c r="K60" s="113">
        <v>7.3</v>
      </c>
      <c r="L60" s="79">
        <v>7.2</v>
      </c>
      <c r="M60" s="113">
        <v>7.2</v>
      </c>
      <c r="N60" s="113">
        <v>7.2</v>
      </c>
      <c r="O60" s="79">
        <v>7.2</v>
      </c>
      <c r="P60" s="113">
        <v>7.2</v>
      </c>
      <c r="Q60" s="178">
        <v>7.2</v>
      </c>
      <c r="R60" s="31">
        <f>MAX(F60:Q60)</f>
        <v>7.3</v>
      </c>
      <c r="S60" s="31">
        <f>MIN(F60:Q60)</f>
        <v>7</v>
      </c>
      <c r="T60" s="173">
        <f>IF(AVERAGEA(F60:Q60)&lt;W60,TEXT(W60,"&lt;0.#######"),AVERAGEA(F60:Q60))</f>
        <v>7.1833333333333345</v>
      </c>
      <c r="U60" s="830"/>
      <c r="V60" s="287"/>
      <c r="X60" s="291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162" t="s">
        <v>490</v>
      </c>
      <c r="Q61" s="10" t="s">
        <v>490</v>
      </c>
      <c r="R61" s="9"/>
      <c r="S61" s="9"/>
      <c r="T61" s="10"/>
      <c r="U61" s="830"/>
      <c r="V61" s="287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31" t="s">
        <v>490</v>
      </c>
      <c r="O62" s="9" t="s">
        <v>490</v>
      </c>
      <c r="P62" s="162" t="s">
        <v>490</v>
      </c>
      <c r="Q62" s="10" t="s">
        <v>490</v>
      </c>
      <c r="R62" s="31"/>
      <c r="S62" s="9"/>
      <c r="T62" s="10"/>
      <c r="U62" s="830"/>
      <c r="V62" s="287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59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87"/>
      <c r="W63" s="276">
        <v>0.5</v>
      </c>
      <c r="X63" s="276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311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87"/>
      <c r="W64" s="276">
        <v>0.1</v>
      </c>
      <c r="X64" s="276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7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87"/>
      <c r="W65" s="320"/>
      <c r="X65" s="321"/>
    </row>
    <row r="66" spans="2:24" s="285" customFormat="1" ht="15" customHeight="1" thickBot="1">
      <c r="B66" s="818" t="s">
        <v>242</v>
      </c>
      <c r="C66" s="819"/>
      <c r="D66" s="819"/>
      <c r="E66" s="839"/>
      <c r="F66" s="312">
        <v>2</v>
      </c>
      <c r="G66" s="313">
        <v>2</v>
      </c>
      <c r="H66" s="313">
        <v>2</v>
      </c>
      <c r="I66" s="313">
        <v>2</v>
      </c>
      <c r="J66" s="314">
        <v>2</v>
      </c>
      <c r="K66" s="314">
        <v>2</v>
      </c>
      <c r="L66" s="313">
        <v>2</v>
      </c>
      <c r="M66" s="313">
        <v>2</v>
      </c>
      <c r="N66" s="313">
        <v>2</v>
      </c>
      <c r="O66" s="313">
        <v>2</v>
      </c>
      <c r="P66" s="313">
        <v>2</v>
      </c>
      <c r="Q66" s="315">
        <v>2</v>
      </c>
      <c r="R66" s="276"/>
      <c r="S66" s="291"/>
      <c r="T66" s="316"/>
      <c r="U66" s="275"/>
      <c r="V66" s="287"/>
      <c r="W66" s="322"/>
      <c r="X66" s="321"/>
    </row>
    <row r="67" spans="3:22" ht="10.5" customHeight="1">
      <c r="C67" s="1046" t="s">
        <v>444</v>
      </c>
      <c r="D67" s="1046"/>
      <c r="E67" s="1046"/>
      <c r="F67" s="1046"/>
      <c r="G67" s="1046"/>
      <c r="H67" s="1046"/>
      <c r="I67" s="1046"/>
      <c r="J67" s="1046"/>
      <c r="K67" s="1046"/>
      <c r="L67" s="275"/>
      <c r="M67" s="275"/>
      <c r="N67" s="275"/>
      <c r="O67" s="275"/>
      <c r="P67" s="275"/>
      <c r="Q67" s="275"/>
      <c r="R67" s="1070"/>
      <c r="S67" s="1070"/>
      <c r="T67" s="1070"/>
      <c r="V67" s="275"/>
    </row>
    <row r="68" spans="4:5" ht="10.5" customHeight="1">
      <c r="D68" s="296"/>
      <c r="E68" s="296"/>
    </row>
    <row r="69" spans="4:5" ht="10.5" customHeight="1">
      <c r="D69" s="295"/>
      <c r="E69" s="295"/>
    </row>
    <row r="70" spans="3:5" ht="10.5" customHeight="1">
      <c r="C70" s="295"/>
      <c r="D70" s="295"/>
      <c r="E70" s="295"/>
    </row>
    <row r="71" ht="10.5" customHeight="1"/>
    <row r="72" ht="10.5" customHeight="1"/>
    <row r="73" ht="10.5" customHeight="1"/>
    <row r="74" ht="10.5" customHeight="1"/>
    <row r="75" ht="10.5" customHeight="1"/>
    <row r="76" ht="15" customHeight="1"/>
    <row r="77" ht="5.25" customHeight="1"/>
  </sheetData>
  <sheetProtection/>
  <mergeCells count="83">
    <mergeCell ref="G3:I3"/>
    <mergeCell ref="B4:C4"/>
    <mergeCell ref="G4:I4"/>
    <mergeCell ref="B6:C12"/>
    <mergeCell ref="D6:E6"/>
    <mergeCell ref="B1:Q1"/>
    <mergeCell ref="R6:R9"/>
    <mergeCell ref="S6:S9"/>
    <mergeCell ref="T6:T9"/>
    <mergeCell ref="U6:U12"/>
    <mergeCell ref="D7:E7"/>
    <mergeCell ref="D8:E8"/>
    <mergeCell ref="D9:E9"/>
    <mergeCell ref="D10:E10"/>
    <mergeCell ref="D11:E11"/>
    <mergeCell ref="D12:E12"/>
    <mergeCell ref="B13:D13"/>
    <mergeCell ref="F13:Q13"/>
    <mergeCell ref="R13:T13"/>
    <mergeCell ref="C14:D14"/>
    <mergeCell ref="U14:U15"/>
    <mergeCell ref="C15:D15"/>
    <mergeCell ref="C16:D16"/>
    <mergeCell ref="U16:U21"/>
    <mergeCell ref="C17:D17"/>
    <mergeCell ref="C18:D18"/>
    <mergeCell ref="C19:D19"/>
    <mergeCell ref="C20:D20"/>
    <mergeCell ref="C21:D21"/>
    <mergeCell ref="C22:D22"/>
    <mergeCell ref="C23:D23"/>
    <mergeCell ref="C24:D24"/>
    <mergeCell ref="U24:U26"/>
    <mergeCell ref="C25:D25"/>
    <mergeCell ref="C26:D26"/>
    <mergeCell ref="C27:D27"/>
    <mergeCell ref="U27:U33"/>
    <mergeCell ref="C28:D28"/>
    <mergeCell ref="C29:D29"/>
    <mergeCell ref="C30:D30"/>
    <mergeCell ref="C31:D31"/>
    <mergeCell ref="C32:D32"/>
    <mergeCell ref="C33:D33"/>
    <mergeCell ref="C34:D34"/>
    <mergeCell ref="U34:U4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U45:U48"/>
    <mergeCell ref="C46:D46"/>
    <mergeCell ref="C47:D47"/>
    <mergeCell ref="C48:D48"/>
    <mergeCell ref="C49:D49"/>
    <mergeCell ref="C50:D50"/>
    <mergeCell ref="C51:D51"/>
    <mergeCell ref="C52:D52"/>
    <mergeCell ref="U52:U53"/>
    <mergeCell ref="C53:D53"/>
    <mergeCell ref="C64:D64"/>
    <mergeCell ref="C54:D54"/>
    <mergeCell ref="U54:U58"/>
    <mergeCell ref="C55:D55"/>
    <mergeCell ref="C56:D56"/>
    <mergeCell ref="C57:D57"/>
    <mergeCell ref="C58:D58"/>
    <mergeCell ref="B65:E65"/>
    <mergeCell ref="B66:E66"/>
    <mergeCell ref="C67:K67"/>
    <mergeCell ref="R67:T67"/>
    <mergeCell ref="C59:D59"/>
    <mergeCell ref="U59:U64"/>
    <mergeCell ref="C60:D60"/>
    <mergeCell ref="C61:D61"/>
    <mergeCell ref="C62:D62"/>
    <mergeCell ref="C63:D63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1" r:id="rId1"/>
  <headerFooter alignWithMargins="0">
    <oddHeader>&amp;L様式２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zoomScalePageLayoutView="0" workbookViewId="0" topLeftCell="A1">
      <selection activeCell="B1" sqref="B1:M1"/>
    </sheetView>
  </sheetViews>
  <sheetFormatPr defaultColWidth="8.8984375" defaultRowHeight="9.75" customHeight="1"/>
  <cols>
    <col min="1" max="1" width="2.59765625" style="3" customWidth="1"/>
    <col min="2" max="2" width="2.3984375" style="3" customWidth="1"/>
    <col min="3" max="3" width="8.09765625" style="3" customWidth="1"/>
    <col min="4" max="4" width="20.09765625" style="3" customWidth="1"/>
    <col min="5" max="5" width="15.09765625" style="3" customWidth="1"/>
    <col min="6" max="6" width="7.59765625" style="4" customWidth="1"/>
    <col min="7" max="9" width="7.59765625" style="3" customWidth="1"/>
    <col min="10" max="12" width="7.59765625" style="4" customWidth="1"/>
    <col min="13" max="13" width="11.59765625" style="3" customWidth="1"/>
    <col min="14" max="14" width="3.5" style="3" customWidth="1"/>
    <col min="15" max="16" width="8.8984375" style="3" hidden="1" customWidth="1"/>
    <col min="17" max="16384" width="8.8984375" style="3" customWidth="1"/>
  </cols>
  <sheetData>
    <row r="1" spans="2:13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</row>
    <row r="2" spans="2:13" ht="11.25" customHeight="1" thickBot="1">
      <c r="B2" s="2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4:13" ht="16.5" customHeight="1" thickBot="1">
      <c r="D3" s="28"/>
      <c r="F3" s="71" t="s">
        <v>5</v>
      </c>
      <c r="G3" s="793" t="s">
        <v>6</v>
      </c>
      <c r="H3" s="794"/>
      <c r="I3" s="795"/>
      <c r="J3" s="141"/>
      <c r="K3" s="40"/>
      <c r="L3" s="40"/>
      <c r="M3" s="40"/>
    </row>
    <row r="4" spans="2:13" ht="16.5" customHeight="1" thickBot="1">
      <c r="B4" s="793" t="s">
        <v>21</v>
      </c>
      <c r="C4" s="1072"/>
      <c r="D4" s="47" t="s">
        <v>133</v>
      </c>
      <c r="F4" s="72">
        <v>3</v>
      </c>
      <c r="G4" s="846" t="s">
        <v>136</v>
      </c>
      <c r="H4" s="847"/>
      <c r="I4" s="848"/>
      <c r="J4" s="76"/>
      <c r="K4" s="46"/>
      <c r="L4" s="46"/>
      <c r="M4" s="46"/>
    </row>
    <row r="5" spans="2:14" ht="9.75" customHeight="1" thickBot="1">
      <c r="B5" s="4"/>
      <c r="C5" s="4"/>
      <c r="D5" s="4"/>
      <c r="E5" s="4"/>
      <c r="G5" s="4"/>
      <c r="H5" s="4"/>
      <c r="I5" s="4"/>
      <c r="M5" s="4"/>
      <c r="N5" s="4"/>
    </row>
    <row r="6" spans="2:14" ht="13.5" customHeight="1">
      <c r="B6" s="938" t="s">
        <v>4</v>
      </c>
      <c r="C6" s="939"/>
      <c r="D6" s="969" t="s">
        <v>14</v>
      </c>
      <c r="E6" s="970"/>
      <c r="F6" s="38">
        <v>45029</v>
      </c>
      <c r="G6" s="150">
        <v>45119</v>
      </c>
      <c r="H6" s="150">
        <v>45211</v>
      </c>
      <c r="I6" s="150">
        <v>45315</v>
      </c>
      <c r="J6" s="919" t="s">
        <v>0</v>
      </c>
      <c r="K6" s="958" t="s">
        <v>1</v>
      </c>
      <c r="L6" s="811" t="s">
        <v>2</v>
      </c>
      <c r="M6" s="961" t="s">
        <v>76</v>
      </c>
      <c r="N6" s="4"/>
    </row>
    <row r="7" spans="2:14" ht="13.5" customHeight="1">
      <c r="B7" s="940"/>
      <c r="C7" s="941"/>
      <c r="D7" s="963" t="s">
        <v>15</v>
      </c>
      <c r="E7" s="964"/>
      <c r="F7" s="39">
        <v>0.4583333333333333</v>
      </c>
      <c r="G7" s="151">
        <v>0.4583333333333333</v>
      </c>
      <c r="H7" s="151">
        <v>0.46527777777777773</v>
      </c>
      <c r="I7" s="151">
        <v>0.4583333333333333</v>
      </c>
      <c r="J7" s="920"/>
      <c r="K7" s="959"/>
      <c r="L7" s="812"/>
      <c r="M7" s="962"/>
      <c r="N7" s="4"/>
    </row>
    <row r="8" spans="2:14" ht="13.5" customHeight="1">
      <c r="B8" s="940"/>
      <c r="C8" s="941"/>
      <c r="D8" s="963" t="s">
        <v>16</v>
      </c>
      <c r="E8" s="964"/>
      <c r="F8" s="39" t="s">
        <v>487</v>
      </c>
      <c r="G8" s="151" t="s">
        <v>519</v>
      </c>
      <c r="H8" s="9" t="s">
        <v>537</v>
      </c>
      <c r="I8" s="151" t="s">
        <v>487</v>
      </c>
      <c r="J8" s="920"/>
      <c r="K8" s="959"/>
      <c r="L8" s="812"/>
      <c r="M8" s="962"/>
      <c r="N8" s="4"/>
    </row>
    <row r="9" spans="2:14" ht="13.5" customHeight="1">
      <c r="B9" s="940"/>
      <c r="C9" s="941"/>
      <c r="D9" s="963" t="s">
        <v>17</v>
      </c>
      <c r="E9" s="964"/>
      <c r="F9" s="39" t="s">
        <v>488</v>
      </c>
      <c r="G9" s="9" t="s">
        <v>519</v>
      </c>
      <c r="H9" s="9" t="s">
        <v>537</v>
      </c>
      <c r="I9" s="9" t="s">
        <v>573</v>
      </c>
      <c r="J9" s="921"/>
      <c r="K9" s="960"/>
      <c r="L9" s="813"/>
      <c r="M9" s="962"/>
      <c r="N9" s="4"/>
    </row>
    <row r="10" spans="2:14" ht="13.5" customHeight="1">
      <c r="B10" s="940"/>
      <c r="C10" s="941"/>
      <c r="D10" s="963" t="s">
        <v>19</v>
      </c>
      <c r="E10" s="964"/>
      <c r="F10" s="112">
        <v>17.5</v>
      </c>
      <c r="G10" s="79">
        <v>25</v>
      </c>
      <c r="H10" s="79">
        <v>17.2</v>
      </c>
      <c r="I10" s="31">
        <v>-1</v>
      </c>
      <c r="J10" s="52"/>
      <c r="K10" s="105"/>
      <c r="L10" s="53"/>
      <c r="M10" s="962"/>
      <c r="N10" s="4"/>
    </row>
    <row r="11" spans="2:14" ht="13.5" customHeight="1">
      <c r="B11" s="940"/>
      <c r="C11" s="941"/>
      <c r="D11" s="963" t="s">
        <v>18</v>
      </c>
      <c r="E11" s="964"/>
      <c r="F11" s="112">
        <v>8.5</v>
      </c>
      <c r="G11" s="79">
        <v>17.1</v>
      </c>
      <c r="H11" s="79">
        <v>16.4</v>
      </c>
      <c r="I11" s="31">
        <v>5.7</v>
      </c>
      <c r="J11" s="52"/>
      <c r="K11" s="105"/>
      <c r="L11" s="53"/>
      <c r="M11" s="962"/>
      <c r="N11" s="4"/>
    </row>
    <row r="12" spans="2:14" ht="13.5" customHeight="1" thickBot="1">
      <c r="B12" s="942"/>
      <c r="C12" s="943"/>
      <c r="D12" s="1029" t="s">
        <v>280</v>
      </c>
      <c r="E12" s="1059"/>
      <c r="F12" s="327">
        <v>0.5</v>
      </c>
      <c r="G12" s="511">
        <v>0.5</v>
      </c>
      <c r="H12" s="61">
        <v>0.6</v>
      </c>
      <c r="I12" s="61">
        <v>0.5</v>
      </c>
      <c r="J12" s="106"/>
      <c r="K12" s="107"/>
      <c r="L12" s="108"/>
      <c r="M12" s="1073"/>
      <c r="N12" s="4"/>
    </row>
    <row r="13" spans="2:20" s="6" customFormat="1" ht="13.5" customHeight="1" thickBot="1">
      <c r="B13" s="818" t="s">
        <v>75</v>
      </c>
      <c r="C13" s="955"/>
      <c r="D13" s="955"/>
      <c r="E13" s="19" t="s">
        <v>82</v>
      </c>
      <c r="F13" s="918" t="s">
        <v>3</v>
      </c>
      <c r="G13" s="918"/>
      <c r="H13" s="918"/>
      <c r="I13" s="918"/>
      <c r="J13" s="918"/>
      <c r="K13" s="918"/>
      <c r="L13" s="918"/>
      <c r="M13" s="15"/>
      <c r="N13" s="7"/>
      <c r="O13" s="6" t="s">
        <v>245</v>
      </c>
      <c r="T13" s="580"/>
    </row>
    <row r="14" spans="2:16" ht="13.5" customHeight="1">
      <c r="B14" s="102">
        <v>1</v>
      </c>
      <c r="C14" s="952" t="s">
        <v>63</v>
      </c>
      <c r="D14" s="952"/>
      <c r="E14" s="103" t="s">
        <v>796</v>
      </c>
      <c r="F14" s="121" t="s">
        <v>477</v>
      </c>
      <c r="G14" s="155" t="s">
        <v>286</v>
      </c>
      <c r="H14" s="155"/>
      <c r="I14" s="155"/>
      <c r="J14" s="543" t="str">
        <f aca="true" t="shared" si="0" ref="J14:J19">IF(MAXA(F14:I14)&lt;O14,TEXT(O14,"&lt;0.#######"),MAXA(F14:I14))</f>
        <v>&lt;0.0002</v>
      </c>
      <c r="K14" s="566" t="str">
        <f aca="true" t="shared" si="1" ref="K14:K19">IF(MINA(F14:I14)&lt;O14,TEXT(O14,"&lt;0.#######"),MINA(F14:I14))</f>
        <v>&lt;0.0002</v>
      </c>
      <c r="L14" s="567" t="str">
        <f aca="true" t="shared" si="2" ref="L14:L19">IF(AVERAGEA(F14:I14)&lt;O14,TEXT(O14,"&lt;0.#######"),AVERAGEA(F14:I14))</f>
        <v>&lt;0.0002</v>
      </c>
      <c r="M14" s="956" t="s">
        <v>77</v>
      </c>
      <c r="N14" s="2"/>
      <c r="O14" s="3">
        <v>0.0002</v>
      </c>
      <c r="P14" s="3" t="s">
        <v>439</v>
      </c>
    </row>
    <row r="15" spans="2:16" ht="13.5" customHeight="1">
      <c r="B15" s="35">
        <v>2</v>
      </c>
      <c r="C15" s="845" t="s">
        <v>64</v>
      </c>
      <c r="D15" s="845"/>
      <c r="E15" s="13" t="s">
        <v>832</v>
      </c>
      <c r="F15" s="112" t="s">
        <v>477</v>
      </c>
      <c r="G15" s="79" t="s">
        <v>286</v>
      </c>
      <c r="H15" s="79"/>
      <c r="I15" s="79"/>
      <c r="J15" s="470" t="str">
        <f t="shared" si="0"/>
        <v>&lt;0.0002</v>
      </c>
      <c r="K15" s="185" t="str">
        <f t="shared" si="1"/>
        <v>&lt;0.0002</v>
      </c>
      <c r="L15" s="186" t="str">
        <f t="shared" si="2"/>
        <v>&lt;0.0002</v>
      </c>
      <c r="M15" s="957"/>
      <c r="N15" s="2"/>
      <c r="O15" s="3">
        <v>0.0002</v>
      </c>
      <c r="P15" s="3" t="s">
        <v>286</v>
      </c>
    </row>
    <row r="16" spans="2:16" ht="13.5" customHeight="1">
      <c r="B16" s="35">
        <v>3</v>
      </c>
      <c r="C16" s="845" t="s">
        <v>65</v>
      </c>
      <c r="D16" s="845"/>
      <c r="E16" s="13" t="s">
        <v>796</v>
      </c>
      <c r="F16" s="112" t="s">
        <v>291</v>
      </c>
      <c r="G16" s="79" t="s">
        <v>291</v>
      </c>
      <c r="H16" s="79" t="s">
        <v>291</v>
      </c>
      <c r="I16" s="79" t="s">
        <v>291</v>
      </c>
      <c r="J16" s="131" t="str">
        <f t="shared" si="0"/>
        <v>&lt;0.001</v>
      </c>
      <c r="K16" s="144" t="str">
        <f t="shared" si="1"/>
        <v>&lt;0.001</v>
      </c>
      <c r="L16" s="179" t="str">
        <f t="shared" si="2"/>
        <v>&lt;0.001</v>
      </c>
      <c r="M16" s="957"/>
      <c r="N16" s="2"/>
      <c r="O16" s="3">
        <v>0.001</v>
      </c>
      <c r="P16" s="3">
        <v>0.001</v>
      </c>
    </row>
    <row r="17" spans="2:16" ht="13.5" customHeight="1">
      <c r="B17" s="35">
        <v>5</v>
      </c>
      <c r="C17" s="845" t="s">
        <v>295</v>
      </c>
      <c r="D17" s="845"/>
      <c r="E17" s="13" t="s">
        <v>833</v>
      </c>
      <c r="F17" s="112" t="s">
        <v>477</v>
      </c>
      <c r="G17" s="79" t="s">
        <v>287</v>
      </c>
      <c r="H17" s="79" t="s">
        <v>477</v>
      </c>
      <c r="I17" s="79" t="s">
        <v>477</v>
      </c>
      <c r="J17" s="470" t="str">
        <f t="shared" si="0"/>
        <v>&lt;0.0004</v>
      </c>
      <c r="K17" s="185" t="str">
        <f t="shared" si="1"/>
        <v>&lt;0.0004</v>
      </c>
      <c r="L17" s="186" t="str">
        <f t="shared" si="2"/>
        <v>&lt;0.0004</v>
      </c>
      <c r="M17" s="830" t="s">
        <v>60</v>
      </c>
      <c r="N17" s="2"/>
      <c r="O17" s="3">
        <v>0.0004</v>
      </c>
      <c r="P17" s="3" t="s">
        <v>287</v>
      </c>
    </row>
    <row r="18" spans="2:16" ht="13.5" customHeight="1">
      <c r="B18" s="35">
        <v>8</v>
      </c>
      <c r="C18" s="845" t="s">
        <v>296</v>
      </c>
      <c r="D18" s="845"/>
      <c r="E18" s="13" t="s">
        <v>834</v>
      </c>
      <c r="F18" s="112" t="s">
        <v>477</v>
      </c>
      <c r="G18" s="79" t="s">
        <v>291</v>
      </c>
      <c r="H18" s="79" t="s">
        <v>477</v>
      </c>
      <c r="I18" s="79" t="s">
        <v>477</v>
      </c>
      <c r="J18" s="131" t="str">
        <f t="shared" si="0"/>
        <v>&lt;0.001</v>
      </c>
      <c r="K18" s="144" t="str">
        <f t="shared" si="1"/>
        <v>&lt;0.001</v>
      </c>
      <c r="L18" s="179" t="str">
        <f t="shared" si="2"/>
        <v>&lt;0.001</v>
      </c>
      <c r="M18" s="830"/>
      <c r="N18" s="2"/>
      <c r="O18" s="3">
        <v>0.001</v>
      </c>
      <c r="P18" s="3" t="s">
        <v>291</v>
      </c>
    </row>
    <row r="19" spans="2:16" ht="13.5" customHeight="1">
      <c r="B19" s="35">
        <v>9</v>
      </c>
      <c r="C19" s="845" t="s">
        <v>66</v>
      </c>
      <c r="D19" s="845"/>
      <c r="E19" s="13" t="s">
        <v>799</v>
      </c>
      <c r="F19" s="112" t="s">
        <v>477</v>
      </c>
      <c r="G19" s="79" t="s">
        <v>491</v>
      </c>
      <c r="H19" s="79" t="s">
        <v>477</v>
      </c>
      <c r="I19" s="79" t="s">
        <v>477</v>
      </c>
      <c r="J19" s="131" t="str">
        <f t="shared" si="0"/>
        <v>&lt;0.006</v>
      </c>
      <c r="K19" s="144" t="str">
        <f t="shared" si="1"/>
        <v>&lt;0.006</v>
      </c>
      <c r="L19" s="179" t="str">
        <f t="shared" si="2"/>
        <v>&lt;0.006</v>
      </c>
      <c r="M19" s="830"/>
      <c r="N19" s="2"/>
      <c r="O19" s="3">
        <v>0.006</v>
      </c>
      <c r="P19" s="3" t="s">
        <v>452</v>
      </c>
    </row>
    <row r="20" spans="2:15" ht="13.5" customHeight="1">
      <c r="B20" s="35">
        <v>10</v>
      </c>
      <c r="C20" s="845" t="s">
        <v>67</v>
      </c>
      <c r="D20" s="845"/>
      <c r="E20" s="13" t="s">
        <v>797</v>
      </c>
      <c r="F20" s="112"/>
      <c r="G20" s="79"/>
      <c r="H20" s="79"/>
      <c r="I20" s="79"/>
      <c r="J20" s="131"/>
      <c r="K20" s="144"/>
      <c r="L20" s="179"/>
      <c r="M20" s="830" t="s">
        <v>84</v>
      </c>
      <c r="N20" s="2"/>
      <c r="O20" s="276"/>
    </row>
    <row r="21" spans="2:15" ht="13.5" customHeight="1">
      <c r="B21" s="35">
        <v>12</v>
      </c>
      <c r="C21" s="845" t="s">
        <v>68</v>
      </c>
      <c r="D21" s="845"/>
      <c r="E21" s="13" t="s">
        <v>797</v>
      </c>
      <c r="F21" s="112"/>
      <c r="G21" s="79"/>
      <c r="H21" s="79"/>
      <c r="I21" s="79"/>
      <c r="J21" s="131"/>
      <c r="K21" s="144"/>
      <c r="L21" s="179"/>
      <c r="M21" s="830"/>
      <c r="N21" s="2"/>
      <c r="O21" s="276"/>
    </row>
    <row r="22" spans="2:16" ht="13.5" customHeight="1">
      <c r="B22" s="35">
        <v>13</v>
      </c>
      <c r="C22" s="845" t="s">
        <v>297</v>
      </c>
      <c r="D22" s="845"/>
      <c r="E22" s="13" t="s">
        <v>835</v>
      </c>
      <c r="F22" s="112" t="s">
        <v>291</v>
      </c>
      <c r="G22" s="79">
        <v>0.001</v>
      </c>
      <c r="H22" s="79">
        <v>0.001</v>
      </c>
      <c r="I22" s="79" t="s">
        <v>291</v>
      </c>
      <c r="J22" s="131">
        <f>IF(MAXA(F22:I22)&lt;O22,TEXT(O22,"&lt;0.#######"),MAXA(F22:I22))</f>
        <v>0.001</v>
      </c>
      <c r="K22" s="144" t="str">
        <f>IF(MINA(F22:I22)&lt;O22,TEXT(O22,"&lt;0.#######"),MINA(F22:I22))</f>
        <v>&lt;0.001</v>
      </c>
      <c r="L22" s="179" t="str">
        <f>IF(AVERAGEA(F22:I22)&lt;O22,TEXT(O22,"&lt;0.#######"),AVERAGEA(F22:I22))</f>
        <v>&lt;0.001</v>
      </c>
      <c r="M22" s="830"/>
      <c r="N22" s="2"/>
      <c r="O22" s="3">
        <v>0.001</v>
      </c>
      <c r="P22" s="3" t="s">
        <v>291</v>
      </c>
    </row>
    <row r="23" spans="2:20" ht="13.5" customHeight="1">
      <c r="B23" s="35">
        <v>14</v>
      </c>
      <c r="C23" s="845" t="s">
        <v>69</v>
      </c>
      <c r="D23" s="845"/>
      <c r="E23" s="13" t="s">
        <v>836</v>
      </c>
      <c r="F23" s="112" t="s">
        <v>288</v>
      </c>
      <c r="G23" s="81">
        <v>0.004</v>
      </c>
      <c r="H23" s="79">
        <v>0.003</v>
      </c>
      <c r="I23" s="79" t="s">
        <v>288</v>
      </c>
      <c r="J23" s="131">
        <f>IF(MAXA(F23:I23)&lt;O23,TEXT(O23,"&lt;0.#######"),MAXA(F23:I23))</f>
        <v>0.004</v>
      </c>
      <c r="K23" s="144" t="str">
        <f>IF(MINA(F23:I23)&lt;O23,TEXT(O23,"&lt;0.#######"),MINA(F23:I23))</f>
        <v>&lt;0.002</v>
      </c>
      <c r="L23" s="179" t="str">
        <f>IF(AVERAGEA(F23:I23)&lt;O23,TEXT(O23,"&lt;0.#######"),AVERAGEA(F23:I23))</f>
        <v>&lt;0.002</v>
      </c>
      <c r="M23" s="830"/>
      <c r="N23" s="2"/>
      <c r="O23" s="3">
        <v>0.002</v>
      </c>
      <c r="P23" s="3" t="s">
        <v>288</v>
      </c>
      <c r="T23" s="575"/>
    </row>
    <row r="24" spans="2:14" ht="13.5" customHeight="1">
      <c r="B24" s="35">
        <v>15</v>
      </c>
      <c r="C24" s="845" t="s">
        <v>70</v>
      </c>
      <c r="D24" s="845"/>
      <c r="E24" s="13" t="s">
        <v>837</v>
      </c>
      <c r="F24" s="112"/>
      <c r="G24" s="81"/>
      <c r="H24" s="79"/>
      <c r="I24" s="79"/>
      <c r="J24" s="130"/>
      <c r="K24" s="160"/>
      <c r="L24" s="561"/>
      <c r="M24" s="11" t="s">
        <v>81</v>
      </c>
      <c r="N24" s="2"/>
    </row>
    <row r="25" spans="2:16" ht="13.5" customHeight="1">
      <c r="B25" s="35">
        <v>16</v>
      </c>
      <c r="C25" s="845" t="s">
        <v>20</v>
      </c>
      <c r="D25" s="845"/>
      <c r="E25" s="13" t="s">
        <v>837</v>
      </c>
      <c r="F25" s="30">
        <v>0.5</v>
      </c>
      <c r="G25" s="79">
        <v>0.5</v>
      </c>
      <c r="H25" s="31">
        <v>0.6</v>
      </c>
      <c r="I25" s="178">
        <v>0.5</v>
      </c>
      <c r="J25" s="576">
        <f>IF(MAXA(F25:I25)&lt;O25,TEXT(O25,"&lt;0"),MAXA(F25:I25))</f>
        <v>0.6</v>
      </c>
      <c r="K25" s="568">
        <f>IF(MINA(F25:I25)&lt;O25,TEXT(O25,"&lt;0"),MINA(F25:I25))</f>
        <v>0.5</v>
      </c>
      <c r="L25" s="569">
        <f>IF(AVERAGEA(F25:I25)&lt;O25,TEXT(O25,"&lt;0"),AVERAGEA(F25:I25))</f>
        <v>0.525</v>
      </c>
      <c r="M25" s="11" t="s">
        <v>80</v>
      </c>
      <c r="N25" s="2"/>
      <c r="O25" s="3">
        <v>0.05</v>
      </c>
      <c r="P25" s="582"/>
    </row>
    <row r="26" spans="2:15" ht="13.5" customHeight="1">
      <c r="B26" s="35">
        <v>17</v>
      </c>
      <c r="C26" s="845" t="s">
        <v>71</v>
      </c>
      <c r="D26" s="845"/>
      <c r="E26" s="13" t="s">
        <v>838</v>
      </c>
      <c r="F26" s="122">
        <v>18</v>
      </c>
      <c r="G26" s="79">
        <v>14</v>
      </c>
      <c r="H26" s="79">
        <v>24</v>
      </c>
      <c r="I26" s="81">
        <v>23</v>
      </c>
      <c r="J26" s="145">
        <f>IF(MAXA(F26:I26)&lt;O26,TEXT(O26,"&lt;0"),MAXA(F26:I26))</f>
        <v>24</v>
      </c>
      <c r="K26" s="530">
        <f>IF(MINA(F26:I26)&lt;O26,TEXT(O26,"&lt;0"),MINA(F26:I26))</f>
        <v>14</v>
      </c>
      <c r="L26" s="187">
        <f>IF(AVERAGEA(F26:I26)&lt;O26,TEXT(O26,"&lt;0"),AVERAGEA(F26:I26))</f>
        <v>19.75</v>
      </c>
      <c r="M26" s="830" t="s">
        <v>52</v>
      </c>
      <c r="N26" s="2"/>
      <c r="O26" s="3">
        <v>10</v>
      </c>
    </row>
    <row r="27" spans="2:15" ht="13.5" customHeight="1">
      <c r="B27" s="35">
        <v>18</v>
      </c>
      <c r="C27" s="845" t="s">
        <v>45</v>
      </c>
      <c r="D27" s="845"/>
      <c r="E27" s="13" t="s">
        <v>795</v>
      </c>
      <c r="F27" s="112" t="s">
        <v>291</v>
      </c>
      <c r="G27" s="79" t="s">
        <v>291</v>
      </c>
      <c r="H27" s="79" t="s">
        <v>291</v>
      </c>
      <c r="I27" s="81" t="s">
        <v>291</v>
      </c>
      <c r="J27" s="131" t="str">
        <f>IF(MAXA(F27:I27)&lt;O27,TEXT(O27,"&lt;0.#######"),MAXA(F27:I27))</f>
        <v>&lt;0.001</v>
      </c>
      <c r="K27" s="144" t="str">
        <f>IF(MINA(F27:I27)&lt;O27,TEXT(O27,"&lt;0.#######"),MINA(F27:I27))</f>
        <v>&lt;0.001</v>
      </c>
      <c r="L27" s="179" t="str">
        <f>IF(AVERAGEA(F27:I27)&lt;O27,TEXT(O27,"&lt;0.#######"),AVERAGEA(F27:I27))</f>
        <v>&lt;0.001</v>
      </c>
      <c r="M27" s="830"/>
      <c r="N27" s="2"/>
      <c r="O27" s="3">
        <v>0.001</v>
      </c>
    </row>
    <row r="28" spans="2:16" ht="13.5" customHeight="1">
      <c r="B28" s="35">
        <v>19</v>
      </c>
      <c r="C28" s="845" t="s">
        <v>72</v>
      </c>
      <c r="D28" s="845"/>
      <c r="E28" s="13" t="s">
        <v>839</v>
      </c>
      <c r="F28" s="112">
        <v>2.2</v>
      </c>
      <c r="G28" s="79">
        <v>1.6</v>
      </c>
      <c r="H28" s="79">
        <v>1.7</v>
      </c>
      <c r="I28" s="81">
        <v>1.6</v>
      </c>
      <c r="J28" s="30">
        <f>IF(MAXA(F28:I28)&lt;O28,TEXT(O28,"&lt;0"),MAXA(F28:I28))</f>
        <v>2.2</v>
      </c>
      <c r="K28" s="172">
        <f>IF(MINA(F28:I28)&lt;O28,TEXT(O28,"&lt;0"),MINA(F28:I28))</f>
        <v>1.6</v>
      </c>
      <c r="L28" s="173">
        <f>IF(AVERAGEA(F28:I28)&lt;O28,TEXT(O28,"&lt;0"),AVERAGEA(F28:I28))</f>
        <v>1.775</v>
      </c>
      <c r="M28" s="830"/>
      <c r="N28" s="2"/>
      <c r="O28" s="3">
        <v>0.5</v>
      </c>
      <c r="P28" s="3" t="s">
        <v>461</v>
      </c>
    </row>
    <row r="29" spans="2:16" ht="13.5" customHeight="1">
      <c r="B29" s="35">
        <v>20</v>
      </c>
      <c r="C29" s="845" t="s">
        <v>298</v>
      </c>
      <c r="D29" s="845"/>
      <c r="E29" s="13" t="s">
        <v>800</v>
      </c>
      <c r="F29" s="112" t="s">
        <v>477</v>
      </c>
      <c r="G29" s="79" t="s">
        <v>291</v>
      </c>
      <c r="H29" s="79" t="s">
        <v>477</v>
      </c>
      <c r="I29" s="81" t="s">
        <v>477</v>
      </c>
      <c r="J29" s="131" t="str">
        <f>IF(MAXA(F29:I29)&lt;O29,TEXT(O29,"&lt;0.#######"),MAXA(F29:I29))</f>
        <v>&lt;0.001</v>
      </c>
      <c r="K29" s="144" t="str">
        <f>IF(MINA(F29:I29)&lt;O29,TEXT(O29,"&lt;0.#######"),MINA(F29:I29))</f>
        <v>&lt;0.001</v>
      </c>
      <c r="L29" s="179" t="str">
        <f>IF(AVERAGEA(F29:I29)&lt;O29,TEXT(O29,"&lt;0.#######"),AVERAGEA(F29:I29))</f>
        <v>&lt;0.001</v>
      </c>
      <c r="M29" s="830" t="s">
        <v>60</v>
      </c>
      <c r="N29" s="2"/>
      <c r="O29" s="3">
        <v>0.001</v>
      </c>
      <c r="P29" s="3" t="s">
        <v>291</v>
      </c>
    </row>
    <row r="30" spans="2:16" ht="13.5" customHeight="1">
      <c r="B30" s="35">
        <v>21</v>
      </c>
      <c r="C30" s="845" t="s">
        <v>299</v>
      </c>
      <c r="D30" s="845"/>
      <c r="E30" s="13" t="s">
        <v>796</v>
      </c>
      <c r="F30" s="112" t="s">
        <v>477</v>
      </c>
      <c r="G30" s="79" t="s">
        <v>288</v>
      </c>
      <c r="H30" s="79" t="s">
        <v>477</v>
      </c>
      <c r="I30" s="81" t="s">
        <v>477</v>
      </c>
      <c r="J30" s="131" t="str">
        <f>IF(MAXA(F30:I30)&lt;O30,TEXT(O30,"&lt;0.#######"),MAXA(F30:I30))</f>
        <v>&lt;0.002</v>
      </c>
      <c r="K30" s="144" t="str">
        <f>IF(MINA(F30:I30)&lt;O30,TEXT(O30,"&lt;0.#######"),MINA(F30:I30))</f>
        <v>&lt;0.002</v>
      </c>
      <c r="L30" s="179" t="str">
        <f>IF(AVERAGEA(F30:I30)&lt;O30,TEXT(O30,"&lt;0.#######"),AVERAGEA(F30:I30))</f>
        <v>&lt;0.002</v>
      </c>
      <c r="M30" s="830"/>
      <c r="N30" s="2"/>
      <c r="O30" s="3">
        <v>0.002</v>
      </c>
      <c r="P30" s="3" t="s">
        <v>440</v>
      </c>
    </row>
    <row r="31" spans="2:14" ht="13.5" customHeight="1">
      <c r="B31" s="35">
        <v>22</v>
      </c>
      <c r="C31" s="845" t="s">
        <v>83</v>
      </c>
      <c r="D31" s="845"/>
      <c r="E31" s="13" t="s">
        <v>801</v>
      </c>
      <c r="F31" s="112"/>
      <c r="G31" s="79"/>
      <c r="H31" s="79"/>
      <c r="I31" s="81"/>
      <c r="J31" s="30"/>
      <c r="K31" s="172"/>
      <c r="L31" s="173"/>
      <c r="M31" s="11" t="s">
        <v>52</v>
      </c>
      <c r="N31" s="2"/>
    </row>
    <row r="32" spans="2:16" ht="13.5" customHeight="1">
      <c r="B32" s="35">
        <v>23</v>
      </c>
      <c r="C32" s="845" t="s">
        <v>73</v>
      </c>
      <c r="D32" s="845"/>
      <c r="E32" s="13" t="s">
        <v>801</v>
      </c>
      <c r="F32" s="121" t="s">
        <v>449</v>
      </c>
      <c r="G32" s="79" t="s">
        <v>449</v>
      </c>
      <c r="H32" s="79" t="s">
        <v>449</v>
      </c>
      <c r="I32" s="81" t="s">
        <v>449</v>
      </c>
      <c r="J32" s="145" t="str">
        <f>IF(MAXA(F32:I32)&lt;O32,TEXT(O32,"&lt;0"),MAXA(F32:I32))</f>
        <v>&lt;1</v>
      </c>
      <c r="K32" s="530" t="str">
        <f>IF(MINA(F32:I32)&lt;O32,TEXT(O32,"&lt;0"),MINA(F32:I32))</f>
        <v>&lt;1</v>
      </c>
      <c r="L32" s="187" t="str">
        <f>IF(AVERAGEA(F32:I32)&lt;O32,TEXT(O32,"&lt;0"),AVERAGEA(F32:I32))</f>
        <v>&lt;1</v>
      </c>
      <c r="M32" s="11" t="s">
        <v>53</v>
      </c>
      <c r="N32" s="2"/>
      <c r="O32" s="3">
        <v>1</v>
      </c>
      <c r="P32" s="3" t="s">
        <v>449</v>
      </c>
    </row>
    <row r="33" spans="2:15" ht="13.5" customHeight="1">
      <c r="B33" s="35">
        <v>24</v>
      </c>
      <c r="C33" s="845" t="s">
        <v>47</v>
      </c>
      <c r="D33" s="845"/>
      <c r="E33" s="13" t="s">
        <v>840</v>
      </c>
      <c r="F33" s="112">
        <v>62</v>
      </c>
      <c r="G33" s="79">
        <v>50</v>
      </c>
      <c r="H33" s="79">
        <v>58</v>
      </c>
      <c r="I33" s="81">
        <v>52</v>
      </c>
      <c r="J33" s="145">
        <f>IF(MAXA(F33:I33)&lt;O33,TEXT(O33,"&lt;#0"),MAXA(F33:I33))</f>
        <v>62</v>
      </c>
      <c r="K33" s="530">
        <f>IF(MINA(F33:I33)&lt;O33,TEXT(O33,"&lt;#0"),MINA(F33:I33))</f>
        <v>50</v>
      </c>
      <c r="L33" s="187">
        <f>IF(AVERAGEA(F33:I33)&lt;O33,TEXT(O33,"&lt;#0"),AVERAGEA(F33:I33))</f>
        <v>55.5</v>
      </c>
      <c r="M33" s="11" t="s">
        <v>52</v>
      </c>
      <c r="N33" s="2"/>
      <c r="O33" s="3">
        <v>10</v>
      </c>
    </row>
    <row r="34" spans="2:16" ht="13.5" customHeight="1">
      <c r="B34" s="35">
        <v>25</v>
      </c>
      <c r="C34" s="845" t="s">
        <v>55</v>
      </c>
      <c r="D34" s="845"/>
      <c r="E34" s="13" t="s">
        <v>841</v>
      </c>
      <c r="F34" s="112" t="s">
        <v>448</v>
      </c>
      <c r="G34" s="79" t="s">
        <v>448</v>
      </c>
      <c r="H34" s="79" t="s">
        <v>448</v>
      </c>
      <c r="I34" s="81" t="s">
        <v>448</v>
      </c>
      <c r="J34" s="562" t="s">
        <v>448</v>
      </c>
      <c r="K34" s="563" t="s">
        <v>448</v>
      </c>
      <c r="L34" s="564" t="s">
        <v>448</v>
      </c>
      <c r="M34" s="11" t="s">
        <v>79</v>
      </c>
      <c r="N34" s="2"/>
      <c r="O34" s="3">
        <v>0.1</v>
      </c>
      <c r="P34" s="3" t="s">
        <v>448</v>
      </c>
    </row>
    <row r="35" spans="2:16" ht="13.5" customHeight="1">
      <c r="B35" s="35">
        <v>26</v>
      </c>
      <c r="C35" s="845" t="s">
        <v>51</v>
      </c>
      <c r="D35" s="845"/>
      <c r="E35" s="13" t="s">
        <v>842</v>
      </c>
      <c r="F35" s="30">
        <v>7</v>
      </c>
      <c r="G35" s="79">
        <v>7.2</v>
      </c>
      <c r="H35" s="79">
        <v>7.2</v>
      </c>
      <c r="I35" s="81">
        <v>7.2</v>
      </c>
      <c r="J35" s="576">
        <f>IF(MAXA(F35:I35)&lt;O35,TEXT(O35,"&lt;#0"),MAXA(F35:I35))</f>
        <v>7.2</v>
      </c>
      <c r="K35" s="568">
        <f>IF(MINA(F35:I35)&lt;O35,TEXT(O35,"&lt;#0"),MINA(F35:I35))</f>
        <v>7</v>
      </c>
      <c r="L35" s="569">
        <f>IF(AVERAGEA(F35:I35)&lt;O35,TEXT(O35,"&lt;#0"),AVERAGEA(F35:I35))</f>
        <v>7.1499999999999995</v>
      </c>
      <c r="M35" s="830" t="s">
        <v>78</v>
      </c>
      <c r="N35" s="2"/>
      <c r="O35" s="3">
        <v>0</v>
      </c>
      <c r="P35" s="3">
        <v>0</v>
      </c>
    </row>
    <row r="36" spans="2:14" ht="24" customHeight="1">
      <c r="B36" s="35">
        <v>27</v>
      </c>
      <c r="C36" s="845" t="s">
        <v>74</v>
      </c>
      <c r="D36" s="845"/>
      <c r="E36" s="104" t="s">
        <v>843</v>
      </c>
      <c r="F36" s="112">
        <v>-2.8</v>
      </c>
      <c r="G36" s="79">
        <v>-2.6</v>
      </c>
      <c r="H36" s="79">
        <v>-2.2</v>
      </c>
      <c r="I36" s="79">
        <v>-2.5</v>
      </c>
      <c r="J36" s="30">
        <f>MAXA(F36:I36)</f>
        <v>-2.2</v>
      </c>
      <c r="K36" s="172">
        <f>MINA(F36:I36)</f>
        <v>-2.8</v>
      </c>
      <c r="L36" s="173">
        <f>AVERAGEA(F36:I36)</f>
        <v>-2.5250000000000004</v>
      </c>
      <c r="M36" s="830"/>
      <c r="N36" s="2"/>
    </row>
    <row r="37" spans="2:16" ht="13.5" customHeight="1">
      <c r="B37" s="35">
        <v>28</v>
      </c>
      <c r="C37" s="845" t="s">
        <v>278</v>
      </c>
      <c r="D37" s="845"/>
      <c r="E37" s="104" t="s">
        <v>844</v>
      </c>
      <c r="F37" s="120">
        <v>0</v>
      </c>
      <c r="G37" s="138">
        <v>9</v>
      </c>
      <c r="H37" s="138">
        <v>7</v>
      </c>
      <c r="I37" s="138">
        <v>2</v>
      </c>
      <c r="J37" s="547">
        <f>IF(MAXA(F37:I37)&lt;O37,TEXT(O37,"&lt;0"),MAXA(F37:I37))</f>
        <v>9</v>
      </c>
      <c r="K37" s="548">
        <f>IF(MINA(F37:I37)&lt;O37,TEXT(O37,"&lt;0"),MINA(F37:I37))</f>
        <v>0</v>
      </c>
      <c r="L37" s="549">
        <f>IF(AVERAGEA(F37:I37)&lt;O37,TEXT(O37,"&lt;0"),AVERAGEA(F37:I37))</f>
        <v>4.5</v>
      </c>
      <c r="M37" s="11" t="s">
        <v>279</v>
      </c>
      <c r="N37" s="2"/>
      <c r="O37" s="3">
        <v>0</v>
      </c>
      <c r="P37" s="3">
        <v>0</v>
      </c>
    </row>
    <row r="38" spans="2:16" ht="13.5" customHeight="1">
      <c r="B38" s="35">
        <v>29</v>
      </c>
      <c r="C38" s="845" t="s">
        <v>432</v>
      </c>
      <c r="D38" s="845"/>
      <c r="E38" s="109" t="s">
        <v>798</v>
      </c>
      <c r="F38" s="112" t="s">
        <v>477</v>
      </c>
      <c r="G38" s="79" t="s">
        <v>291</v>
      </c>
      <c r="H38" s="79" t="s">
        <v>477</v>
      </c>
      <c r="I38" s="178" t="s">
        <v>477</v>
      </c>
      <c r="J38" s="131" t="str">
        <f>IF(MAXA(F38:I38)&lt;O38,TEXT(O38,"&lt;0.#######"),MAXA(F38:I38))</f>
        <v>&lt;0.001</v>
      </c>
      <c r="K38" s="29" t="str">
        <f>IF(MINA(F38:I38)&lt;O38,TEXT(O38,"&lt;0.#######"),MINA(F38:I38))</f>
        <v>&lt;0.001</v>
      </c>
      <c r="L38" s="179" t="str">
        <f>IF(AVERAGEA(F38:I38)&lt;O38,TEXT(O38,"&lt;0.#######"),AVERAGEA(F38:I38))</f>
        <v>&lt;0.001</v>
      </c>
      <c r="M38" s="11" t="s">
        <v>60</v>
      </c>
      <c r="N38" s="2"/>
      <c r="O38" s="3">
        <v>0.001</v>
      </c>
      <c r="P38" s="3" t="s">
        <v>291</v>
      </c>
    </row>
    <row r="39" spans="2:15" ht="13.5" customHeight="1">
      <c r="B39" s="35">
        <v>30</v>
      </c>
      <c r="C39" s="845" t="s">
        <v>41</v>
      </c>
      <c r="D39" s="845"/>
      <c r="E39" s="248" t="s">
        <v>798</v>
      </c>
      <c r="F39" s="112" t="s">
        <v>451</v>
      </c>
      <c r="G39" s="79">
        <v>0.02</v>
      </c>
      <c r="H39" s="79">
        <v>0.02</v>
      </c>
      <c r="I39" s="79" t="s">
        <v>451</v>
      </c>
      <c r="J39" s="130">
        <f>IF(MAXA(F39:I39)&lt;O39,TEXT(O39,"&lt;0.#######"),MAXA(F39:I39))</f>
        <v>0.02</v>
      </c>
      <c r="K39" s="56" t="str">
        <f>IF(MINA(F39:I39)&lt;O39,TEXT(O39,"&lt;0.#######"),MINA(F39:I39))</f>
        <v>&lt;0.01</v>
      </c>
      <c r="L39" s="184">
        <f>IF(AVERAGEA(F39:I39)&lt;O39,TEXT(O39,"&lt;0.#######"),AVERAGEA(F39:I39))</f>
        <v>0.01</v>
      </c>
      <c r="M39" s="11" t="s">
        <v>57</v>
      </c>
      <c r="N39" s="2"/>
      <c r="O39" s="3">
        <v>0.01</v>
      </c>
    </row>
    <row r="40" spans="2:16" ht="24" customHeight="1" thickBot="1">
      <c r="B40" s="246">
        <v>31</v>
      </c>
      <c r="C40" s="1053" t="s">
        <v>474</v>
      </c>
      <c r="D40" s="1054"/>
      <c r="E40" s="254" t="s">
        <v>845</v>
      </c>
      <c r="F40" s="250"/>
      <c r="G40" s="229" t="s">
        <v>515</v>
      </c>
      <c r="H40" s="251"/>
      <c r="I40" s="252"/>
      <c r="J40" s="1092" t="str">
        <f>IF(MAXA(F40:I40)&lt;O40,TEXT(O40,"&lt;0.#######"),MAXA(F40:I40))</f>
        <v>&lt;0.000005</v>
      </c>
      <c r="K40" s="1093" t="str">
        <f>IF(MINA(F40:I40)&lt;O40,TEXT(O40,"&lt;0.#######"),MINA(F40:I40))</f>
        <v>&lt;0.000005</v>
      </c>
      <c r="L40" s="1094" t="str">
        <f>IF(AVERAGEA(F40:I40)&lt;O40,TEXT(O40,"&lt;0.#######"),AVERAGEA(F40:I40))</f>
        <v>&lt;0.000005</v>
      </c>
      <c r="M40" s="94" t="s">
        <v>61</v>
      </c>
      <c r="N40" s="2"/>
      <c r="O40" s="3">
        <v>5E-06</v>
      </c>
      <c r="P40" s="3" t="s">
        <v>479</v>
      </c>
    </row>
    <row r="41" spans="2:14" ht="15" customHeight="1" thickBot="1">
      <c r="B41" s="818" t="s">
        <v>252</v>
      </c>
      <c r="C41" s="819"/>
      <c r="D41" s="819"/>
      <c r="E41" s="839"/>
      <c r="F41" s="92">
        <v>2</v>
      </c>
      <c r="G41" s="156">
        <v>2</v>
      </c>
      <c r="H41" s="156">
        <v>2</v>
      </c>
      <c r="I41" s="146">
        <v>2</v>
      </c>
      <c r="J41" s="22"/>
      <c r="K41" s="22"/>
      <c r="L41" s="22"/>
      <c r="M41" s="2"/>
      <c r="N41" s="2"/>
    </row>
    <row r="42" spans="2:12" ht="9.75" customHeight="1">
      <c r="B42" s="1"/>
      <c r="C42" s="1071" t="s">
        <v>471</v>
      </c>
      <c r="D42" s="1071"/>
      <c r="E42" s="1071"/>
      <c r="F42" s="1071"/>
      <c r="G42" s="1071"/>
      <c r="H42" s="1071"/>
      <c r="I42" s="1071"/>
      <c r="J42" s="1071"/>
      <c r="K42" s="1071"/>
      <c r="L42" s="42"/>
    </row>
    <row r="45" ht="9.75" customHeight="1">
      <c r="S45" s="582"/>
    </row>
    <row r="49" ht="9.75" customHeight="1">
      <c r="R49" s="575"/>
    </row>
    <row r="50" ht="9.75" customHeight="1">
      <c r="R50" s="575"/>
    </row>
    <row r="51" ht="9.75" customHeight="1">
      <c r="R51" s="575"/>
    </row>
    <row r="53" spans="18:20" ht="9.75" customHeight="1">
      <c r="R53" s="586"/>
      <c r="S53" s="586"/>
      <c r="T53" s="586"/>
    </row>
    <row r="60" ht="9.75" customHeight="1">
      <c r="F60" s="588"/>
    </row>
    <row r="62" ht="9.75" customHeight="1">
      <c r="R62" s="575"/>
    </row>
    <row r="63" ht="9.75" customHeight="1">
      <c r="R63" s="575"/>
    </row>
  </sheetData>
  <sheetProtection/>
  <mergeCells count="54">
    <mergeCell ref="M35:M36"/>
    <mergeCell ref="C28:D28"/>
    <mergeCell ref="C20:D20"/>
    <mergeCell ref="M17:M19"/>
    <mergeCell ref="M20:M23"/>
    <mergeCell ref="M26:M28"/>
    <mergeCell ref="C22:D22"/>
    <mergeCell ref="C17:D17"/>
    <mergeCell ref="M29:M30"/>
    <mergeCell ref="C24:D24"/>
    <mergeCell ref="J13:L13"/>
    <mergeCell ref="M14:M16"/>
    <mergeCell ref="C16:D16"/>
    <mergeCell ref="F13:I13"/>
    <mergeCell ref="B13:D13"/>
    <mergeCell ref="C14:D14"/>
    <mergeCell ref="C15:D15"/>
    <mergeCell ref="B41:E41"/>
    <mergeCell ref="C32:D32"/>
    <mergeCell ref="C33:D33"/>
    <mergeCell ref="C34:D34"/>
    <mergeCell ref="C37:D37"/>
    <mergeCell ref="C39:D39"/>
    <mergeCell ref="C38:D38"/>
    <mergeCell ref="C40:D40"/>
    <mergeCell ref="D7:E7"/>
    <mergeCell ref="D8:E8"/>
    <mergeCell ref="D9:E9"/>
    <mergeCell ref="D12:E12"/>
    <mergeCell ref="C26:D26"/>
    <mergeCell ref="C18:D18"/>
    <mergeCell ref="C19:D19"/>
    <mergeCell ref="C23:D23"/>
    <mergeCell ref="C21:D21"/>
    <mergeCell ref="B1:M1"/>
    <mergeCell ref="J6:J9"/>
    <mergeCell ref="K6:K9"/>
    <mergeCell ref="B4:C4"/>
    <mergeCell ref="M6:M12"/>
    <mergeCell ref="L6:L9"/>
    <mergeCell ref="B6:C12"/>
    <mergeCell ref="D10:E10"/>
    <mergeCell ref="D11:E11"/>
    <mergeCell ref="D6:E6"/>
    <mergeCell ref="C42:K42"/>
    <mergeCell ref="G3:I3"/>
    <mergeCell ref="G4:I4"/>
    <mergeCell ref="C36:D36"/>
    <mergeCell ref="C31:D31"/>
    <mergeCell ref="C27:D27"/>
    <mergeCell ref="C29:D29"/>
    <mergeCell ref="C30:D30"/>
    <mergeCell ref="C35:D35"/>
    <mergeCell ref="C25:D25"/>
  </mergeCells>
  <printOptions horizontalCentered="1"/>
  <pageMargins left="0.5905511811023623" right="0.3937007874015748" top="0.7874015748031497" bottom="0.3937007874015748" header="0" footer="0"/>
  <pageSetup fitToHeight="1" fitToWidth="1" horizontalDpi="600" verticalDpi="600" orientation="landscape" paperSize="9" scale="92" r:id="rId1"/>
  <headerFooter alignWithMargins="0">
    <oddHeader>&amp;L様式３－１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22">
      <selection activeCell="P51" sqref="P51"/>
    </sheetView>
  </sheetViews>
  <sheetFormatPr defaultColWidth="8.8984375" defaultRowHeight="9.75" customHeight="1"/>
  <cols>
    <col min="1" max="1" width="1.69921875" style="276" customWidth="1"/>
    <col min="2" max="2" width="3.09765625" style="276" customWidth="1"/>
    <col min="3" max="3" width="8.8984375" style="276" customWidth="1"/>
    <col min="4" max="4" width="14.19921875" style="276" customWidth="1"/>
    <col min="5" max="5" width="12.59765625" style="276" customWidth="1"/>
    <col min="6" max="6" width="7.59765625" style="275" customWidth="1"/>
    <col min="7" max="17" width="7.59765625" style="276" customWidth="1"/>
    <col min="18" max="20" width="7.59765625" style="275" customWidth="1"/>
    <col min="21" max="21" width="13.5" style="275" customWidth="1"/>
    <col min="22" max="22" width="3.5" style="276" customWidth="1"/>
    <col min="23" max="24" width="0" style="276" hidden="1" customWidth="1"/>
    <col min="25" max="16384" width="8.8984375" style="276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276"/>
      <c r="S1" s="276"/>
      <c r="T1" s="276"/>
      <c r="U1" s="276"/>
    </row>
    <row r="2" spans="2:3" ht="12" customHeight="1" thickBot="1">
      <c r="B2" s="277"/>
      <c r="C2" s="277"/>
    </row>
    <row r="3" spans="2:22" ht="16.5" customHeight="1" thickBot="1">
      <c r="B3" s="275"/>
      <c r="C3" s="278"/>
      <c r="D3" s="310"/>
      <c r="E3" s="275"/>
      <c r="F3" s="280" t="s">
        <v>5</v>
      </c>
      <c r="G3" s="935" t="s">
        <v>6</v>
      </c>
      <c r="H3" s="967"/>
      <c r="I3" s="967"/>
      <c r="J3" s="323"/>
      <c r="K3" s="324"/>
      <c r="L3" s="324"/>
      <c r="M3" s="324"/>
      <c r="N3" s="324"/>
      <c r="O3" s="324"/>
      <c r="P3" s="275"/>
      <c r="Q3" s="275"/>
      <c r="V3" s="275"/>
    </row>
    <row r="4" spans="2:22" ht="16.5" customHeight="1" thickBot="1">
      <c r="B4" s="935" t="s">
        <v>21</v>
      </c>
      <c r="C4" s="936"/>
      <c r="D4" s="47" t="s">
        <v>133</v>
      </c>
      <c r="E4" s="275"/>
      <c r="F4" s="55">
        <v>4</v>
      </c>
      <c r="G4" s="847" t="s">
        <v>281</v>
      </c>
      <c r="H4" s="847"/>
      <c r="I4" s="848"/>
      <c r="J4" s="62"/>
      <c r="K4" s="274"/>
      <c r="L4" s="274"/>
      <c r="M4" s="274"/>
      <c r="N4" s="274"/>
      <c r="O4" s="274"/>
      <c r="P4" s="274"/>
      <c r="Q4" s="274"/>
      <c r="V4" s="275"/>
    </row>
    <row r="5" spans="2:22" ht="9.75" customHeight="1" thickBot="1">
      <c r="B5" s="275"/>
      <c r="C5" s="275"/>
      <c r="D5" s="275"/>
      <c r="E5" s="275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275"/>
    </row>
    <row r="6" spans="2:22" ht="12" customHeight="1">
      <c r="B6" s="799" t="s">
        <v>99</v>
      </c>
      <c r="C6" s="800"/>
      <c r="D6" s="803" t="s">
        <v>7</v>
      </c>
      <c r="E6" s="804"/>
      <c r="F6" s="38">
        <v>45037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45265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275"/>
    </row>
    <row r="7" spans="2:22" ht="12" customHeight="1">
      <c r="B7" s="801"/>
      <c r="C7" s="802"/>
      <c r="D7" s="816" t="s">
        <v>12</v>
      </c>
      <c r="E7" s="817"/>
      <c r="F7" s="39">
        <v>0.4305555555555556</v>
      </c>
      <c r="G7" s="151">
        <v>0.4375</v>
      </c>
      <c r="H7" s="151">
        <v>0.4236111111111111</v>
      </c>
      <c r="I7" s="151">
        <v>0.4375</v>
      </c>
      <c r="J7" s="151">
        <v>0.4444444444444444</v>
      </c>
      <c r="K7" s="151">
        <v>0.4270833333333333</v>
      </c>
      <c r="L7" s="151">
        <v>0.4270833333333333</v>
      </c>
      <c r="M7" s="151">
        <v>0.4375</v>
      </c>
      <c r="N7" s="151">
        <v>0.4083333333333334</v>
      </c>
      <c r="O7" s="151">
        <v>0.4270833333333333</v>
      </c>
      <c r="P7" s="151">
        <v>0.40972222222222227</v>
      </c>
      <c r="Q7" s="190">
        <v>0.4270833333333333</v>
      </c>
      <c r="R7" s="806"/>
      <c r="S7" s="809"/>
      <c r="T7" s="812"/>
      <c r="U7" s="815"/>
      <c r="V7" s="275"/>
    </row>
    <row r="8" spans="2:22" ht="12" customHeight="1">
      <c r="B8" s="801"/>
      <c r="C8" s="802"/>
      <c r="D8" s="816" t="s">
        <v>8</v>
      </c>
      <c r="E8" s="817"/>
      <c r="F8" s="39" t="s">
        <v>488</v>
      </c>
      <c r="G8" s="151" t="s">
        <v>488</v>
      </c>
      <c r="H8" s="9" t="s">
        <v>488</v>
      </c>
      <c r="I8" s="151" t="s">
        <v>519</v>
      </c>
      <c r="J8" s="9" t="s">
        <v>537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275"/>
    </row>
    <row r="9" spans="2:22" ht="12" customHeight="1">
      <c r="B9" s="801"/>
      <c r="C9" s="802"/>
      <c r="D9" s="816" t="s">
        <v>9</v>
      </c>
      <c r="E9" s="817"/>
      <c r="F9" s="39" t="s">
        <v>487</v>
      </c>
      <c r="G9" s="9" t="s">
        <v>488</v>
      </c>
      <c r="H9" s="9" t="s">
        <v>488</v>
      </c>
      <c r="I9" s="9" t="s">
        <v>543</v>
      </c>
      <c r="J9" s="9" t="s">
        <v>537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537</v>
      </c>
      <c r="R9" s="807"/>
      <c r="S9" s="810"/>
      <c r="T9" s="813"/>
      <c r="U9" s="815"/>
      <c r="V9" s="275"/>
    </row>
    <row r="10" spans="2:22" ht="12" customHeight="1">
      <c r="B10" s="801"/>
      <c r="C10" s="802"/>
      <c r="D10" s="816" t="s">
        <v>10</v>
      </c>
      <c r="E10" s="817"/>
      <c r="F10" s="30">
        <v>18.8</v>
      </c>
      <c r="G10" s="9">
        <v>17.8</v>
      </c>
      <c r="H10" s="31">
        <v>26.1</v>
      </c>
      <c r="I10" s="31">
        <v>23</v>
      </c>
      <c r="J10" s="31">
        <v>32.4</v>
      </c>
      <c r="K10" s="79">
        <v>28.9</v>
      </c>
      <c r="L10" s="31">
        <v>17</v>
      </c>
      <c r="M10" s="31">
        <v>13</v>
      </c>
      <c r="N10" s="79">
        <v>3.3</v>
      </c>
      <c r="O10" s="31">
        <v>2.5</v>
      </c>
      <c r="P10" s="31">
        <v>2</v>
      </c>
      <c r="Q10" s="178">
        <v>4.5</v>
      </c>
      <c r="R10" s="30">
        <f>MAX(F10:Q10)</f>
        <v>32.4</v>
      </c>
      <c r="S10" s="172">
        <f>MIN(F10:Q10)</f>
        <v>2</v>
      </c>
      <c r="T10" s="173">
        <f>AVERAGEA(F10:Q10)</f>
        <v>15.775</v>
      </c>
      <c r="U10" s="815"/>
      <c r="V10" s="275"/>
    </row>
    <row r="11" spans="2:22" ht="12" customHeight="1">
      <c r="B11" s="801"/>
      <c r="C11" s="802"/>
      <c r="D11" s="816" t="s">
        <v>11</v>
      </c>
      <c r="E11" s="817"/>
      <c r="F11" s="30">
        <v>12.8</v>
      </c>
      <c r="G11" s="9">
        <v>14.5</v>
      </c>
      <c r="H11" s="79">
        <v>17.2</v>
      </c>
      <c r="I11" s="31">
        <v>21.5</v>
      </c>
      <c r="J11" s="79">
        <v>25.8</v>
      </c>
      <c r="K11" s="31">
        <v>28</v>
      </c>
      <c r="L11" s="31">
        <v>21.5</v>
      </c>
      <c r="M11" s="155">
        <v>17.6</v>
      </c>
      <c r="N11" s="79">
        <v>12.6</v>
      </c>
      <c r="O11" s="31">
        <v>7.4</v>
      </c>
      <c r="P11" s="79">
        <v>7.3</v>
      </c>
      <c r="Q11" s="173">
        <v>7</v>
      </c>
      <c r="R11" s="54">
        <f>MAX(F11:Q11)</f>
        <v>28</v>
      </c>
      <c r="S11" s="535">
        <f>MIN(F11:Q11)</f>
        <v>7</v>
      </c>
      <c r="T11" s="191">
        <f>AVERAGEA(F11:Q11)</f>
        <v>16.1</v>
      </c>
      <c r="U11" s="815"/>
      <c r="V11" s="275"/>
    </row>
    <row r="12" spans="2:22" ht="12" customHeight="1" thickBot="1">
      <c r="B12" s="1031"/>
      <c r="C12" s="1032"/>
      <c r="D12" s="1048" t="s">
        <v>280</v>
      </c>
      <c r="E12" s="1049"/>
      <c r="F12" s="327">
        <v>0.5</v>
      </c>
      <c r="G12" s="61">
        <v>0.5</v>
      </c>
      <c r="H12" s="61">
        <v>0.5</v>
      </c>
      <c r="I12" s="61">
        <v>0.3</v>
      </c>
      <c r="J12" s="61">
        <v>0.3</v>
      </c>
      <c r="K12" s="61">
        <v>0.4</v>
      </c>
      <c r="L12" s="511">
        <v>0.5</v>
      </c>
      <c r="M12" s="61">
        <v>0.4</v>
      </c>
      <c r="N12" s="61">
        <v>0.5</v>
      </c>
      <c r="O12" s="61">
        <v>0.5</v>
      </c>
      <c r="P12" s="61">
        <v>0.4</v>
      </c>
      <c r="Q12" s="188">
        <v>0.5</v>
      </c>
      <c r="R12" s="527">
        <f>MAX(F12:Q12)</f>
        <v>0.5</v>
      </c>
      <c r="S12" s="326">
        <f>MIN(F12:Q12)</f>
        <v>0.3</v>
      </c>
      <c r="T12" s="188">
        <f>AVERAGEA(F12:Q12)</f>
        <v>0.4416666666666667</v>
      </c>
      <c r="U12" s="1026"/>
      <c r="V12" s="275"/>
    </row>
    <row r="13" spans="2:23" s="285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284"/>
      <c r="W13" s="285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98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87"/>
      <c r="X14" s="276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162" t="s">
        <v>492</v>
      </c>
      <c r="Q15" s="10" t="s">
        <v>492</v>
      </c>
      <c r="R15" s="529"/>
      <c r="S15" s="9"/>
      <c r="T15" s="10"/>
      <c r="U15" s="824"/>
      <c r="V15" s="287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435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435</v>
      </c>
      <c r="M16" s="162" t="s">
        <v>477</v>
      </c>
      <c r="N16" s="162" t="s">
        <v>477</v>
      </c>
      <c r="O16" s="9" t="s">
        <v>435</v>
      </c>
      <c r="P16" s="162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59">IF(AVERAGEA(F16:Q16)&lt;W16,TEXT(W16,"&lt;0.#######"),AVERAGEA(F16:Q16))</f>
        <v>&lt;0.0003</v>
      </c>
      <c r="U16" s="827" t="s">
        <v>57</v>
      </c>
      <c r="V16" s="287"/>
      <c r="W16" s="276">
        <v>0.0003</v>
      </c>
      <c r="X16" s="276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289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289</v>
      </c>
      <c r="M17" s="162" t="s">
        <v>477</v>
      </c>
      <c r="N17" s="162" t="s">
        <v>477</v>
      </c>
      <c r="O17" s="9" t="s">
        <v>289</v>
      </c>
      <c r="P17" s="162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87"/>
      <c r="W17" s="276">
        <v>5E-05</v>
      </c>
      <c r="X17" s="276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291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291</v>
      </c>
      <c r="M18" s="162" t="s">
        <v>477</v>
      </c>
      <c r="N18" s="162" t="s">
        <v>477</v>
      </c>
      <c r="O18" s="9" t="s">
        <v>291</v>
      </c>
      <c r="P18" s="162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87"/>
      <c r="W18" s="276">
        <v>0.001</v>
      </c>
      <c r="X18" s="276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291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291</v>
      </c>
      <c r="M19" s="162" t="s">
        <v>477</v>
      </c>
      <c r="N19" s="162" t="s">
        <v>477</v>
      </c>
      <c r="O19" s="9" t="s">
        <v>291</v>
      </c>
      <c r="P19" s="162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87"/>
      <c r="W19" s="276">
        <v>0.001</v>
      </c>
      <c r="X19" s="276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291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291</v>
      </c>
      <c r="M20" s="162" t="s">
        <v>477</v>
      </c>
      <c r="N20" s="162" t="s">
        <v>477</v>
      </c>
      <c r="O20" s="9" t="s">
        <v>291</v>
      </c>
      <c r="P20" s="162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87"/>
      <c r="W20" s="276">
        <v>0.001</v>
      </c>
      <c r="X20" s="276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288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288</v>
      </c>
      <c r="M21" s="162" t="s">
        <v>477</v>
      </c>
      <c r="N21" s="162" t="s">
        <v>477</v>
      </c>
      <c r="O21" s="9" t="s">
        <v>288</v>
      </c>
      <c r="P21" s="162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>IF(AVERAGEA(F21:Q21)&lt;W21,TEXT(W21,"&lt;0.#######"),AVERAGEA(F21:Q21))</f>
        <v>&lt;0.002</v>
      </c>
      <c r="U21" s="829"/>
      <c r="V21" s="287"/>
      <c r="W21" s="276">
        <v>0.002</v>
      </c>
      <c r="X21" s="276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476</v>
      </c>
      <c r="H22" s="9" t="s">
        <v>476</v>
      </c>
      <c r="I22" s="9" t="s">
        <v>476</v>
      </c>
      <c r="J22" s="9" t="s">
        <v>476</v>
      </c>
      <c r="K22" s="9" t="s">
        <v>476</v>
      </c>
      <c r="L22" s="9" t="s">
        <v>476</v>
      </c>
      <c r="M22" s="9" t="s">
        <v>476</v>
      </c>
      <c r="N22" s="9" t="s">
        <v>476</v>
      </c>
      <c r="O22" s="9" t="s">
        <v>476</v>
      </c>
      <c r="P22" s="9" t="s">
        <v>476</v>
      </c>
      <c r="Q22" s="10" t="s">
        <v>476</v>
      </c>
      <c r="R22" s="537" t="str">
        <f t="shared" si="0"/>
        <v>&lt;0.004</v>
      </c>
      <c r="S22" s="29" t="str">
        <f t="shared" si="1"/>
        <v>&lt;0.004</v>
      </c>
      <c r="T22" s="179" t="str">
        <f t="shared" si="2"/>
        <v>&lt;0.004</v>
      </c>
      <c r="U22" s="11" t="s">
        <v>466</v>
      </c>
      <c r="V22" s="287"/>
      <c r="W22" s="276">
        <v>0.004</v>
      </c>
      <c r="X22" s="276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291</v>
      </c>
      <c r="H23" s="9" t="s">
        <v>291</v>
      </c>
      <c r="I23" s="9" t="s">
        <v>291</v>
      </c>
      <c r="J23" s="9" t="s">
        <v>291</v>
      </c>
      <c r="K23" s="9" t="s">
        <v>291</v>
      </c>
      <c r="L23" s="9" t="s">
        <v>291</v>
      </c>
      <c r="M23" s="9" t="s">
        <v>291</v>
      </c>
      <c r="N23" s="9" t="s">
        <v>291</v>
      </c>
      <c r="O23" s="9" t="s">
        <v>291</v>
      </c>
      <c r="P23" s="9" t="s">
        <v>291</v>
      </c>
      <c r="Q23" s="10" t="s">
        <v>291</v>
      </c>
      <c r="R23" s="537" t="str">
        <f t="shared" si="0"/>
        <v>&lt;0.001</v>
      </c>
      <c r="S23" s="29" t="str">
        <f t="shared" si="1"/>
        <v>&lt;0.001</v>
      </c>
      <c r="T23" s="173" t="str">
        <f t="shared" si="2"/>
        <v>&lt;0.001</v>
      </c>
      <c r="U23" s="11" t="s">
        <v>58</v>
      </c>
      <c r="V23" s="287"/>
      <c r="W23" s="276">
        <v>0.001</v>
      </c>
      <c r="X23" s="276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0.2</v>
      </c>
      <c r="G24" s="9">
        <v>0.1</v>
      </c>
      <c r="H24" s="9" t="s">
        <v>448</v>
      </c>
      <c r="I24" s="79">
        <v>0.1</v>
      </c>
      <c r="J24" s="79" t="s">
        <v>448</v>
      </c>
      <c r="K24" s="9" t="s">
        <v>448</v>
      </c>
      <c r="L24" s="79">
        <v>0.1</v>
      </c>
      <c r="M24" s="9" t="s">
        <v>448</v>
      </c>
      <c r="N24" s="79">
        <v>0.2</v>
      </c>
      <c r="O24" s="79">
        <v>0.2</v>
      </c>
      <c r="P24" s="113">
        <v>0.1</v>
      </c>
      <c r="Q24" s="178">
        <v>0.2</v>
      </c>
      <c r="R24" s="528">
        <f t="shared" si="0"/>
        <v>0.2</v>
      </c>
      <c r="S24" s="31" t="str">
        <f t="shared" si="1"/>
        <v>&lt;0.1</v>
      </c>
      <c r="T24" s="173">
        <f t="shared" si="2"/>
        <v>0.09999999999999999</v>
      </c>
      <c r="U24" s="830" t="s">
        <v>59</v>
      </c>
      <c r="V24" s="287"/>
      <c r="W24" s="276">
        <v>0.1</v>
      </c>
      <c r="X24" s="276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456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456</v>
      </c>
      <c r="M25" s="162" t="s">
        <v>477</v>
      </c>
      <c r="N25" s="79" t="s">
        <v>477</v>
      </c>
      <c r="O25" s="9" t="s">
        <v>456</v>
      </c>
      <c r="P25" s="162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t="shared" si="2"/>
        <v>&lt;0.05</v>
      </c>
      <c r="U25" s="830"/>
      <c r="V25" s="287"/>
      <c r="W25" s="276">
        <v>0.05</v>
      </c>
      <c r="X25" s="276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448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448</v>
      </c>
      <c r="M26" s="162" t="s">
        <v>477</v>
      </c>
      <c r="N26" s="162" t="s">
        <v>477</v>
      </c>
      <c r="O26" s="9" t="s">
        <v>448</v>
      </c>
      <c r="P26" s="162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2"/>
        <v>&lt;0.1</v>
      </c>
      <c r="U26" s="830"/>
      <c r="V26" s="287"/>
      <c r="W26" s="276">
        <v>0.1</v>
      </c>
      <c r="X26" s="276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286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286</v>
      </c>
      <c r="M27" s="162" t="s">
        <v>477</v>
      </c>
      <c r="N27" s="162" t="s">
        <v>477</v>
      </c>
      <c r="O27" s="9" t="s">
        <v>286</v>
      </c>
      <c r="P27" s="162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2"/>
        <v>&lt;0.0002</v>
      </c>
      <c r="U27" s="830" t="s">
        <v>60</v>
      </c>
      <c r="V27" s="287"/>
      <c r="W27" s="276">
        <v>0.0002</v>
      </c>
      <c r="X27" s="276" t="s">
        <v>286</v>
      </c>
    </row>
    <row r="28" spans="2:24" ht="12" customHeight="1">
      <c r="B28" s="35">
        <v>15</v>
      </c>
      <c r="C28" s="825" t="s">
        <v>106</v>
      </c>
      <c r="D28" s="826"/>
      <c r="E28" s="109" t="s">
        <v>813</v>
      </c>
      <c r="F28" s="255" t="s">
        <v>293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293</v>
      </c>
      <c r="M28" s="162" t="s">
        <v>477</v>
      </c>
      <c r="N28" s="162" t="s">
        <v>477</v>
      </c>
      <c r="O28" s="9" t="s">
        <v>293</v>
      </c>
      <c r="P28" s="162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2"/>
        <v>&lt;0.005</v>
      </c>
      <c r="U28" s="830"/>
      <c r="V28" s="287"/>
      <c r="W28" s="276">
        <v>0.005</v>
      </c>
      <c r="X28" s="276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291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291</v>
      </c>
      <c r="M29" s="162" t="s">
        <v>477</v>
      </c>
      <c r="N29" s="162" t="s">
        <v>477</v>
      </c>
      <c r="O29" s="9" t="s">
        <v>291</v>
      </c>
      <c r="P29" s="162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2"/>
        <v>&lt;0.001</v>
      </c>
      <c r="U29" s="830"/>
      <c r="V29" s="287"/>
      <c r="W29" s="276">
        <v>0.001</v>
      </c>
      <c r="X29" s="276" t="s">
        <v>291</v>
      </c>
    </row>
    <row r="30" spans="2:24" ht="12" customHeight="1">
      <c r="B30" s="35">
        <v>17</v>
      </c>
      <c r="C30" s="825" t="s">
        <v>107</v>
      </c>
      <c r="D30" s="826"/>
      <c r="E30" s="109" t="s">
        <v>807</v>
      </c>
      <c r="F30" s="255" t="s">
        <v>291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291</v>
      </c>
      <c r="M30" s="162" t="s">
        <v>477</v>
      </c>
      <c r="N30" s="162" t="s">
        <v>477</v>
      </c>
      <c r="O30" s="9" t="s">
        <v>291</v>
      </c>
      <c r="P30" s="162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2"/>
        <v>&lt;0.001</v>
      </c>
      <c r="U30" s="830"/>
      <c r="V30" s="287"/>
      <c r="W30" s="276">
        <v>0.001</v>
      </c>
      <c r="X30" s="276" t="s">
        <v>291</v>
      </c>
    </row>
    <row r="31" spans="2:24" ht="12" customHeight="1">
      <c r="B31" s="35">
        <v>18</v>
      </c>
      <c r="C31" s="825" t="s">
        <v>108</v>
      </c>
      <c r="D31" s="826"/>
      <c r="E31" s="109" t="s">
        <v>806</v>
      </c>
      <c r="F31" s="255" t="s">
        <v>291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291</v>
      </c>
      <c r="M31" s="162" t="s">
        <v>477</v>
      </c>
      <c r="N31" s="162" t="s">
        <v>477</v>
      </c>
      <c r="O31" s="9" t="s">
        <v>291</v>
      </c>
      <c r="P31" s="162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2"/>
        <v>&lt;0.001</v>
      </c>
      <c r="U31" s="830"/>
      <c r="V31" s="287"/>
      <c r="W31" s="276">
        <v>0.001</v>
      </c>
      <c r="X31" s="276" t="s">
        <v>291</v>
      </c>
    </row>
    <row r="32" spans="2:24" ht="12" customHeight="1">
      <c r="B32" s="35">
        <v>19</v>
      </c>
      <c r="C32" s="825" t="s">
        <v>109</v>
      </c>
      <c r="D32" s="826"/>
      <c r="E32" s="109" t="s">
        <v>806</v>
      </c>
      <c r="F32" s="255" t="s">
        <v>291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291</v>
      </c>
      <c r="M32" s="162" t="s">
        <v>477</v>
      </c>
      <c r="N32" s="162" t="s">
        <v>477</v>
      </c>
      <c r="O32" s="9" t="s">
        <v>291</v>
      </c>
      <c r="P32" s="162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2"/>
        <v>&lt;0.001</v>
      </c>
      <c r="U32" s="830"/>
      <c r="V32" s="287"/>
      <c r="W32" s="276">
        <v>0.001</v>
      </c>
      <c r="X32" s="276" t="s">
        <v>291</v>
      </c>
    </row>
    <row r="33" spans="2:24" ht="12" customHeight="1">
      <c r="B33" s="35">
        <v>20</v>
      </c>
      <c r="C33" s="825" t="s">
        <v>86</v>
      </c>
      <c r="D33" s="826"/>
      <c r="E33" s="109" t="s">
        <v>806</v>
      </c>
      <c r="F33" s="255" t="s">
        <v>291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291</v>
      </c>
      <c r="M33" s="162" t="s">
        <v>477</v>
      </c>
      <c r="N33" s="162" t="s">
        <v>477</v>
      </c>
      <c r="O33" s="9" t="s">
        <v>291</v>
      </c>
      <c r="P33" s="162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2"/>
        <v>&lt;0.001</v>
      </c>
      <c r="U33" s="830"/>
      <c r="V33" s="287"/>
      <c r="W33" s="276">
        <v>0.001</v>
      </c>
      <c r="X33" s="276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453</v>
      </c>
      <c r="H34" s="162" t="s">
        <v>453</v>
      </c>
      <c r="I34" s="9" t="s">
        <v>453</v>
      </c>
      <c r="J34" s="9" t="s">
        <v>453</v>
      </c>
      <c r="K34" s="9" t="s">
        <v>453</v>
      </c>
      <c r="L34" s="9" t="s">
        <v>453</v>
      </c>
      <c r="M34" s="9" t="s">
        <v>453</v>
      </c>
      <c r="N34" s="9" t="s">
        <v>453</v>
      </c>
      <c r="O34" s="9" t="s">
        <v>453</v>
      </c>
      <c r="P34" s="9" t="s">
        <v>453</v>
      </c>
      <c r="Q34" s="10" t="s">
        <v>453</v>
      </c>
      <c r="R34" s="539" t="str">
        <f t="shared" si="0"/>
        <v>&lt;0.06</v>
      </c>
      <c r="S34" s="56" t="str">
        <f t="shared" si="1"/>
        <v>&lt;0.06</v>
      </c>
      <c r="T34" s="184" t="str">
        <f t="shared" si="2"/>
        <v>&lt;0.06</v>
      </c>
      <c r="U34" s="827" t="s">
        <v>58</v>
      </c>
      <c r="V34" s="287"/>
      <c r="W34" s="276">
        <v>0.06</v>
      </c>
      <c r="X34" s="276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288</v>
      </c>
      <c r="H35" s="162" t="s">
        <v>288</v>
      </c>
      <c r="I35" s="9" t="s">
        <v>288</v>
      </c>
      <c r="J35" s="9" t="s">
        <v>288</v>
      </c>
      <c r="K35" s="9" t="s">
        <v>288</v>
      </c>
      <c r="L35" s="9" t="s">
        <v>288</v>
      </c>
      <c r="M35" s="9" t="s">
        <v>288</v>
      </c>
      <c r="N35" s="9" t="s">
        <v>288</v>
      </c>
      <c r="O35" s="9" t="s">
        <v>288</v>
      </c>
      <c r="P35" s="9" t="s">
        <v>288</v>
      </c>
      <c r="Q35" s="10" t="s">
        <v>288</v>
      </c>
      <c r="R35" s="537" t="str">
        <f t="shared" si="0"/>
        <v>&lt;0.002</v>
      </c>
      <c r="S35" s="29" t="str">
        <f t="shared" si="1"/>
        <v>&lt;0.002</v>
      </c>
      <c r="T35" s="179" t="str">
        <f t="shared" si="2"/>
        <v>&lt;0.002</v>
      </c>
      <c r="U35" s="824"/>
      <c r="V35" s="287"/>
      <c r="W35" s="276">
        <v>0.002</v>
      </c>
      <c r="X35" s="276" t="s">
        <v>288</v>
      </c>
    </row>
    <row r="36" spans="2:24" ht="12" customHeight="1">
      <c r="B36" s="35">
        <v>23</v>
      </c>
      <c r="C36" s="825" t="s">
        <v>101</v>
      </c>
      <c r="D36" s="826"/>
      <c r="E36" s="109" t="s">
        <v>815</v>
      </c>
      <c r="F36" s="112">
        <v>0.006</v>
      </c>
      <c r="G36" s="9">
        <v>0.008</v>
      </c>
      <c r="H36" s="79">
        <v>0.009</v>
      </c>
      <c r="I36" s="79">
        <v>0.028</v>
      </c>
      <c r="J36" s="79">
        <v>0.025</v>
      </c>
      <c r="K36" s="113">
        <v>0.027</v>
      </c>
      <c r="L36" s="79">
        <v>0.022</v>
      </c>
      <c r="M36" s="113">
        <v>0.012</v>
      </c>
      <c r="N36" s="113">
        <v>0.007</v>
      </c>
      <c r="O36" s="79">
        <v>0.005</v>
      </c>
      <c r="P36" s="113">
        <v>0.004</v>
      </c>
      <c r="Q36" s="178">
        <v>0.005</v>
      </c>
      <c r="R36" s="537">
        <f t="shared" si="0"/>
        <v>0.028</v>
      </c>
      <c r="S36" s="29">
        <f t="shared" si="1"/>
        <v>0.004</v>
      </c>
      <c r="T36" s="179">
        <f t="shared" si="2"/>
        <v>0.013166666666666669</v>
      </c>
      <c r="U36" s="824"/>
      <c r="V36" s="287"/>
      <c r="W36" s="276">
        <v>0.001</v>
      </c>
      <c r="X36" s="276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62">
        <v>0.007</v>
      </c>
      <c r="H37" s="113">
        <v>0.006</v>
      </c>
      <c r="I37" s="79">
        <v>0.011</v>
      </c>
      <c r="J37" s="113">
        <v>0.007</v>
      </c>
      <c r="K37" s="113">
        <v>0.013</v>
      </c>
      <c r="L37" s="79">
        <v>0.007</v>
      </c>
      <c r="M37" s="113">
        <v>0.005</v>
      </c>
      <c r="N37" s="113">
        <v>0.005</v>
      </c>
      <c r="O37" s="79">
        <v>0.004</v>
      </c>
      <c r="P37" s="79">
        <v>0.003</v>
      </c>
      <c r="Q37" s="178">
        <v>0.004</v>
      </c>
      <c r="R37" s="537">
        <f t="shared" si="0"/>
        <v>0.013</v>
      </c>
      <c r="S37" s="29">
        <f t="shared" si="1"/>
        <v>0.003</v>
      </c>
      <c r="T37" s="179">
        <f t="shared" si="2"/>
        <v>0.006416666666666668</v>
      </c>
      <c r="U37" s="824"/>
      <c r="V37" s="287"/>
      <c r="W37" s="276">
        <v>0.003</v>
      </c>
      <c r="X37" s="276" t="s">
        <v>468</v>
      </c>
    </row>
    <row r="38" spans="2:24" ht="12" customHeight="1">
      <c r="B38" s="35">
        <v>25</v>
      </c>
      <c r="C38" s="825" t="s">
        <v>87</v>
      </c>
      <c r="D38" s="826"/>
      <c r="E38" s="109" t="s">
        <v>817</v>
      </c>
      <c r="F38" s="255" t="s">
        <v>291</v>
      </c>
      <c r="G38" s="162" t="s">
        <v>291</v>
      </c>
      <c r="H38" s="162" t="s">
        <v>291</v>
      </c>
      <c r="I38" s="9" t="s">
        <v>291</v>
      </c>
      <c r="J38" s="9" t="s">
        <v>291</v>
      </c>
      <c r="K38" s="9">
        <v>0.001</v>
      </c>
      <c r="L38" s="79" t="s">
        <v>291</v>
      </c>
      <c r="M38" s="79" t="s">
        <v>291</v>
      </c>
      <c r="N38" s="162" t="s">
        <v>291</v>
      </c>
      <c r="O38" s="9" t="s">
        <v>291</v>
      </c>
      <c r="P38" s="113">
        <v>0.001</v>
      </c>
      <c r="Q38" s="178" t="s">
        <v>291</v>
      </c>
      <c r="R38" s="29">
        <f t="shared" si="0"/>
        <v>0.001</v>
      </c>
      <c r="S38" s="29" t="str">
        <f t="shared" si="1"/>
        <v>&lt;0.001</v>
      </c>
      <c r="T38" s="179" t="str">
        <f t="shared" si="2"/>
        <v>&lt;0.001</v>
      </c>
      <c r="U38" s="824"/>
      <c r="V38" s="287"/>
      <c r="W38" s="276">
        <v>0.001</v>
      </c>
      <c r="X38" s="276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291</v>
      </c>
      <c r="H39" s="162" t="s">
        <v>291</v>
      </c>
      <c r="I39" s="9" t="s">
        <v>291</v>
      </c>
      <c r="J39" s="9" t="s">
        <v>291</v>
      </c>
      <c r="K39" s="9" t="s">
        <v>291</v>
      </c>
      <c r="L39" s="9" t="s">
        <v>291</v>
      </c>
      <c r="M39" s="9" t="s">
        <v>291</v>
      </c>
      <c r="N39" s="162" t="s">
        <v>291</v>
      </c>
      <c r="O39" s="9" t="s">
        <v>291</v>
      </c>
      <c r="P39" s="9" t="s">
        <v>291</v>
      </c>
      <c r="Q39" s="10" t="s">
        <v>291</v>
      </c>
      <c r="R39" s="537" t="str">
        <f t="shared" si="0"/>
        <v>&lt;0.001</v>
      </c>
      <c r="S39" s="29" t="str">
        <f t="shared" si="1"/>
        <v>&lt;0.001</v>
      </c>
      <c r="T39" s="179" t="str">
        <f t="shared" si="2"/>
        <v>&lt;0.001</v>
      </c>
      <c r="U39" s="824"/>
      <c r="V39" s="287"/>
      <c r="W39" s="276">
        <v>0.001</v>
      </c>
      <c r="X39" s="276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0.009</v>
      </c>
      <c r="G40" s="9">
        <v>0.011</v>
      </c>
      <c r="H40" s="79">
        <v>0.012</v>
      </c>
      <c r="I40" s="79">
        <v>0.032</v>
      </c>
      <c r="J40" s="29">
        <v>0.03</v>
      </c>
      <c r="K40" s="113">
        <v>0.035</v>
      </c>
      <c r="L40" s="79">
        <v>0.028</v>
      </c>
      <c r="M40" s="113">
        <v>0.016</v>
      </c>
      <c r="N40" s="144">
        <v>0.01</v>
      </c>
      <c r="O40" s="79">
        <v>0.008</v>
      </c>
      <c r="P40" s="113">
        <v>0.008</v>
      </c>
      <c r="Q40" s="178">
        <v>0.008</v>
      </c>
      <c r="R40" s="537">
        <f t="shared" si="0"/>
        <v>0.035</v>
      </c>
      <c r="S40" s="29">
        <f t="shared" si="1"/>
        <v>0.008</v>
      </c>
      <c r="T40" s="179">
        <f t="shared" si="2"/>
        <v>0.01725</v>
      </c>
      <c r="U40" s="824"/>
      <c r="V40" s="287"/>
      <c r="W40" s="276">
        <v>0.001</v>
      </c>
      <c r="X40" s="276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0.004</v>
      </c>
      <c r="G41" s="162">
        <v>0.005</v>
      </c>
      <c r="H41" s="113">
        <v>0.006</v>
      </c>
      <c r="I41" s="113">
        <v>0.021</v>
      </c>
      <c r="J41" s="113">
        <v>0.015</v>
      </c>
      <c r="K41" s="113">
        <v>0.017</v>
      </c>
      <c r="L41" s="113">
        <v>0.011</v>
      </c>
      <c r="M41" s="144">
        <v>0.01</v>
      </c>
      <c r="N41" s="113">
        <v>0.007</v>
      </c>
      <c r="O41" s="113">
        <v>0.004</v>
      </c>
      <c r="P41" s="113">
        <v>0.003</v>
      </c>
      <c r="Q41" s="178">
        <v>0.004</v>
      </c>
      <c r="R41" s="29">
        <f t="shared" si="0"/>
        <v>0.021</v>
      </c>
      <c r="S41" s="29">
        <f t="shared" si="1"/>
        <v>0.003</v>
      </c>
      <c r="T41" s="179">
        <f t="shared" si="2"/>
        <v>0.008916666666666668</v>
      </c>
      <c r="U41" s="824"/>
      <c r="V41" s="287"/>
      <c r="W41" s="276">
        <v>0.003</v>
      </c>
      <c r="X41" s="276" t="s">
        <v>468</v>
      </c>
    </row>
    <row r="42" spans="2:24" ht="12" customHeight="1">
      <c r="B42" s="35">
        <v>29</v>
      </c>
      <c r="C42" s="825" t="s">
        <v>88</v>
      </c>
      <c r="D42" s="826"/>
      <c r="E42" s="109" t="s">
        <v>816</v>
      </c>
      <c r="F42" s="112">
        <v>0.003</v>
      </c>
      <c r="G42" s="9">
        <v>0.003</v>
      </c>
      <c r="H42" s="79">
        <v>0.003</v>
      </c>
      <c r="I42" s="79">
        <v>0.004</v>
      </c>
      <c r="J42" s="79">
        <v>0.005</v>
      </c>
      <c r="K42" s="113">
        <v>0.007</v>
      </c>
      <c r="L42" s="79">
        <v>0.006</v>
      </c>
      <c r="M42" s="113">
        <v>0.004</v>
      </c>
      <c r="N42" s="113">
        <v>0.003</v>
      </c>
      <c r="O42" s="79">
        <v>0.003</v>
      </c>
      <c r="P42" s="113">
        <v>0.003</v>
      </c>
      <c r="Q42" s="178">
        <v>0.003</v>
      </c>
      <c r="R42" s="537">
        <f t="shared" si="0"/>
        <v>0.007</v>
      </c>
      <c r="S42" s="29">
        <f t="shared" si="1"/>
        <v>0.003</v>
      </c>
      <c r="T42" s="179">
        <f t="shared" si="2"/>
        <v>0.003916666666666668</v>
      </c>
      <c r="U42" s="824"/>
      <c r="V42" s="287"/>
      <c r="W42" s="276">
        <v>0.001</v>
      </c>
      <c r="X42" s="276" t="s">
        <v>441</v>
      </c>
    </row>
    <row r="43" spans="2:24" ht="12" customHeight="1">
      <c r="B43" s="35">
        <v>30</v>
      </c>
      <c r="C43" s="825" t="s">
        <v>89</v>
      </c>
      <c r="D43" s="826"/>
      <c r="E43" s="109" t="s">
        <v>818</v>
      </c>
      <c r="F43" s="255" t="s">
        <v>291</v>
      </c>
      <c r="G43" s="162" t="s">
        <v>291</v>
      </c>
      <c r="H43" s="162" t="s">
        <v>291</v>
      </c>
      <c r="I43" s="9" t="s">
        <v>291</v>
      </c>
      <c r="J43" s="9" t="s">
        <v>291</v>
      </c>
      <c r="K43" s="9" t="s">
        <v>291</v>
      </c>
      <c r="L43" s="9" t="s">
        <v>291</v>
      </c>
      <c r="M43" s="9" t="s">
        <v>291</v>
      </c>
      <c r="N43" s="9" t="s">
        <v>291</v>
      </c>
      <c r="O43" s="9" t="s">
        <v>291</v>
      </c>
      <c r="P43" s="9" t="s">
        <v>291</v>
      </c>
      <c r="Q43" s="10" t="s">
        <v>291</v>
      </c>
      <c r="R43" s="537" t="str">
        <f t="shared" si="0"/>
        <v>&lt;0.001</v>
      </c>
      <c r="S43" s="29" t="str">
        <f t="shared" si="1"/>
        <v>&lt;0.001</v>
      </c>
      <c r="T43" s="179" t="str">
        <f t="shared" si="2"/>
        <v>&lt;0.001</v>
      </c>
      <c r="U43" s="824"/>
      <c r="V43" s="287"/>
      <c r="W43" s="276">
        <v>0.001</v>
      </c>
      <c r="X43" s="276" t="s">
        <v>441</v>
      </c>
    </row>
    <row r="44" spans="2:24" ht="12" customHeight="1">
      <c r="B44" s="35">
        <v>31</v>
      </c>
      <c r="C44" s="825" t="s">
        <v>90</v>
      </c>
      <c r="D44" s="826"/>
      <c r="E44" s="109" t="s">
        <v>819</v>
      </c>
      <c r="F44" s="255" t="s">
        <v>438</v>
      </c>
      <c r="G44" s="162" t="s">
        <v>438</v>
      </c>
      <c r="H44" s="162" t="s">
        <v>438</v>
      </c>
      <c r="I44" s="9" t="s">
        <v>438</v>
      </c>
      <c r="J44" s="9" t="s">
        <v>438</v>
      </c>
      <c r="K44" s="9" t="s">
        <v>438</v>
      </c>
      <c r="L44" s="9" t="s">
        <v>438</v>
      </c>
      <c r="M44" s="9" t="s">
        <v>438</v>
      </c>
      <c r="N44" s="9" t="s">
        <v>438</v>
      </c>
      <c r="O44" s="9" t="s">
        <v>438</v>
      </c>
      <c r="P44" s="9" t="s">
        <v>438</v>
      </c>
      <c r="Q44" s="10" t="s">
        <v>438</v>
      </c>
      <c r="R44" s="537" t="str">
        <f>IF(MAXA(F44:Q44)&lt;W44,TEXT(W44,"&lt;0.#######"),MAXA(F44:Q44))</f>
        <v>&lt;0.008</v>
      </c>
      <c r="S44" s="29" t="str">
        <f>IF(MINA(F44:Q44)&lt;W44,TEXT(W44,"&lt;0.#######"),MINA(F44:Q44))</f>
        <v>&lt;0.008</v>
      </c>
      <c r="T44" s="179" t="str">
        <f>IF(AVERAGEA(F44:Q44)&lt;W44,TEXT(W44,"&lt;0.#######"),AVERAGEA(F44:Q44))</f>
        <v>&lt;0.008</v>
      </c>
      <c r="U44" s="833"/>
      <c r="V44" s="287"/>
      <c r="W44" s="276">
        <v>0.008</v>
      </c>
      <c r="X44" s="276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451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451</v>
      </c>
      <c r="M45" s="162" t="s">
        <v>477</v>
      </c>
      <c r="N45" s="162" t="s">
        <v>477</v>
      </c>
      <c r="O45" s="9" t="s">
        <v>451</v>
      </c>
      <c r="P45" s="162" t="s">
        <v>477</v>
      </c>
      <c r="Q45" s="10" t="s">
        <v>477</v>
      </c>
      <c r="R45" s="56" t="str">
        <f t="shared" si="0"/>
        <v>&lt;0.01</v>
      </c>
      <c r="S45" s="56" t="str">
        <f t="shared" si="1"/>
        <v>&lt;0.01</v>
      </c>
      <c r="T45" s="173" t="str">
        <f>IF(AVERAGEA(F45,I45,L45,O45)&lt;W45,TEXT(W45,"&lt;0.#######"),AVERAGEA(F45,I45,L45,O45))</f>
        <v>&lt;0.01</v>
      </c>
      <c r="U45" s="830" t="s">
        <v>57</v>
      </c>
      <c r="V45" s="287"/>
      <c r="W45" s="276">
        <v>0.01</v>
      </c>
      <c r="X45" s="276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451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79">
        <v>0.02</v>
      </c>
      <c r="M46" s="162" t="s">
        <v>477</v>
      </c>
      <c r="N46" s="162" t="s">
        <v>477</v>
      </c>
      <c r="O46" s="9" t="s">
        <v>451</v>
      </c>
      <c r="P46" s="162" t="s">
        <v>477</v>
      </c>
      <c r="Q46" s="10" t="s">
        <v>477</v>
      </c>
      <c r="R46" s="56">
        <f t="shared" si="0"/>
        <v>0.02</v>
      </c>
      <c r="S46" s="56" t="str">
        <f t="shared" si="1"/>
        <v>&lt;0.01</v>
      </c>
      <c r="T46" s="184">
        <f>IF(AVERAGEA(F46,I46,L46,O46)&lt;W46,TEXT(W46,"&lt;0.#######"),AVERAGEA(F46,I46,L46,O46))</f>
        <v>0.01</v>
      </c>
      <c r="U46" s="830"/>
      <c r="V46" s="287"/>
      <c r="W46" s="276">
        <v>0.01</v>
      </c>
      <c r="X46" s="276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454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454</v>
      </c>
      <c r="M47" s="162" t="s">
        <v>477</v>
      </c>
      <c r="N47" s="162" t="s">
        <v>477</v>
      </c>
      <c r="O47" s="9" t="s">
        <v>454</v>
      </c>
      <c r="P47" s="162" t="s">
        <v>477</v>
      </c>
      <c r="Q47" s="10" t="s">
        <v>477</v>
      </c>
      <c r="R47" s="56" t="str">
        <f t="shared" si="0"/>
        <v>&lt;0.03</v>
      </c>
      <c r="S47" s="56" t="str">
        <f t="shared" si="1"/>
        <v>&lt;0.03</v>
      </c>
      <c r="T47" s="173" t="str">
        <f>IF(AVERAGEA(F47,I47,L47,O47)&lt;W47,TEXT(W47,"&lt;0.#######"),AVERAGEA(F47,I47,L47,O47))</f>
        <v>&lt;0.03</v>
      </c>
      <c r="U47" s="830"/>
      <c r="V47" s="287"/>
      <c r="W47" s="276">
        <v>0.03</v>
      </c>
      <c r="X47" s="276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451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451</v>
      </c>
      <c r="M48" s="162" t="s">
        <v>477</v>
      </c>
      <c r="N48" s="162" t="s">
        <v>477</v>
      </c>
      <c r="O48" s="9" t="s">
        <v>451</v>
      </c>
      <c r="P48" s="162" t="s">
        <v>477</v>
      </c>
      <c r="Q48" s="10" t="s">
        <v>477</v>
      </c>
      <c r="R48" s="56" t="str">
        <f t="shared" si="0"/>
        <v>&lt;0.01</v>
      </c>
      <c r="S48" s="56" t="str">
        <f t="shared" si="1"/>
        <v>&lt;0.01</v>
      </c>
      <c r="T48" s="173" t="str">
        <f>IF(AVERAGEA(F48,I48,L48,O48)&lt;W48,TEXT(W48,"&lt;0.#######"),AVERAGEA(F48,I48,L48,O48))</f>
        <v>&lt;0.01</v>
      </c>
      <c r="U48" s="830"/>
      <c r="V48" s="287"/>
      <c r="W48" s="276">
        <v>0.01</v>
      </c>
      <c r="X48" s="276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112">
        <v>6.3</v>
      </c>
      <c r="G49" s="31" t="s">
        <v>477</v>
      </c>
      <c r="H49" s="31" t="s">
        <v>477</v>
      </c>
      <c r="I49" s="79">
        <v>5.6</v>
      </c>
      <c r="J49" s="31" t="s">
        <v>477</v>
      </c>
      <c r="K49" s="172" t="s">
        <v>477</v>
      </c>
      <c r="L49" s="79">
        <v>7.7</v>
      </c>
      <c r="M49" s="172" t="s">
        <v>477</v>
      </c>
      <c r="N49" s="172" t="s">
        <v>477</v>
      </c>
      <c r="O49" s="79">
        <v>8.7</v>
      </c>
      <c r="P49" s="172" t="s">
        <v>477</v>
      </c>
      <c r="Q49" s="173" t="s">
        <v>477</v>
      </c>
      <c r="R49" s="528">
        <f t="shared" si="0"/>
        <v>8.7</v>
      </c>
      <c r="S49" s="31">
        <f>IF(MINA(F49,I49,L49,O49)&lt;W49,TEXT(W49,"&lt;0.#######"),MINA(F49,I49,L49,O49))</f>
        <v>5.6</v>
      </c>
      <c r="T49" s="173">
        <f>IF(AVERAGEA(F49,I49,L49,O49)&lt;W49,TEXT(W49,"&lt;0.#######"),AVERAGEA(F49,I49,L49,O49))</f>
        <v>7.074999999999999</v>
      </c>
      <c r="U49" s="11" t="s">
        <v>59</v>
      </c>
      <c r="V49" s="287"/>
      <c r="W49" s="276">
        <v>0.1</v>
      </c>
      <c r="X49" s="276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291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291</v>
      </c>
      <c r="M50" s="162" t="s">
        <v>477</v>
      </c>
      <c r="N50" s="162" t="s">
        <v>477</v>
      </c>
      <c r="O50" s="9" t="s">
        <v>291</v>
      </c>
      <c r="P50" s="162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79" t="str">
        <f t="shared" si="2"/>
        <v>&lt;0.001</v>
      </c>
      <c r="U50" s="11" t="s">
        <v>57</v>
      </c>
      <c r="V50" s="287"/>
      <c r="W50" s="276">
        <v>0.001</v>
      </c>
      <c r="X50" s="276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7.9</v>
      </c>
      <c r="G51" s="9">
        <v>8.9</v>
      </c>
      <c r="H51" s="79">
        <v>5.6</v>
      </c>
      <c r="I51" s="79">
        <v>6.1</v>
      </c>
      <c r="J51" s="79">
        <v>8.4</v>
      </c>
      <c r="K51" s="113">
        <v>7.9</v>
      </c>
      <c r="L51" s="79">
        <v>8.6</v>
      </c>
      <c r="M51" s="113">
        <v>7.7</v>
      </c>
      <c r="N51" s="113">
        <v>8.7</v>
      </c>
      <c r="O51" s="79">
        <v>11</v>
      </c>
      <c r="P51" s="113">
        <v>10</v>
      </c>
      <c r="Q51" s="178">
        <v>12</v>
      </c>
      <c r="R51" s="536">
        <f t="shared" si="0"/>
        <v>12</v>
      </c>
      <c r="S51" s="31">
        <f t="shared" si="1"/>
        <v>5.6</v>
      </c>
      <c r="T51" s="173">
        <f t="shared" si="2"/>
        <v>8.566666666666666</v>
      </c>
      <c r="U51" s="11" t="s">
        <v>61</v>
      </c>
      <c r="V51" s="287"/>
      <c r="W51" s="276">
        <v>0.1</v>
      </c>
      <c r="X51" s="276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112">
        <v>17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79">
        <v>24</v>
      </c>
      <c r="M52" s="162" t="s">
        <v>477</v>
      </c>
      <c r="N52" s="162" t="s">
        <v>477</v>
      </c>
      <c r="O52" s="79">
        <v>23</v>
      </c>
      <c r="P52" s="162" t="s">
        <v>477</v>
      </c>
      <c r="Q52" s="10" t="s">
        <v>477</v>
      </c>
      <c r="R52" s="536">
        <f>IF(MAXA(F52:Q52)&lt;W52,TEXT(W52,"&lt;0"),MAXA(F52:Q52))</f>
        <v>24</v>
      </c>
      <c r="S52" s="167">
        <f>IF(MINA(F52,I52,L52,O52)&lt;W52,TEXT(W52,"&lt;0.#######"),MINA(F52,I52,L52,O52))</f>
        <v>14</v>
      </c>
      <c r="T52" s="187">
        <f>IF(AVERAGEA(F52,I52,L52,O52)&lt;W52,TEXT(W52,"&lt;0.#######"),AVERAGEA(F52,I52,L52,O52))</f>
        <v>19.5</v>
      </c>
      <c r="U52" s="830" t="s">
        <v>59</v>
      </c>
      <c r="V52" s="287"/>
      <c r="W52" s="276">
        <v>2</v>
      </c>
      <c r="X52" s="276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112">
        <v>51</v>
      </c>
      <c r="G53" s="9" t="s">
        <v>477</v>
      </c>
      <c r="H53" s="9" t="s">
        <v>477</v>
      </c>
      <c r="I53" s="79">
        <v>45</v>
      </c>
      <c r="J53" s="9" t="s">
        <v>477</v>
      </c>
      <c r="K53" s="162" t="s">
        <v>477</v>
      </c>
      <c r="L53" s="79">
        <v>61</v>
      </c>
      <c r="M53" s="162" t="s">
        <v>477</v>
      </c>
      <c r="N53" s="162" t="s">
        <v>477</v>
      </c>
      <c r="O53" s="79">
        <v>54</v>
      </c>
      <c r="P53" s="162" t="s">
        <v>477</v>
      </c>
      <c r="Q53" s="10" t="s">
        <v>477</v>
      </c>
      <c r="R53" s="167">
        <f>IF(MAXA(F53:Q53)&lt;W53,TEXT(W53,"&lt;0.#######"),MAXA(F53:Q53))</f>
        <v>61</v>
      </c>
      <c r="S53" s="167">
        <f>IF(MINA(F53,I53,L53,O53)&lt;W53,TEXT(W53,"&lt;0.#######"),MINA(F53,I53,L53,O53))</f>
        <v>45</v>
      </c>
      <c r="T53" s="187">
        <f>IF(AVERAGEA(F53,I53,L53,O53)&lt;W53,TEXT(W53,"&lt;0.#######"),AVERAGEA(F53,I53,L53,O53))</f>
        <v>52.75</v>
      </c>
      <c r="U53" s="830"/>
      <c r="V53" s="287"/>
      <c r="W53" s="276">
        <v>10</v>
      </c>
      <c r="X53" s="276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292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292</v>
      </c>
      <c r="M54" s="162" t="s">
        <v>477</v>
      </c>
      <c r="N54" s="162" t="s">
        <v>477</v>
      </c>
      <c r="O54" s="9" t="s">
        <v>292</v>
      </c>
      <c r="P54" s="162" t="s">
        <v>477</v>
      </c>
      <c r="Q54" s="10" t="s">
        <v>477</v>
      </c>
      <c r="R54" s="56" t="str">
        <f aca="true" t="shared" si="3" ref="R54:R59">IF(MAXA(F54:Q54)&lt;W54,TEXT(W54,"&lt;0.#######"),MAXA(F54:Q54))</f>
        <v>&lt;0.02</v>
      </c>
      <c r="S54" s="31" t="str">
        <f>IF(MINA(F54,I54,L54,O54)&lt;W54,TEXT(W54,"&lt;0.#######"),MINA(F54,I54,L54,O54))</f>
        <v>&lt;0.02</v>
      </c>
      <c r="T54" s="173" t="str">
        <f>IF(AVERAGEA(F54,I54,L54,O54)&lt;W54,TEXT(W54,"&lt;0.#######"),AVERAGEA(F54,I54,L54,O54))</f>
        <v>&lt;0.02</v>
      </c>
      <c r="U54" s="830" t="s">
        <v>60</v>
      </c>
      <c r="V54" s="287"/>
      <c r="W54" s="276">
        <v>0.02</v>
      </c>
      <c r="X54" s="276" t="s">
        <v>292</v>
      </c>
    </row>
    <row r="55" spans="2:24" ht="12" customHeight="1">
      <c r="B55" s="35">
        <v>42</v>
      </c>
      <c r="C55" s="825" t="s">
        <v>241</v>
      </c>
      <c r="D55" s="826"/>
      <c r="E55" s="109" t="s">
        <v>825</v>
      </c>
      <c r="F55" s="255" t="s">
        <v>455</v>
      </c>
      <c r="G55" s="9" t="s">
        <v>455</v>
      </c>
      <c r="H55" s="9" t="s">
        <v>455</v>
      </c>
      <c r="I55" s="79">
        <v>1E-06</v>
      </c>
      <c r="J55" s="9">
        <v>1E-06</v>
      </c>
      <c r="K55" s="9" t="s">
        <v>455</v>
      </c>
      <c r="L55" s="162" t="s">
        <v>455</v>
      </c>
      <c r="M55" s="9" t="s">
        <v>455</v>
      </c>
      <c r="N55" s="9" t="s">
        <v>455</v>
      </c>
      <c r="O55" s="9" t="s">
        <v>455</v>
      </c>
      <c r="P55" s="9" t="s">
        <v>455</v>
      </c>
      <c r="Q55" s="178">
        <v>1E-06</v>
      </c>
      <c r="R55" s="471">
        <f t="shared" si="3"/>
        <v>1E-06</v>
      </c>
      <c r="S55" s="472" t="str">
        <f>IF(MINA(F55:Q55)&lt;W55,TEXT(W55,"&lt;0.#######"),MINA(F55:Q55))</f>
        <v>&lt;0.000001</v>
      </c>
      <c r="T55" s="473" t="str">
        <f t="shared" si="2"/>
        <v>&lt;0.000001</v>
      </c>
      <c r="U55" s="830"/>
      <c r="V55" s="287"/>
      <c r="W55" s="276">
        <v>1E-06</v>
      </c>
      <c r="X55" s="276" t="s">
        <v>463</v>
      </c>
    </row>
    <row r="56" spans="2:24" ht="12" customHeight="1">
      <c r="B56" s="35">
        <v>43</v>
      </c>
      <c r="C56" s="825" t="s">
        <v>240</v>
      </c>
      <c r="D56" s="826"/>
      <c r="E56" s="109" t="s">
        <v>825</v>
      </c>
      <c r="F56" s="255" t="s">
        <v>455</v>
      </c>
      <c r="G56" s="9" t="s">
        <v>455</v>
      </c>
      <c r="H56" s="9" t="s">
        <v>455</v>
      </c>
      <c r="I56" s="9" t="s">
        <v>455</v>
      </c>
      <c r="J56" s="9" t="s">
        <v>455</v>
      </c>
      <c r="K56" s="9" t="s">
        <v>455</v>
      </c>
      <c r="L56" s="9" t="s">
        <v>455</v>
      </c>
      <c r="M56" s="9" t="s">
        <v>455</v>
      </c>
      <c r="N56" s="9" t="s">
        <v>455</v>
      </c>
      <c r="O56" s="9" t="s">
        <v>455</v>
      </c>
      <c r="P56" s="9" t="s">
        <v>455</v>
      </c>
      <c r="Q56" s="10" t="s">
        <v>455</v>
      </c>
      <c r="R56" s="537" t="str">
        <f t="shared" si="3"/>
        <v>&lt;0.000001</v>
      </c>
      <c r="S56" s="29" t="str">
        <f>IF(MINA(F56:Q56)&lt;W56,TEXT(W56,"&lt;0.#######"),MINA(F56:Q56))</f>
        <v>&lt;0.000001</v>
      </c>
      <c r="T56" s="179" t="str">
        <f>IF(AVERAGEA(F56:Q56)&lt;W56,TEXT(W56,"&lt;0.#######"),AVERAGEA(F56:Q56))</f>
        <v>&lt;0.000001</v>
      </c>
      <c r="U56" s="830"/>
      <c r="V56" s="287"/>
      <c r="W56" s="276">
        <v>1E-06</v>
      </c>
      <c r="X56" s="276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288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288</v>
      </c>
      <c r="M57" s="162" t="s">
        <v>477</v>
      </c>
      <c r="N57" s="162" t="s">
        <v>477</v>
      </c>
      <c r="O57" s="9" t="s">
        <v>288</v>
      </c>
      <c r="P57" s="162" t="s">
        <v>477</v>
      </c>
      <c r="Q57" s="10" t="s">
        <v>477</v>
      </c>
      <c r="R57" s="537" t="str">
        <f t="shared" si="3"/>
        <v>&lt;0.002</v>
      </c>
      <c r="S57" s="29" t="str">
        <f>IF(MINA(F57:Q57)&lt;W57,TEXT(W57,"&lt;0.#######"),MINA(F57:Q57))</f>
        <v>&lt;0.002</v>
      </c>
      <c r="T57" s="173" t="str">
        <f>IF(AVERAGEA(F57,I57,L57,O57)&lt;W57,TEXT(W57,"&lt;0.#######"),AVERAGEA(F57,I57,L57,O57))</f>
        <v>&lt;0.002</v>
      </c>
      <c r="U57" s="830"/>
      <c r="V57" s="287"/>
      <c r="W57" s="276">
        <v>0.002</v>
      </c>
      <c r="X57" s="276" t="s">
        <v>440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290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290</v>
      </c>
      <c r="M58" s="162" t="s">
        <v>477</v>
      </c>
      <c r="N58" s="162" t="s">
        <v>477</v>
      </c>
      <c r="O58" s="9" t="s">
        <v>290</v>
      </c>
      <c r="P58" s="162" t="s">
        <v>477</v>
      </c>
      <c r="Q58" s="10" t="s">
        <v>477</v>
      </c>
      <c r="R58" s="540" t="str">
        <f t="shared" si="3"/>
        <v>&lt;0.0005</v>
      </c>
      <c r="S58" s="166" t="str">
        <f>IF(MINA(F58:Q58)&lt;W58,TEXT(W58,"&lt;0.#######"),MINA(F58:Q58))</f>
        <v>&lt;0.0005</v>
      </c>
      <c r="T58" s="173" t="str">
        <f>IF(AVERAGEA(F58,I58,L58,O58)&lt;W58,TEXT(W58,"&lt;0.#######"),AVERAGEA(F58,I58,L58,O58))</f>
        <v>&lt;0.0005</v>
      </c>
      <c r="U58" s="830"/>
      <c r="V58" s="287"/>
      <c r="W58" s="276">
        <v>0.0005</v>
      </c>
      <c r="X58" s="276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0.4</v>
      </c>
      <c r="I59" s="79">
        <v>0.5</v>
      </c>
      <c r="J59" s="79">
        <v>0.6</v>
      </c>
      <c r="K59" s="113">
        <v>0.7</v>
      </c>
      <c r="L59" s="79">
        <v>0.6</v>
      </c>
      <c r="M59" s="113">
        <v>0.4</v>
      </c>
      <c r="N59" s="113">
        <v>0.4</v>
      </c>
      <c r="O59" s="79">
        <v>0.4</v>
      </c>
      <c r="P59" s="113">
        <v>0.3</v>
      </c>
      <c r="Q59" s="178">
        <v>0.3</v>
      </c>
      <c r="R59" s="31">
        <f t="shared" si="3"/>
        <v>0.7</v>
      </c>
      <c r="S59" s="31">
        <f>IF(MINA(F59:Q59)&lt;W59,TEXT(W59,"&lt;0.#######"),MINA(F59:Q59))</f>
        <v>0.3</v>
      </c>
      <c r="T59" s="173">
        <f t="shared" si="2"/>
        <v>0.43333333333333335</v>
      </c>
      <c r="U59" s="830" t="s">
        <v>79</v>
      </c>
      <c r="V59" s="287"/>
      <c r="W59" s="276">
        <v>0.2</v>
      </c>
      <c r="X59" s="291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9">
        <v>7.1</v>
      </c>
      <c r="H60" s="79">
        <v>7.2</v>
      </c>
      <c r="I60" s="79">
        <v>7.3</v>
      </c>
      <c r="J60" s="79">
        <v>7.3</v>
      </c>
      <c r="K60" s="113">
        <v>7.4</v>
      </c>
      <c r="L60" s="79">
        <v>7.3</v>
      </c>
      <c r="M60" s="113">
        <v>7.3</v>
      </c>
      <c r="N60" s="113">
        <v>7.3</v>
      </c>
      <c r="O60" s="79">
        <v>7.2</v>
      </c>
      <c r="P60" s="113">
        <v>7.3</v>
      </c>
      <c r="Q60" s="178">
        <v>7.2</v>
      </c>
      <c r="R60" s="31">
        <f>MAX(F60:Q60)</f>
        <v>7.4</v>
      </c>
      <c r="S60" s="31">
        <f>MIN(F60:Q60)</f>
        <v>7</v>
      </c>
      <c r="T60" s="173">
        <f>IF(AVERAGEA(F60:Q60)&lt;W60,TEXT(W60,"&lt;0.#######"),AVERAGEA(F60:Q60))</f>
        <v>7.241666666666666</v>
      </c>
      <c r="U60" s="830"/>
      <c r="V60" s="287"/>
      <c r="X60" s="291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162" t="s">
        <v>490</v>
      </c>
      <c r="Q61" s="10" t="s">
        <v>490</v>
      </c>
      <c r="R61" s="9"/>
      <c r="S61" s="9"/>
      <c r="T61" s="10"/>
      <c r="U61" s="830"/>
      <c r="V61" s="287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31" t="s">
        <v>490</v>
      </c>
      <c r="O62" s="9" t="s">
        <v>490</v>
      </c>
      <c r="P62" s="162" t="s">
        <v>490</v>
      </c>
      <c r="Q62" s="10" t="s">
        <v>490</v>
      </c>
      <c r="R62" s="31"/>
      <c r="S62" s="9"/>
      <c r="T62" s="10"/>
      <c r="U62" s="830"/>
      <c r="V62" s="287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59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87"/>
      <c r="W63" s="276">
        <v>0.5</v>
      </c>
      <c r="X63" s="276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311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87"/>
      <c r="W64" s="276">
        <v>0.1</v>
      </c>
      <c r="X64" s="276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50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518</v>
      </c>
      <c r="O65" s="26" t="s">
        <v>493</v>
      </c>
      <c r="P65" s="26" t="s">
        <v>493</v>
      </c>
      <c r="Q65" s="227" t="s">
        <v>493</v>
      </c>
      <c r="V65" s="287"/>
      <c r="W65" s="320"/>
      <c r="X65" s="321"/>
    </row>
    <row r="66" spans="2:24" s="285" customFormat="1" ht="15" customHeight="1" thickBot="1">
      <c r="B66" s="818" t="s">
        <v>242</v>
      </c>
      <c r="C66" s="819"/>
      <c r="D66" s="819"/>
      <c r="E66" s="839"/>
      <c r="F66" s="312">
        <v>2</v>
      </c>
      <c r="G66" s="313">
        <v>2</v>
      </c>
      <c r="H66" s="313">
        <v>2</v>
      </c>
      <c r="I66" s="313">
        <v>2</v>
      </c>
      <c r="J66" s="314">
        <v>2</v>
      </c>
      <c r="K66" s="314">
        <v>2</v>
      </c>
      <c r="L66" s="313">
        <v>2</v>
      </c>
      <c r="M66" s="313">
        <v>2</v>
      </c>
      <c r="N66" s="313">
        <v>2</v>
      </c>
      <c r="O66" s="313">
        <v>2</v>
      </c>
      <c r="P66" s="313">
        <v>2</v>
      </c>
      <c r="Q66" s="315">
        <v>2</v>
      </c>
      <c r="R66" s="276"/>
      <c r="S66" s="291"/>
      <c r="T66" s="316"/>
      <c r="U66" s="275"/>
      <c r="V66" s="287"/>
      <c r="W66" s="322"/>
      <c r="X66" s="321"/>
    </row>
    <row r="67" spans="2:22" ht="10.5" customHeight="1">
      <c r="B67" s="66"/>
      <c r="C67" s="1046" t="s">
        <v>444</v>
      </c>
      <c r="D67" s="1046"/>
      <c r="E67" s="1046"/>
      <c r="F67" s="1046"/>
      <c r="G67" s="1046"/>
      <c r="H67" s="1046"/>
      <c r="I67" s="1046"/>
      <c r="J67" s="1046"/>
      <c r="K67" s="1046"/>
      <c r="R67" s="276"/>
      <c r="S67" s="276"/>
      <c r="T67" s="276"/>
      <c r="U67" s="276"/>
      <c r="V67" s="275"/>
    </row>
    <row r="68" spans="4:11" ht="10.5" customHeight="1">
      <c r="D68" s="296"/>
      <c r="E68" s="296"/>
      <c r="F68" s="296"/>
      <c r="G68" s="296"/>
      <c r="H68" s="296"/>
      <c r="I68" s="296"/>
      <c r="J68" s="296"/>
      <c r="K68" s="296"/>
    </row>
    <row r="69" spans="3:5" ht="10.5" customHeight="1">
      <c r="C69" s="295"/>
      <c r="D69" s="295"/>
      <c r="E69" s="295"/>
    </row>
    <row r="70" ht="10.5" customHeight="1"/>
    <row r="71" ht="10.5" customHeight="1"/>
    <row r="72" ht="10.5" customHeight="1"/>
  </sheetData>
  <sheetProtection/>
  <mergeCells count="82">
    <mergeCell ref="G3:I3"/>
    <mergeCell ref="B4:C4"/>
    <mergeCell ref="G4:I4"/>
    <mergeCell ref="B6:C12"/>
    <mergeCell ref="D6:E6"/>
    <mergeCell ref="B1:Q1"/>
    <mergeCell ref="R6:R9"/>
    <mergeCell ref="S6:S9"/>
    <mergeCell ref="T6:T9"/>
    <mergeCell ref="U6:U12"/>
    <mergeCell ref="D7:E7"/>
    <mergeCell ref="D8:E8"/>
    <mergeCell ref="D9:E9"/>
    <mergeCell ref="D10:E10"/>
    <mergeCell ref="D11:E11"/>
    <mergeCell ref="D12:E12"/>
    <mergeCell ref="B13:D13"/>
    <mergeCell ref="F13:Q13"/>
    <mergeCell ref="R13:T13"/>
    <mergeCell ref="C14:D14"/>
    <mergeCell ref="U14:U15"/>
    <mergeCell ref="C15:D15"/>
    <mergeCell ref="C16:D16"/>
    <mergeCell ref="U16:U21"/>
    <mergeCell ref="C17:D17"/>
    <mergeCell ref="C18:D18"/>
    <mergeCell ref="C19:D19"/>
    <mergeCell ref="C20:D20"/>
    <mergeCell ref="C21:D21"/>
    <mergeCell ref="C22:D22"/>
    <mergeCell ref="C23:D23"/>
    <mergeCell ref="C24:D24"/>
    <mergeCell ref="U24:U26"/>
    <mergeCell ref="C25:D25"/>
    <mergeCell ref="C26:D26"/>
    <mergeCell ref="C27:D27"/>
    <mergeCell ref="U27:U33"/>
    <mergeCell ref="C28:D28"/>
    <mergeCell ref="C29:D29"/>
    <mergeCell ref="C30:D30"/>
    <mergeCell ref="C31:D31"/>
    <mergeCell ref="C32:D32"/>
    <mergeCell ref="C33:D33"/>
    <mergeCell ref="C34:D34"/>
    <mergeCell ref="U34:U4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U45:U48"/>
    <mergeCell ref="C46:D46"/>
    <mergeCell ref="C47:D47"/>
    <mergeCell ref="C48:D48"/>
    <mergeCell ref="C49:D49"/>
    <mergeCell ref="C50:D50"/>
    <mergeCell ref="C51:D51"/>
    <mergeCell ref="C52:D52"/>
    <mergeCell ref="U52:U53"/>
    <mergeCell ref="C53:D53"/>
    <mergeCell ref="C54:D54"/>
    <mergeCell ref="U54:U58"/>
    <mergeCell ref="C55:D55"/>
    <mergeCell ref="C56:D56"/>
    <mergeCell ref="C57:D57"/>
    <mergeCell ref="C58:D58"/>
    <mergeCell ref="B65:E65"/>
    <mergeCell ref="B66:E66"/>
    <mergeCell ref="C67:K67"/>
    <mergeCell ref="C59:D59"/>
    <mergeCell ref="U59:U64"/>
    <mergeCell ref="C60:D60"/>
    <mergeCell ref="C61:D61"/>
    <mergeCell ref="C62:D62"/>
    <mergeCell ref="C63:D63"/>
    <mergeCell ref="C64:D64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zoomScalePageLayoutView="0" workbookViewId="0" topLeftCell="A10">
      <selection activeCell="J25" sqref="J25"/>
    </sheetView>
  </sheetViews>
  <sheetFormatPr defaultColWidth="8.8984375" defaultRowHeight="9.75" customHeight="1"/>
  <cols>
    <col min="1" max="1" width="2.59765625" style="3" customWidth="1"/>
    <col min="2" max="2" width="2.3984375" style="3" customWidth="1"/>
    <col min="3" max="3" width="8.09765625" style="3" customWidth="1"/>
    <col min="4" max="4" width="20.09765625" style="3" customWidth="1"/>
    <col min="5" max="5" width="15.09765625" style="3" customWidth="1"/>
    <col min="6" max="6" width="7.59765625" style="4" customWidth="1"/>
    <col min="7" max="9" width="7.59765625" style="3" customWidth="1"/>
    <col min="10" max="12" width="7.59765625" style="4" customWidth="1"/>
    <col min="13" max="13" width="11.59765625" style="3" customWidth="1"/>
    <col min="14" max="14" width="3.5" style="3" customWidth="1"/>
    <col min="15" max="16" width="8.8984375" style="3" hidden="1" customWidth="1"/>
    <col min="17" max="16384" width="8.8984375" style="3" customWidth="1"/>
  </cols>
  <sheetData>
    <row r="1" spans="2:13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</row>
    <row r="2" spans="2:13" ht="11.25" customHeight="1" thickBot="1">
      <c r="B2" s="2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4:13" ht="16.5" customHeight="1" thickBot="1">
      <c r="D3" s="28"/>
      <c r="F3" s="71" t="s">
        <v>5</v>
      </c>
      <c r="G3" s="793" t="s">
        <v>6</v>
      </c>
      <c r="H3" s="794"/>
      <c r="I3" s="795"/>
      <c r="J3" s="141"/>
      <c r="K3" s="40"/>
      <c r="L3" s="40"/>
      <c r="M3" s="40"/>
    </row>
    <row r="4" spans="2:13" ht="16.5" customHeight="1" thickBot="1">
      <c r="B4" s="793" t="s">
        <v>21</v>
      </c>
      <c r="C4" s="1072"/>
      <c r="D4" s="47" t="s">
        <v>133</v>
      </c>
      <c r="F4" s="72">
        <v>4</v>
      </c>
      <c r="G4" s="846" t="s">
        <v>282</v>
      </c>
      <c r="H4" s="847"/>
      <c r="I4" s="848"/>
      <c r="J4" s="76"/>
      <c r="K4" s="46"/>
      <c r="L4" s="46"/>
      <c r="M4" s="46"/>
    </row>
    <row r="5" spans="2:14" ht="9.75" customHeight="1" thickBot="1">
      <c r="B5" s="4"/>
      <c r="C5" s="4"/>
      <c r="D5" s="4"/>
      <c r="E5" s="4"/>
      <c r="G5" s="4"/>
      <c r="H5" s="4"/>
      <c r="I5" s="4"/>
      <c r="M5" s="4"/>
      <c r="N5" s="4"/>
    </row>
    <row r="6" spans="2:14" ht="13.5" customHeight="1">
      <c r="B6" s="938" t="s">
        <v>4</v>
      </c>
      <c r="C6" s="939"/>
      <c r="D6" s="969" t="s">
        <v>14</v>
      </c>
      <c r="E6" s="970"/>
      <c r="F6" s="38">
        <v>45037</v>
      </c>
      <c r="G6" s="150">
        <v>45119</v>
      </c>
      <c r="H6" s="150">
        <v>45211</v>
      </c>
      <c r="I6" s="150">
        <v>45315</v>
      </c>
      <c r="J6" s="919" t="s">
        <v>0</v>
      </c>
      <c r="K6" s="958" t="s">
        <v>1</v>
      </c>
      <c r="L6" s="811" t="s">
        <v>2</v>
      </c>
      <c r="M6" s="961" t="s">
        <v>76</v>
      </c>
      <c r="N6" s="4"/>
    </row>
    <row r="7" spans="2:14" ht="13.5" customHeight="1">
      <c r="B7" s="940"/>
      <c r="C7" s="941"/>
      <c r="D7" s="963" t="s">
        <v>15</v>
      </c>
      <c r="E7" s="964"/>
      <c r="F7" s="39">
        <v>0.4305555555555556</v>
      </c>
      <c r="G7" s="151">
        <v>0.4375</v>
      </c>
      <c r="H7" s="151">
        <v>0.4270833333333333</v>
      </c>
      <c r="I7" s="151">
        <v>0.4270833333333333</v>
      </c>
      <c r="J7" s="920"/>
      <c r="K7" s="959"/>
      <c r="L7" s="812"/>
      <c r="M7" s="962"/>
      <c r="N7" s="4"/>
    </row>
    <row r="8" spans="2:14" ht="13.5" customHeight="1">
      <c r="B8" s="940"/>
      <c r="C8" s="941"/>
      <c r="D8" s="963" t="s">
        <v>16</v>
      </c>
      <c r="E8" s="964"/>
      <c r="F8" s="39" t="s">
        <v>488</v>
      </c>
      <c r="G8" s="151" t="s">
        <v>519</v>
      </c>
      <c r="H8" s="9" t="s">
        <v>537</v>
      </c>
      <c r="I8" s="151" t="s">
        <v>487</v>
      </c>
      <c r="J8" s="920"/>
      <c r="K8" s="959"/>
      <c r="L8" s="812"/>
      <c r="M8" s="962"/>
      <c r="N8" s="4"/>
    </row>
    <row r="9" spans="2:14" ht="13.5" customHeight="1">
      <c r="B9" s="940"/>
      <c r="C9" s="941"/>
      <c r="D9" s="963" t="s">
        <v>17</v>
      </c>
      <c r="E9" s="964"/>
      <c r="F9" s="39" t="s">
        <v>487</v>
      </c>
      <c r="G9" s="9" t="s">
        <v>543</v>
      </c>
      <c r="H9" s="9" t="s">
        <v>537</v>
      </c>
      <c r="I9" s="9" t="s">
        <v>573</v>
      </c>
      <c r="J9" s="921"/>
      <c r="K9" s="960"/>
      <c r="L9" s="813"/>
      <c r="M9" s="962"/>
      <c r="N9" s="4"/>
    </row>
    <row r="10" spans="2:14" ht="13.5" customHeight="1">
      <c r="B10" s="940"/>
      <c r="C10" s="941"/>
      <c r="D10" s="963" t="s">
        <v>19</v>
      </c>
      <c r="E10" s="964"/>
      <c r="F10" s="30">
        <v>18.8</v>
      </c>
      <c r="G10" s="31">
        <v>23</v>
      </c>
      <c r="H10" s="31">
        <v>17</v>
      </c>
      <c r="I10" s="31">
        <v>2.5</v>
      </c>
      <c r="J10" s="52"/>
      <c r="K10" s="105"/>
      <c r="L10" s="53"/>
      <c r="M10" s="962"/>
      <c r="N10" s="4"/>
    </row>
    <row r="11" spans="2:14" ht="13.5" customHeight="1">
      <c r="B11" s="940"/>
      <c r="C11" s="941"/>
      <c r="D11" s="963" t="s">
        <v>18</v>
      </c>
      <c r="E11" s="964"/>
      <c r="F11" s="30">
        <v>12.8</v>
      </c>
      <c r="G11" s="31">
        <v>21.5</v>
      </c>
      <c r="H11" s="31">
        <v>21.5</v>
      </c>
      <c r="I11" s="31">
        <v>7.4</v>
      </c>
      <c r="J11" s="52"/>
      <c r="K11" s="105"/>
      <c r="L11" s="53"/>
      <c r="M11" s="962"/>
      <c r="N11" s="4"/>
    </row>
    <row r="12" spans="2:14" ht="13.5" customHeight="1" thickBot="1">
      <c r="B12" s="942"/>
      <c r="C12" s="943"/>
      <c r="D12" s="1029" t="s">
        <v>280</v>
      </c>
      <c r="E12" s="1059"/>
      <c r="F12" s="327">
        <v>0.5</v>
      </c>
      <c r="G12" s="61">
        <v>0.3</v>
      </c>
      <c r="H12" s="511">
        <v>0.5</v>
      </c>
      <c r="I12" s="61">
        <v>0.5</v>
      </c>
      <c r="J12" s="106"/>
      <c r="K12" s="107"/>
      <c r="L12" s="108"/>
      <c r="M12" s="1073"/>
      <c r="N12" s="4"/>
    </row>
    <row r="13" spans="2:20" s="6" customFormat="1" ht="13.5" customHeight="1" thickBot="1">
      <c r="B13" s="818" t="s">
        <v>75</v>
      </c>
      <c r="C13" s="955"/>
      <c r="D13" s="955"/>
      <c r="E13" s="19" t="s">
        <v>82</v>
      </c>
      <c r="F13" s="918" t="s">
        <v>3</v>
      </c>
      <c r="G13" s="918"/>
      <c r="H13" s="918"/>
      <c r="I13" s="918"/>
      <c r="J13" s="918"/>
      <c r="K13" s="918"/>
      <c r="L13" s="918"/>
      <c r="M13" s="15"/>
      <c r="N13" s="7"/>
      <c r="O13" s="6" t="s">
        <v>245</v>
      </c>
      <c r="T13" s="580"/>
    </row>
    <row r="14" spans="2:16" ht="13.5" customHeight="1">
      <c r="B14" s="102">
        <v>1</v>
      </c>
      <c r="C14" s="952" t="s">
        <v>63</v>
      </c>
      <c r="D14" s="952"/>
      <c r="E14" s="103" t="s">
        <v>796</v>
      </c>
      <c r="F14" s="121" t="s">
        <v>477</v>
      </c>
      <c r="G14" s="155" t="s">
        <v>286</v>
      </c>
      <c r="H14" s="155"/>
      <c r="I14" s="155"/>
      <c r="J14" s="543" t="str">
        <f aca="true" t="shared" si="0" ref="J14:J19">IF(MAXA(F14:I14)&lt;O14,TEXT(O14,"&lt;0.#######"),MAXA(F14:I14))</f>
        <v>&lt;0.0002</v>
      </c>
      <c r="K14" s="544" t="str">
        <f aca="true" t="shared" si="1" ref="K14:K19">IF(MINA(F14:I14)&lt;O14,TEXT(O14,"&lt;0.#######"),MINA(F14:I14))</f>
        <v>&lt;0.0002</v>
      </c>
      <c r="L14" s="545" t="str">
        <f aca="true" t="shared" si="2" ref="L14:L19">IF(AVERAGEA(F14:I14)&lt;O14,TEXT(O14,"&lt;0.#######"),AVERAGEA(F14:I14))</f>
        <v>&lt;0.0002</v>
      </c>
      <c r="M14" s="956" t="s">
        <v>77</v>
      </c>
      <c r="N14" s="2"/>
      <c r="O14" s="3">
        <v>0.0002</v>
      </c>
      <c r="P14" s="3" t="s">
        <v>439</v>
      </c>
    </row>
    <row r="15" spans="2:16" ht="13.5" customHeight="1">
      <c r="B15" s="35">
        <v>2</v>
      </c>
      <c r="C15" s="845" t="s">
        <v>64</v>
      </c>
      <c r="D15" s="845"/>
      <c r="E15" s="13" t="s">
        <v>832</v>
      </c>
      <c r="F15" s="112" t="s">
        <v>477</v>
      </c>
      <c r="G15" s="79" t="s">
        <v>286</v>
      </c>
      <c r="H15" s="79"/>
      <c r="I15" s="79"/>
      <c r="J15" s="470" t="str">
        <f t="shared" si="0"/>
        <v>&lt;0.0002</v>
      </c>
      <c r="K15" s="185" t="str">
        <f t="shared" si="1"/>
        <v>&lt;0.0002</v>
      </c>
      <c r="L15" s="186" t="str">
        <f t="shared" si="2"/>
        <v>&lt;0.0002</v>
      </c>
      <c r="M15" s="957"/>
      <c r="N15" s="2"/>
      <c r="O15" s="3">
        <v>0.0002</v>
      </c>
      <c r="P15" s="3" t="s">
        <v>286</v>
      </c>
    </row>
    <row r="16" spans="2:16" ht="13.5" customHeight="1">
      <c r="B16" s="35">
        <v>3</v>
      </c>
      <c r="C16" s="845" t="s">
        <v>65</v>
      </c>
      <c r="D16" s="845"/>
      <c r="E16" s="13" t="s">
        <v>796</v>
      </c>
      <c r="F16" s="112" t="s">
        <v>291</v>
      </c>
      <c r="G16" s="79" t="s">
        <v>291</v>
      </c>
      <c r="H16" s="79" t="s">
        <v>291</v>
      </c>
      <c r="I16" s="79" t="s">
        <v>291</v>
      </c>
      <c r="J16" s="131" t="str">
        <f t="shared" si="0"/>
        <v>&lt;0.001</v>
      </c>
      <c r="K16" s="144" t="str">
        <f t="shared" si="1"/>
        <v>&lt;0.001</v>
      </c>
      <c r="L16" s="179" t="str">
        <f t="shared" si="2"/>
        <v>&lt;0.001</v>
      </c>
      <c r="M16" s="957"/>
      <c r="N16" s="2"/>
      <c r="O16" s="3">
        <v>0.001</v>
      </c>
      <c r="P16" s="3">
        <v>0.001</v>
      </c>
    </row>
    <row r="17" spans="2:16" ht="13.5" customHeight="1">
      <c r="B17" s="35">
        <v>5</v>
      </c>
      <c r="C17" s="845" t="s">
        <v>300</v>
      </c>
      <c r="D17" s="845"/>
      <c r="E17" s="13" t="s">
        <v>833</v>
      </c>
      <c r="F17" s="112" t="s">
        <v>477</v>
      </c>
      <c r="G17" s="79" t="s">
        <v>287</v>
      </c>
      <c r="H17" s="79" t="s">
        <v>477</v>
      </c>
      <c r="I17" s="79" t="s">
        <v>477</v>
      </c>
      <c r="J17" s="470" t="str">
        <f t="shared" si="0"/>
        <v>&lt;0.0004</v>
      </c>
      <c r="K17" s="185" t="str">
        <f t="shared" si="1"/>
        <v>&lt;0.0004</v>
      </c>
      <c r="L17" s="186" t="str">
        <f t="shared" si="2"/>
        <v>&lt;0.0004</v>
      </c>
      <c r="M17" s="830" t="s">
        <v>60</v>
      </c>
      <c r="N17" s="2"/>
      <c r="O17" s="3">
        <v>0.0004</v>
      </c>
      <c r="P17" s="3" t="s">
        <v>287</v>
      </c>
    </row>
    <row r="18" spans="2:16" ht="13.5" customHeight="1">
      <c r="B18" s="35">
        <v>8</v>
      </c>
      <c r="C18" s="845" t="s">
        <v>301</v>
      </c>
      <c r="D18" s="845"/>
      <c r="E18" s="13" t="s">
        <v>834</v>
      </c>
      <c r="F18" s="112" t="s">
        <v>477</v>
      </c>
      <c r="G18" s="79" t="s">
        <v>291</v>
      </c>
      <c r="H18" s="79" t="s">
        <v>477</v>
      </c>
      <c r="I18" s="79" t="s">
        <v>477</v>
      </c>
      <c r="J18" s="131" t="str">
        <f t="shared" si="0"/>
        <v>&lt;0.001</v>
      </c>
      <c r="K18" s="144" t="str">
        <f t="shared" si="1"/>
        <v>&lt;0.001</v>
      </c>
      <c r="L18" s="179" t="str">
        <f t="shared" si="2"/>
        <v>&lt;0.001</v>
      </c>
      <c r="M18" s="830"/>
      <c r="N18" s="2"/>
      <c r="O18" s="3">
        <v>0.001</v>
      </c>
      <c r="P18" s="3" t="s">
        <v>291</v>
      </c>
    </row>
    <row r="19" spans="2:16" ht="13.5" customHeight="1">
      <c r="B19" s="35">
        <v>9</v>
      </c>
      <c r="C19" s="845" t="s">
        <v>66</v>
      </c>
      <c r="D19" s="845"/>
      <c r="E19" s="13" t="s">
        <v>799</v>
      </c>
      <c r="F19" s="112" t="s">
        <v>477</v>
      </c>
      <c r="G19" s="79" t="s">
        <v>491</v>
      </c>
      <c r="H19" s="79" t="s">
        <v>477</v>
      </c>
      <c r="I19" s="79" t="s">
        <v>477</v>
      </c>
      <c r="J19" s="131" t="str">
        <f t="shared" si="0"/>
        <v>&lt;0.006</v>
      </c>
      <c r="K19" s="144" t="str">
        <f t="shared" si="1"/>
        <v>&lt;0.006</v>
      </c>
      <c r="L19" s="179" t="str">
        <f t="shared" si="2"/>
        <v>&lt;0.006</v>
      </c>
      <c r="M19" s="830"/>
      <c r="N19" s="2"/>
      <c r="O19" s="3">
        <v>0.006</v>
      </c>
      <c r="P19" s="3" t="s">
        <v>452</v>
      </c>
    </row>
    <row r="20" spans="2:14" ht="13.5" customHeight="1">
      <c r="B20" s="35">
        <v>10</v>
      </c>
      <c r="C20" s="845" t="s">
        <v>67</v>
      </c>
      <c r="D20" s="845"/>
      <c r="E20" s="13" t="s">
        <v>797</v>
      </c>
      <c r="F20" s="112"/>
      <c r="G20" s="79"/>
      <c r="H20" s="79"/>
      <c r="I20" s="79"/>
      <c r="J20" s="130"/>
      <c r="K20" s="160"/>
      <c r="L20" s="184"/>
      <c r="M20" s="830" t="s">
        <v>84</v>
      </c>
      <c r="N20" s="2"/>
    </row>
    <row r="21" spans="2:14" ht="13.5" customHeight="1">
      <c r="B21" s="35">
        <v>12</v>
      </c>
      <c r="C21" s="845" t="s">
        <v>68</v>
      </c>
      <c r="D21" s="845"/>
      <c r="E21" s="13" t="s">
        <v>797</v>
      </c>
      <c r="F21" s="112"/>
      <c r="G21" s="79"/>
      <c r="H21" s="79"/>
      <c r="I21" s="79"/>
      <c r="J21" s="130"/>
      <c r="K21" s="160"/>
      <c r="L21" s="184"/>
      <c r="M21" s="830"/>
      <c r="N21" s="2"/>
    </row>
    <row r="22" spans="2:16" ht="13.5" customHeight="1">
      <c r="B22" s="35">
        <v>13</v>
      </c>
      <c r="C22" s="845" t="s">
        <v>302</v>
      </c>
      <c r="D22" s="845"/>
      <c r="E22" s="13" t="s">
        <v>835</v>
      </c>
      <c r="F22" s="112" t="s">
        <v>291</v>
      </c>
      <c r="G22" s="79">
        <v>0.001</v>
      </c>
      <c r="H22" s="79">
        <v>0.001</v>
      </c>
      <c r="I22" s="79" t="s">
        <v>291</v>
      </c>
      <c r="J22" s="131">
        <f>IF(MAXA(F22:I22)&lt;O22,TEXT(O22,"&lt;0.#######"),MAXA(F22:I22))</f>
        <v>0.001</v>
      </c>
      <c r="K22" s="144" t="str">
        <f>IF(MINA(F22:I22)&lt;O22,TEXT(O22,"&lt;0.#######"),MINA(F22:I22))</f>
        <v>&lt;0.001</v>
      </c>
      <c r="L22" s="179" t="str">
        <f>IF(AVERAGEA(F22:I22)&lt;O22,TEXT(O22,"&lt;0.#######"),AVERAGEA(F22:I22))</f>
        <v>&lt;0.001</v>
      </c>
      <c r="M22" s="830"/>
      <c r="N22" s="2"/>
      <c r="O22" s="3">
        <v>0.001</v>
      </c>
      <c r="P22" s="3" t="s">
        <v>291</v>
      </c>
    </row>
    <row r="23" spans="2:20" ht="13.5" customHeight="1">
      <c r="B23" s="35">
        <v>14</v>
      </c>
      <c r="C23" s="845" t="s">
        <v>69</v>
      </c>
      <c r="D23" s="845"/>
      <c r="E23" s="13" t="s">
        <v>836</v>
      </c>
      <c r="F23" s="112" t="s">
        <v>288</v>
      </c>
      <c r="G23" s="81">
        <v>0.005</v>
      </c>
      <c r="H23" s="79">
        <v>0.003</v>
      </c>
      <c r="I23" s="79" t="s">
        <v>288</v>
      </c>
      <c r="J23" s="131">
        <f>IF(MAXA(F23:I23)&lt;O23,TEXT(O23,"&lt;0.#######"),MAXA(F23:I23))</f>
        <v>0.005</v>
      </c>
      <c r="K23" s="144" t="str">
        <f>IF(MINA(F23:I23)&lt;O23,TEXT(O23,"&lt;0.#######"),MINA(F23:I23))</f>
        <v>&lt;0.002</v>
      </c>
      <c r="L23" s="179">
        <f>IF(AVERAGEA(F23:I23)&lt;O23,TEXT(O23,"&lt;0.#######"),AVERAGEA(F23:I23))</f>
        <v>0.002</v>
      </c>
      <c r="M23" s="830"/>
      <c r="N23" s="2"/>
      <c r="O23" s="3">
        <v>0.002</v>
      </c>
      <c r="P23" s="3" t="s">
        <v>288</v>
      </c>
      <c r="T23" s="575"/>
    </row>
    <row r="24" spans="2:14" ht="13.5" customHeight="1">
      <c r="B24" s="35">
        <v>15</v>
      </c>
      <c r="C24" s="845" t="s">
        <v>70</v>
      </c>
      <c r="D24" s="845"/>
      <c r="E24" s="13" t="s">
        <v>837</v>
      </c>
      <c r="F24" s="112"/>
      <c r="G24" s="81"/>
      <c r="H24" s="79"/>
      <c r="I24" s="79"/>
      <c r="J24" s="559"/>
      <c r="K24" s="560"/>
      <c r="L24" s="561"/>
      <c r="M24" s="11" t="s">
        <v>81</v>
      </c>
      <c r="N24" s="2"/>
    </row>
    <row r="25" spans="2:16" ht="13.5" customHeight="1">
      <c r="B25" s="35">
        <v>16</v>
      </c>
      <c r="C25" s="845" t="s">
        <v>20</v>
      </c>
      <c r="D25" s="845"/>
      <c r="E25" s="13" t="s">
        <v>837</v>
      </c>
      <c r="F25" s="30">
        <v>0.5</v>
      </c>
      <c r="G25" s="31">
        <v>0.3</v>
      </c>
      <c r="H25" s="79">
        <v>0.5</v>
      </c>
      <c r="I25" s="31">
        <v>0.5</v>
      </c>
      <c r="J25" s="576">
        <f>IF(MAXA(F25:I25)&lt;O25,TEXT(O25,"&lt;0"),MAXA(F25:I25))</f>
        <v>0.5</v>
      </c>
      <c r="K25" s="568">
        <f>IF(MINA(F25:I25)&lt;O25,TEXT(O25,"&lt;0"),MINA(F25:I25))</f>
        <v>0.3</v>
      </c>
      <c r="L25" s="569">
        <f>IF(AVERAGEA(F25:I25)&lt;O25,TEXT(O25,"&lt;0"),AVERAGEA(F25:I25))</f>
        <v>0.45</v>
      </c>
      <c r="M25" s="11" t="s">
        <v>80</v>
      </c>
      <c r="N25" s="2"/>
      <c r="P25" s="582"/>
    </row>
    <row r="26" spans="2:15" ht="13.5" customHeight="1">
      <c r="B26" s="35">
        <v>17</v>
      </c>
      <c r="C26" s="845" t="s">
        <v>71</v>
      </c>
      <c r="D26" s="845"/>
      <c r="E26" s="13" t="s">
        <v>838</v>
      </c>
      <c r="F26" s="122">
        <v>17</v>
      </c>
      <c r="G26" s="79">
        <v>14</v>
      </c>
      <c r="H26" s="79">
        <v>24</v>
      </c>
      <c r="I26" s="81">
        <v>23</v>
      </c>
      <c r="J26" s="145">
        <f>IF(MAXA(F26:I26)&lt;O26,TEXT(O26,"&lt;0"),MAXA(F26:I26))</f>
        <v>24</v>
      </c>
      <c r="K26" s="530">
        <f>IF(MINA(F26:I26)&lt;O26,TEXT(O26,"&lt;0"),MINA(F26:I26))</f>
        <v>14</v>
      </c>
      <c r="L26" s="187">
        <f>IF(AVERAGEA(F26:I26)&lt;O26,TEXT(O26,"&lt;0"),AVERAGEA(F26:I26))</f>
        <v>19.5</v>
      </c>
      <c r="M26" s="830" t="s">
        <v>52</v>
      </c>
      <c r="N26" s="2"/>
      <c r="O26" s="3">
        <v>10</v>
      </c>
    </row>
    <row r="27" spans="2:15" ht="13.5" customHeight="1">
      <c r="B27" s="35">
        <v>18</v>
      </c>
      <c r="C27" s="845" t="s">
        <v>45</v>
      </c>
      <c r="D27" s="845"/>
      <c r="E27" s="13" t="s">
        <v>795</v>
      </c>
      <c r="F27" s="112" t="s">
        <v>291</v>
      </c>
      <c r="G27" s="79" t="s">
        <v>291</v>
      </c>
      <c r="H27" s="79" t="s">
        <v>291</v>
      </c>
      <c r="I27" s="81" t="s">
        <v>291</v>
      </c>
      <c r="J27" s="131" t="str">
        <f>IF(MAXA(F27:I27)&lt;O27,TEXT(O27,"&lt;0.#######"),MAXA(F27:I27))</f>
        <v>&lt;0.001</v>
      </c>
      <c r="K27" s="144" t="str">
        <f>IF(MINA(F27:I27)&lt;O27,TEXT(O27,"&lt;0.#######"),MINA(F27:I27))</f>
        <v>&lt;0.001</v>
      </c>
      <c r="L27" s="179" t="str">
        <f>IF(AVERAGEA(F27:I27)&lt;O27,TEXT(O27,"&lt;0.#######"),AVERAGEA(F27:I27))</f>
        <v>&lt;0.001</v>
      </c>
      <c r="M27" s="830"/>
      <c r="N27" s="2"/>
      <c r="O27" s="3">
        <v>0.001</v>
      </c>
    </row>
    <row r="28" spans="2:16" ht="13.5" customHeight="1">
      <c r="B28" s="35">
        <v>19</v>
      </c>
      <c r="C28" s="845" t="s">
        <v>72</v>
      </c>
      <c r="D28" s="845"/>
      <c r="E28" s="13" t="s">
        <v>839</v>
      </c>
      <c r="F28" s="112">
        <v>1.6</v>
      </c>
      <c r="G28" s="79">
        <v>1.4</v>
      </c>
      <c r="H28" s="79">
        <v>1.6</v>
      </c>
      <c r="I28" s="81">
        <v>0.8</v>
      </c>
      <c r="J28" s="30">
        <f>IF(MAXA(F28:I28)&lt;O28,TEXT(O28,"&lt;0"),MAXA(F28:I28))</f>
        <v>1.6</v>
      </c>
      <c r="K28" s="172">
        <f>IF(MINA(F28:I28)&lt;O28,TEXT(O28,"&lt;0"),MINA(F28:I28))</f>
        <v>0.8</v>
      </c>
      <c r="L28" s="173">
        <f>IF(AVERAGEA(F28:I28)&lt;O28,TEXT(O28,"&lt;0"),AVERAGEA(F28:I28))</f>
        <v>1.3499999999999999</v>
      </c>
      <c r="M28" s="830"/>
      <c r="N28" s="2"/>
      <c r="O28" s="3">
        <v>0.5</v>
      </c>
      <c r="P28" s="3" t="s">
        <v>461</v>
      </c>
    </row>
    <row r="29" spans="2:16" ht="13.5" customHeight="1">
      <c r="B29" s="35">
        <v>20</v>
      </c>
      <c r="C29" s="845" t="s">
        <v>303</v>
      </c>
      <c r="D29" s="845"/>
      <c r="E29" s="13" t="s">
        <v>800</v>
      </c>
      <c r="F29" s="112" t="s">
        <v>477</v>
      </c>
      <c r="G29" s="79" t="s">
        <v>291</v>
      </c>
      <c r="H29" s="79" t="s">
        <v>477</v>
      </c>
      <c r="I29" s="81" t="s">
        <v>477</v>
      </c>
      <c r="J29" s="131" t="str">
        <f>IF(MAXA(F29:I29)&lt;O29,TEXT(O29,"&lt;0.#######"),MAXA(F29:I29))</f>
        <v>&lt;0.001</v>
      </c>
      <c r="K29" s="144" t="str">
        <f>IF(MINA(F29:I29)&lt;O29,TEXT(O29,"&lt;0.#######"),MINA(F29:I29))</f>
        <v>&lt;0.001</v>
      </c>
      <c r="L29" s="179" t="str">
        <f>IF(AVERAGEA(F29:I29)&lt;O29,TEXT(O29,"&lt;0.#######"),AVERAGEA(F29:I29))</f>
        <v>&lt;0.001</v>
      </c>
      <c r="M29" s="830" t="s">
        <v>60</v>
      </c>
      <c r="N29" s="2"/>
      <c r="O29" s="3">
        <v>0.001</v>
      </c>
      <c r="P29" s="3" t="s">
        <v>291</v>
      </c>
    </row>
    <row r="30" spans="2:16" ht="13.5" customHeight="1">
      <c r="B30" s="35">
        <v>21</v>
      </c>
      <c r="C30" s="845" t="s">
        <v>304</v>
      </c>
      <c r="D30" s="845"/>
      <c r="E30" s="13" t="s">
        <v>796</v>
      </c>
      <c r="F30" s="112" t="s">
        <v>477</v>
      </c>
      <c r="G30" s="79" t="s">
        <v>288</v>
      </c>
      <c r="H30" s="79" t="s">
        <v>477</v>
      </c>
      <c r="I30" s="81" t="s">
        <v>477</v>
      </c>
      <c r="J30" s="131" t="str">
        <f>IF(MAXA(F30:I30)&lt;O30,TEXT(O30,"&lt;0.#######"),MAXA(F30:I30))</f>
        <v>&lt;0.002</v>
      </c>
      <c r="K30" s="144" t="str">
        <f>IF(MINA(F30:I30)&lt;O30,TEXT(O30,"&lt;0.#######"),MINA(F30:I30))</f>
        <v>&lt;0.002</v>
      </c>
      <c r="L30" s="179" t="str">
        <f>IF(AVERAGEA(F30:I30)&lt;O30,TEXT(O30,"&lt;0.#######"),AVERAGEA(F30:I30))</f>
        <v>&lt;0.002</v>
      </c>
      <c r="M30" s="830"/>
      <c r="N30" s="2"/>
      <c r="O30" s="3">
        <v>0.002</v>
      </c>
      <c r="P30" s="3" t="s">
        <v>440</v>
      </c>
    </row>
    <row r="31" spans="2:14" ht="13.5" customHeight="1">
      <c r="B31" s="35">
        <v>22</v>
      </c>
      <c r="C31" s="845" t="s">
        <v>83</v>
      </c>
      <c r="D31" s="845"/>
      <c r="E31" s="13" t="s">
        <v>801</v>
      </c>
      <c r="F31" s="112"/>
      <c r="G31" s="79"/>
      <c r="H31" s="79"/>
      <c r="I31" s="81"/>
      <c r="J31" s="30"/>
      <c r="K31" s="172"/>
      <c r="L31" s="173"/>
      <c r="M31" s="11" t="s">
        <v>52</v>
      </c>
      <c r="N31" s="2"/>
    </row>
    <row r="32" spans="2:16" ht="13.5" customHeight="1">
      <c r="B32" s="35">
        <v>23</v>
      </c>
      <c r="C32" s="845" t="s">
        <v>73</v>
      </c>
      <c r="D32" s="845"/>
      <c r="E32" s="13" t="s">
        <v>801</v>
      </c>
      <c r="F32" s="121" t="s">
        <v>449</v>
      </c>
      <c r="G32" s="79" t="s">
        <v>449</v>
      </c>
      <c r="H32" s="79" t="s">
        <v>449</v>
      </c>
      <c r="I32" s="81" t="s">
        <v>449</v>
      </c>
      <c r="J32" s="145" t="str">
        <f>IF(MAXA(F32:I32)&lt;O32,TEXT(O32,"&lt;0"),MAXA(F32:I32))</f>
        <v>&lt;1</v>
      </c>
      <c r="K32" s="530" t="str">
        <f>IF(MINA(F32:I32)&lt;O32,TEXT(O32,"&lt;0"),MINA(F32:I32))</f>
        <v>&lt;1</v>
      </c>
      <c r="L32" s="187" t="str">
        <f>IF(AVERAGEA(F32:I32)&lt;O32,TEXT(O32,"&lt;0"),AVERAGEA(F32:I32))</f>
        <v>&lt;1</v>
      </c>
      <c r="M32" s="11" t="s">
        <v>53</v>
      </c>
      <c r="N32" s="2"/>
      <c r="O32" s="3">
        <v>1</v>
      </c>
      <c r="P32" s="3" t="s">
        <v>449</v>
      </c>
    </row>
    <row r="33" spans="2:15" ht="13.5" customHeight="1">
      <c r="B33" s="35">
        <v>24</v>
      </c>
      <c r="C33" s="845" t="s">
        <v>47</v>
      </c>
      <c r="D33" s="845"/>
      <c r="E33" s="13" t="s">
        <v>840</v>
      </c>
      <c r="F33" s="112">
        <v>51</v>
      </c>
      <c r="G33" s="79">
        <v>45</v>
      </c>
      <c r="H33" s="79">
        <v>61</v>
      </c>
      <c r="I33" s="81">
        <v>54</v>
      </c>
      <c r="J33" s="145">
        <f>IF(MAXA(F33:I33)&lt;O33,TEXT(O33,"&lt;#0"),MAXA(F33:I33))</f>
        <v>61</v>
      </c>
      <c r="K33" s="530">
        <f>IF(MINA(F33:I33)&lt;O33,TEXT(O33,"&lt;#0"),MINA(F33:I33))</f>
        <v>45</v>
      </c>
      <c r="L33" s="187">
        <f>IF(AVERAGEA(F33:I33)&lt;O33,TEXT(O33,"&lt;#0"),AVERAGEA(F33:I33))</f>
        <v>52.75</v>
      </c>
      <c r="M33" s="11" t="s">
        <v>52</v>
      </c>
      <c r="N33" s="2"/>
      <c r="O33" s="3">
        <v>10</v>
      </c>
    </row>
    <row r="34" spans="2:16" ht="13.5" customHeight="1">
      <c r="B34" s="35">
        <v>25</v>
      </c>
      <c r="C34" s="845" t="s">
        <v>55</v>
      </c>
      <c r="D34" s="845"/>
      <c r="E34" s="13" t="s">
        <v>841</v>
      </c>
      <c r="F34" s="112" t="s">
        <v>448</v>
      </c>
      <c r="G34" s="79" t="s">
        <v>448</v>
      </c>
      <c r="H34" s="79" t="s">
        <v>448</v>
      </c>
      <c r="I34" s="81" t="s">
        <v>448</v>
      </c>
      <c r="J34" s="562" t="s">
        <v>448</v>
      </c>
      <c r="K34" s="563" t="s">
        <v>448</v>
      </c>
      <c r="L34" s="564" t="s">
        <v>448</v>
      </c>
      <c r="M34" s="11" t="s">
        <v>79</v>
      </c>
      <c r="N34" s="2"/>
      <c r="O34" s="3">
        <v>0.1</v>
      </c>
      <c r="P34" s="3" t="s">
        <v>448</v>
      </c>
    </row>
    <row r="35" spans="2:16" ht="13.5" customHeight="1">
      <c r="B35" s="35">
        <v>26</v>
      </c>
      <c r="C35" s="845" t="s">
        <v>51</v>
      </c>
      <c r="D35" s="845"/>
      <c r="E35" s="13" t="s">
        <v>842</v>
      </c>
      <c r="F35" s="112">
        <v>7.2</v>
      </c>
      <c r="G35" s="79">
        <v>7.3</v>
      </c>
      <c r="H35" s="79">
        <v>7.3</v>
      </c>
      <c r="I35" s="81">
        <v>7.2</v>
      </c>
      <c r="J35" s="576">
        <f>IF(MAXA(F35:I35)&lt;O35,TEXT(O35,"&lt;#0"),MAXA(F35:I35))</f>
        <v>7.3</v>
      </c>
      <c r="K35" s="568">
        <f>IF(MINA(F35:I35)&lt;O35,TEXT(O35,"&lt;#0"),MINA(F35:I35))</f>
        <v>7.2</v>
      </c>
      <c r="L35" s="569">
        <f>IF(AVERAGEA(F35:I35)&lt;O35,TEXT(O35,"&lt;#0"),AVERAGEA(F35:I35))</f>
        <v>7.25</v>
      </c>
      <c r="M35" s="830" t="s">
        <v>78</v>
      </c>
      <c r="N35" s="2"/>
      <c r="O35" s="3">
        <v>0</v>
      </c>
      <c r="P35" s="3">
        <v>0</v>
      </c>
    </row>
    <row r="36" spans="2:14" ht="24" customHeight="1">
      <c r="B36" s="35">
        <v>27</v>
      </c>
      <c r="C36" s="845" t="s">
        <v>74</v>
      </c>
      <c r="D36" s="845"/>
      <c r="E36" s="104" t="s">
        <v>843</v>
      </c>
      <c r="F36" s="112">
        <v>-2.6</v>
      </c>
      <c r="G36" s="79">
        <v>-2.5</v>
      </c>
      <c r="H36" s="81">
        <v>-2.1</v>
      </c>
      <c r="I36" s="79">
        <v>-2.5</v>
      </c>
      <c r="J36" s="30">
        <f>MAXA(F36:I36)</f>
        <v>-2.1</v>
      </c>
      <c r="K36" s="172">
        <f>MINA(F36:I36)</f>
        <v>-2.6</v>
      </c>
      <c r="L36" s="173">
        <f>AVERAGEA(F36:I36)</f>
        <v>-2.425</v>
      </c>
      <c r="M36" s="830"/>
      <c r="N36" s="2"/>
    </row>
    <row r="37" spans="2:16" ht="13.5" customHeight="1">
      <c r="B37" s="35">
        <v>28</v>
      </c>
      <c r="C37" s="845" t="s">
        <v>278</v>
      </c>
      <c r="D37" s="845"/>
      <c r="E37" s="104" t="s">
        <v>844</v>
      </c>
      <c r="F37" s="120">
        <v>0</v>
      </c>
      <c r="G37" s="138">
        <v>1</v>
      </c>
      <c r="H37" s="138">
        <v>3</v>
      </c>
      <c r="I37" s="138">
        <v>3</v>
      </c>
      <c r="J37" s="547">
        <f>IF(MAXA(F37:I37)&lt;O37,TEXT(O37,"&lt;0"),MAXA(F37:I37))</f>
        <v>3</v>
      </c>
      <c r="K37" s="548">
        <f>IF(MINA(F37:I37)&lt;O37,TEXT(O37,"&lt;0"),MINA(F37:I37))</f>
        <v>0</v>
      </c>
      <c r="L37" s="549">
        <f>IF(AVERAGEA(F37:I37)&lt;O37,TEXT(O37,"&lt;0"),AVERAGEA(F37:I37))</f>
        <v>1.75</v>
      </c>
      <c r="M37" s="11" t="s">
        <v>279</v>
      </c>
      <c r="N37" s="2"/>
      <c r="O37" s="3">
        <v>0</v>
      </c>
      <c r="P37" s="3">
        <v>0</v>
      </c>
    </row>
    <row r="38" spans="2:16" ht="13.5" customHeight="1">
      <c r="B38" s="35">
        <v>29</v>
      </c>
      <c r="C38" s="845" t="s">
        <v>432</v>
      </c>
      <c r="D38" s="845"/>
      <c r="E38" s="109" t="s">
        <v>798</v>
      </c>
      <c r="F38" s="112" t="s">
        <v>477</v>
      </c>
      <c r="G38" s="79" t="s">
        <v>291</v>
      </c>
      <c r="H38" s="79" t="s">
        <v>477</v>
      </c>
      <c r="I38" s="178" t="s">
        <v>477</v>
      </c>
      <c r="J38" s="131" t="str">
        <f>IF(MAXA(F38:I38)&lt;O38,TEXT(O38,"&lt;0.#######"),MAXA(F38:I38))</f>
        <v>&lt;0.001</v>
      </c>
      <c r="K38" s="29" t="str">
        <f>IF(MINA(F38:I38)&lt;O38,TEXT(O38,"&lt;0.#######"),MINA(F38:I38))</f>
        <v>&lt;0.001</v>
      </c>
      <c r="L38" s="179" t="str">
        <f>IF(AVERAGEA(F38:I38)&lt;O38,TEXT(O38,"&lt;0.#######"),AVERAGEA(F38:I38))</f>
        <v>&lt;0.001</v>
      </c>
      <c r="M38" s="11" t="s">
        <v>60</v>
      </c>
      <c r="N38" s="2"/>
      <c r="O38" s="3">
        <v>0.001</v>
      </c>
      <c r="P38" s="3" t="s">
        <v>291</v>
      </c>
    </row>
    <row r="39" spans="2:15" ht="13.5" customHeight="1">
      <c r="B39" s="35">
        <v>30</v>
      </c>
      <c r="C39" s="845" t="s">
        <v>41</v>
      </c>
      <c r="D39" s="845"/>
      <c r="E39" s="248" t="s">
        <v>798</v>
      </c>
      <c r="F39" s="112" t="s">
        <v>451</v>
      </c>
      <c r="G39" s="79">
        <v>0.02</v>
      </c>
      <c r="H39" s="79">
        <v>0.02</v>
      </c>
      <c r="I39" s="79" t="s">
        <v>451</v>
      </c>
      <c r="J39" s="130">
        <f>IF(MAXA(F39:I39)&lt;O39,TEXT(O39,"&lt;0.#######"),MAXA(F39:I39))</f>
        <v>0.02</v>
      </c>
      <c r="K39" s="56" t="str">
        <f>IF(MINA(F39:I39)&lt;O39,TEXT(O39,"&lt;0.#######"),MINA(F39:I39))</f>
        <v>&lt;0.01</v>
      </c>
      <c r="L39" s="184">
        <f>IF(AVERAGEA(F39:I39)&lt;O39,TEXT(O39,"&lt;0.#######"),AVERAGEA(F39:I39))</f>
        <v>0.01</v>
      </c>
      <c r="M39" s="11" t="s">
        <v>57</v>
      </c>
      <c r="N39" s="2"/>
      <c r="O39" s="3">
        <v>0.01</v>
      </c>
    </row>
    <row r="40" spans="2:16" ht="24" customHeight="1" thickBot="1">
      <c r="B40" s="246">
        <v>31</v>
      </c>
      <c r="C40" s="1053" t="s">
        <v>474</v>
      </c>
      <c r="D40" s="1054"/>
      <c r="E40" s="254" t="s">
        <v>845</v>
      </c>
      <c r="F40" s="250"/>
      <c r="G40" s="229" t="s">
        <v>515</v>
      </c>
      <c r="H40" s="251"/>
      <c r="I40" s="252"/>
      <c r="J40" s="1092" t="str">
        <f>IF(MAXA(F40:I40)&lt;O40,TEXT(O40,"&lt;0.#######"),MAXA(F40:I40))</f>
        <v>&lt;0.000005</v>
      </c>
      <c r="K40" s="1093" t="str">
        <f>IF(MINA(F40:I40)&lt;O40,TEXT(O40,"&lt;0.#######"),MINA(F40:I40))</f>
        <v>&lt;0.000005</v>
      </c>
      <c r="L40" s="1094" t="str">
        <f>IF(AVERAGEA(F40:I40)&lt;O40,TEXT(O40,"&lt;0.#######"),AVERAGEA(F40:I40))</f>
        <v>&lt;0.000005</v>
      </c>
      <c r="M40" s="245" t="s">
        <v>61</v>
      </c>
      <c r="N40" s="2"/>
      <c r="O40" s="3">
        <v>5E-06</v>
      </c>
      <c r="P40" s="3" t="s">
        <v>479</v>
      </c>
    </row>
    <row r="41" spans="2:14" ht="15" customHeight="1" thickBot="1">
      <c r="B41" s="818" t="s">
        <v>252</v>
      </c>
      <c r="C41" s="819"/>
      <c r="D41" s="819"/>
      <c r="E41" s="839"/>
      <c r="F41" s="92">
        <v>2</v>
      </c>
      <c r="G41" s="156">
        <v>2</v>
      </c>
      <c r="H41" s="156">
        <v>2</v>
      </c>
      <c r="I41" s="146">
        <v>2</v>
      </c>
      <c r="J41" s="22"/>
      <c r="K41" s="22"/>
      <c r="L41" s="22"/>
      <c r="M41" s="2"/>
      <c r="N41" s="2"/>
    </row>
    <row r="42" spans="2:12" ht="9.75" customHeight="1">
      <c r="B42" s="1"/>
      <c r="C42" s="1071" t="s">
        <v>471</v>
      </c>
      <c r="D42" s="1071"/>
      <c r="E42" s="1071"/>
      <c r="F42" s="1071"/>
      <c r="G42" s="1071"/>
      <c r="H42" s="1071"/>
      <c r="I42" s="1071"/>
      <c r="J42" s="1071"/>
      <c r="K42" s="1071"/>
      <c r="L42" s="42"/>
    </row>
    <row r="45" ht="9.75" customHeight="1">
      <c r="S45" s="582"/>
    </row>
    <row r="49" ht="9.75" customHeight="1">
      <c r="R49" s="575"/>
    </row>
    <row r="50" ht="9.75" customHeight="1">
      <c r="R50" s="575"/>
    </row>
    <row r="51" ht="9.75" customHeight="1">
      <c r="R51" s="575"/>
    </row>
    <row r="53" spans="18:20" ht="9.75" customHeight="1">
      <c r="R53" s="586"/>
      <c r="S53" s="586"/>
      <c r="T53" s="586"/>
    </row>
    <row r="60" spans="6:20" ht="9.75" customHeight="1">
      <c r="F60" s="588">
        <v>7</v>
      </c>
      <c r="T60" s="3">
        <f>IF(AVERAGEA(F60:Q60)&lt;W60,TEXT(W60,"&lt;0.#######"),AVERAGEA(F60:Q60))</f>
        <v>7</v>
      </c>
    </row>
    <row r="62" ht="9.75" customHeight="1">
      <c r="R62" s="575"/>
    </row>
    <row r="63" ht="9.75" customHeight="1">
      <c r="R63" s="575"/>
    </row>
  </sheetData>
  <sheetProtection/>
  <mergeCells count="54">
    <mergeCell ref="C28:D28"/>
    <mergeCell ref="C20:D20"/>
    <mergeCell ref="M17:M19"/>
    <mergeCell ref="M20:M23"/>
    <mergeCell ref="M26:M28"/>
    <mergeCell ref="C24:D24"/>
    <mergeCell ref="C25:D25"/>
    <mergeCell ref="C26:D26"/>
    <mergeCell ref="C18:D18"/>
    <mergeCell ref="C21:D21"/>
    <mergeCell ref="C42:K42"/>
    <mergeCell ref="G3:I3"/>
    <mergeCell ref="G4:I4"/>
    <mergeCell ref="C36:D36"/>
    <mergeCell ref="C37:D37"/>
    <mergeCell ref="C31:D31"/>
    <mergeCell ref="C27:D27"/>
    <mergeCell ref="C29:D29"/>
    <mergeCell ref="C30:D30"/>
    <mergeCell ref="C35:D35"/>
    <mergeCell ref="B1:M1"/>
    <mergeCell ref="J6:J9"/>
    <mergeCell ref="K6:K9"/>
    <mergeCell ref="B4:C4"/>
    <mergeCell ref="M6:M12"/>
    <mergeCell ref="L6:L9"/>
    <mergeCell ref="B6:C12"/>
    <mergeCell ref="D10:E10"/>
    <mergeCell ref="D11:E11"/>
    <mergeCell ref="D6:E6"/>
    <mergeCell ref="C17:D17"/>
    <mergeCell ref="C19:D19"/>
    <mergeCell ref="C14:D14"/>
    <mergeCell ref="D7:E7"/>
    <mergeCell ref="D8:E8"/>
    <mergeCell ref="D9:E9"/>
    <mergeCell ref="D12:E12"/>
    <mergeCell ref="B41:E41"/>
    <mergeCell ref="C32:D32"/>
    <mergeCell ref="C33:D33"/>
    <mergeCell ref="C34:D34"/>
    <mergeCell ref="C39:D39"/>
    <mergeCell ref="C38:D38"/>
    <mergeCell ref="C40:D40"/>
    <mergeCell ref="C23:D23"/>
    <mergeCell ref="M35:M36"/>
    <mergeCell ref="J13:L13"/>
    <mergeCell ref="M14:M16"/>
    <mergeCell ref="C16:D16"/>
    <mergeCell ref="F13:I13"/>
    <mergeCell ref="C22:D22"/>
    <mergeCell ref="B13:D13"/>
    <mergeCell ref="M29:M30"/>
    <mergeCell ref="C15:D15"/>
  </mergeCells>
  <printOptions horizontalCentered="1"/>
  <pageMargins left="0.5905511811023623" right="0.3937007874015748" top="0.7874015748031497" bottom="0.3937007874015748" header="0" footer="0"/>
  <pageSetup fitToHeight="1" fitToWidth="1" horizontalDpi="600" verticalDpi="600" orientation="landscape" paperSize="9" scale="92" r:id="rId1"/>
  <headerFooter alignWithMargins="0">
    <oddHeader>&amp;L様式３－１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22">
      <selection activeCell="R49" sqref="R49:T49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5</v>
      </c>
      <c r="G4" s="847" t="s">
        <v>137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45037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45177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0.3958333333333333</v>
      </c>
      <c r="G7" s="151">
        <v>0.40972222222222227</v>
      </c>
      <c r="H7" s="151">
        <v>0.40972222222222227</v>
      </c>
      <c r="I7" s="151">
        <v>0.4131944444444444</v>
      </c>
      <c r="J7" s="151">
        <v>0.4236111111111111</v>
      </c>
      <c r="K7" s="151">
        <v>0.5868055555555556</v>
      </c>
      <c r="L7" s="151">
        <v>0.40625</v>
      </c>
      <c r="M7" s="151">
        <v>0.4166666666666667</v>
      </c>
      <c r="N7" s="151">
        <v>0.3923611111111111</v>
      </c>
      <c r="O7" s="151">
        <v>0.40972222222222227</v>
      </c>
      <c r="P7" s="151">
        <v>0.3923611111111111</v>
      </c>
      <c r="Q7" s="190">
        <v>0.40972222222222227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488</v>
      </c>
      <c r="G8" s="151" t="s">
        <v>488</v>
      </c>
      <c r="H8" s="9" t="s">
        <v>488</v>
      </c>
      <c r="I8" s="151" t="s">
        <v>519</v>
      </c>
      <c r="J8" s="9" t="s">
        <v>500</v>
      </c>
      <c r="K8" s="9" t="s">
        <v>537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487</v>
      </c>
      <c r="G9" s="9" t="s">
        <v>488</v>
      </c>
      <c r="H9" s="9" t="s">
        <v>488</v>
      </c>
      <c r="I9" s="9" t="s">
        <v>543</v>
      </c>
      <c r="J9" s="9" t="s">
        <v>500</v>
      </c>
      <c r="K9" s="9" t="s">
        <v>550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575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30">
        <v>18</v>
      </c>
      <c r="G10" s="31">
        <v>16</v>
      </c>
      <c r="H10" s="79">
        <v>24.2</v>
      </c>
      <c r="I10" s="31">
        <v>25</v>
      </c>
      <c r="J10" s="31">
        <v>32.1</v>
      </c>
      <c r="K10" s="31">
        <v>26</v>
      </c>
      <c r="L10" s="31">
        <v>15.5</v>
      </c>
      <c r="M10" s="31">
        <v>12</v>
      </c>
      <c r="N10" s="31">
        <v>2.3</v>
      </c>
      <c r="O10" s="31">
        <v>0</v>
      </c>
      <c r="P10" s="31">
        <v>2</v>
      </c>
      <c r="Q10" s="173">
        <v>5</v>
      </c>
      <c r="R10" s="30">
        <f>MAX(F10:Q10)</f>
        <v>32.1</v>
      </c>
      <c r="S10" s="172">
        <f>MIN(F10:Q10)</f>
        <v>0</v>
      </c>
      <c r="T10" s="173">
        <f>AVERAGEA(F10:Q10)</f>
        <v>14.841666666666669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30">
        <v>9.8</v>
      </c>
      <c r="G11" s="31">
        <v>11.1</v>
      </c>
      <c r="H11" s="79">
        <v>13.3</v>
      </c>
      <c r="I11" s="79">
        <v>18.2</v>
      </c>
      <c r="J11" s="31">
        <v>21.4</v>
      </c>
      <c r="K11" s="79">
        <v>24.3</v>
      </c>
      <c r="L11" s="31">
        <v>18.5</v>
      </c>
      <c r="M11" s="159">
        <v>16</v>
      </c>
      <c r="N11" s="31">
        <v>11.5</v>
      </c>
      <c r="O11" s="31">
        <v>6.9</v>
      </c>
      <c r="P11" s="79">
        <v>6.5</v>
      </c>
      <c r="Q11" s="173">
        <v>6.2</v>
      </c>
      <c r="R11" s="54">
        <f>MAX(F11:Q11)</f>
        <v>24.3</v>
      </c>
      <c r="S11" s="535">
        <f>MIN(F11:Q11)</f>
        <v>6.2</v>
      </c>
      <c r="T11" s="191">
        <f>AVERAGEA(F11:Q11)</f>
        <v>13.641666666666667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327">
        <v>0.5</v>
      </c>
      <c r="G12" s="61">
        <v>0.5</v>
      </c>
      <c r="H12" s="61">
        <v>0.5</v>
      </c>
      <c r="I12" s="61">
        <v>0.4</v>
      </c>
      <c r="J12" s="61">
        <v>0.4</v>
      </c>
      <c r="K12" s="511">
        <v>0.5</v>
      </c>
      <c r="L12" s="511">
        <v>0.6</v>
      </c>
      <c r="M12" s="511">
        <v>0.5</v>
      </c>
      <c r="N12" s="61">
        <v>0.5</v>
      </c>
      <c r="O12" s="61">
        <v>0.5</v>
      </c>
      <c r="P12" s="61">
        <v>0.5</v>
      </c>
      <c r="Q12" s="188">
        <v>0.5</v>
      </c>
      <c r="R12" s="527">
        <f>MAX(F12:Q12)</f>
        <v>0.6</v>
      </c>
      <c r="S12" s="326">
        <f>MIN(F12:Q12)</f>
        <v>0.4</v>
      </c>
      <c r="T12" s="188">
        <f>AVERAGEA(F12:Q12)</f>
        <v>0.4916666666666667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9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9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9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9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1075" t="s">
        <v>27</v>
      </c>
      <c r="D19" s="107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1075" t="s">
        <v>28</v>
      </c>
      <c r="D20" s="107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9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1075" t="s">
        <v>29</v>
      </c>
      <c r="D21" s="107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9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1075" t="s">
        <v>465</v>
      </c>
      <c r="D22" s="107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1075" t="s">
        <v>30</v>
      </c>
      <c r="D23" s="107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1075" t="s">
        <v>31</v>
      </c>
      <c r="D24" s="1076"/>
      <c r="E24" s="109" t="s">
        <v>809</v>
      </c>
      <c r="F24" s="112">
        <v>0.2</v>
      </c>
      <c r="G24" s="9" t="s">
        <v>477</v>
      </c>
      <c r="H24" s="9" t="s">
        <v>477</v>
      </c>
      <c r="I24" s="79">
        <v>0.1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9" t="s">
        <v>477</v>
      </c>
      <c r="Q24" s="10" t="s">
        <v>477</v>
      </c>
      <c r="R24" s="528">
        <f t="shared" si="0"/>
        <v>0.2</v>
      </c>
      <c r="S24" s="31">
        <f>IF(MINA(F24,I24,L24,O24)&lt;W24,TEXT(W24,"&lt;0.#######"),MINA(F24,I24,L24,O24))</f>
        <v>0.1</v>
      </c>
      <c r="T24" s="173">
        <f>IF(AVERAGEA(F24,I24,L24,O24)&lt;W24,TEXT(W24,"&lt;0.#######"),AVERAGEA(F24,I24,L24,O24))</f>
        <v>0.15000000000000002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1075" t="s">
        <v>32</v>
      </c>
      <c r="D25" s="107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9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1075" t="s">
        <v>33</v>
      </c>
      <c r="D26" s="107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9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1075" t="s">
        <v>34</v>
      </c>
      <c r="D27" s="107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9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1075" t="s">
        <v>306</v>
      </c>
      <c r="D28" s="107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9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1079" t="s">
        <v>433</v>
      </c>
      <c r="D29" s="1080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1075" t="s">
        <v>307</v>
      </c>
      <c r="D30" s="107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1075" t="s">
        <v>308</v>
      </c>
      <c r="D31" s="107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1075" t="s">
        <v>309</v>
      </c>
      <c r="D32" s="107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1075" t="s">
        <v>310</v>
      </c>
      <c r="D33" s="107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9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1075" t="s">
        <v>277</v>
      </c>
      <c r="D34" s="107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1075" t="s">
        <v>35</v>
      </c>
      <c r="D35" s="107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1075" t="s">
        <v>311</v>
      </c>
      <c r="D36" s="1076"/>
      <c r="E36" s="109" t="s">
        <v>815</v>
      </c>
      <c r="F36" s="112">
        <v>0.005</v>
      </c>
      <c r="G36" s="29" t="s">
        <v>477</v>
      </c>
      <c r="H36" s="29" t="s">
        <v>477</v>
      </c>
      <c r="I36" s="79">
        <v>0.025</v>
      </c>
      <c r="J36" s="29" t="s">
        <v>477</v>
      </c>
      <c r="K36" s="144" t="s">
        <v>477</v>
      </c>
      <c r="L36" s="29">
        <v>0.02</v>
      </c>
      <c r="M36" s="144" t="s">
        <v>477</v>
      </c>
      <c r="N36" s="144" t="s">
        <v>477</v>
      </c>
      <c r="O36" s="113">
        <v>0.004</v>
      </c>
      <c r="P36" s="9" t="s">
        <v>477</v>
      </c>
      <c r="Q36" s="179" t="s">
        <v>477</v>
      </c>
      <c r="R36" s="537">
        <f t="shared" si="0"/>
        <v>0.025</v>
      </c>
      <c r="S36" s="29">
        <f t="shared" si="5"/>
        <v>0.004</v>
      </c>
      <c r="T36" s="179">
        <f>IF(AVERAGEA(F36,I36,L36,O36)&lt;W36,TEXT(W36,"&lt;0.#######"),AVERAGEA(F36,I36,L36,O36))</f>
        <v>0.013500000000000002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1075" t="s">
        <v>36</v>
      </c>
      <c r="D37" s="1076"/>
      <c r="E37" s="109" t="s">
        <v>816</v>
      </c>
      <c r="F37" s="112">
        <v>0.005</v>
      </c>
      <c r="G37" s="144" t="s">
        <v>477</v>
      </c>
      <c r="H37" s="144" t="s">
        <v>477</v>
      </c>
      <c r="I37" s="79">
        <v>0.021</v>
      </c>
      <c r="J37" s="144" t="s">
        <v>477</v>
      </c>
      <c r="K37" s="144" t="s">
        <v>477</v>
      </c>
      <c r="L37" s="79">
        <v>0.008</v>
      </c>
      <c r="M37" s="144" t="s">
        <v>477</v>
      </c>
      <c r="N37" s="144" t="s">
        <v>477</v>
      </c>
      <c r="O37" s="113">
        <v>0.004</v>
      </c>
      <c r="P37" s="29" t="s">
        <v>477</v>
      </c>
      <c r="Q37" s="179" t="s">
        <v>477</v>
      </c>
      <c r="R37" s="537">
        <f t="shared" si="0"/>
        <v>0.021</v>
      </c>
      <c r="S37" s="29">
        <f t="shared" si="5"/>
        <v>0.004</v>
      </c>
      <c r="T37" s="179">
        <f t="shared" si="4"/>
        <v>0.009500000000000001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1075" t="s">
        <v>312</v>
      </c>
      <c r="D38" s="107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9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1075" t="s">
        <v>37</v>
      </c>
      <c r="D39" s="107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1075" t="s">
        <v>38</v>
      </c>
      <c r="D40" s="1076"/>
      <c r="E40" s="109" t="s">
        <v>817</v>
      </c>
      <c r="F40" s="112">
        <v>0.008</v>
      </c>
      <c r="G40" s="29" t="s">
        <v>477</v>
      </c>
      <c r="H40" s="29" t="s">
        <v>477</v>
      </c>
      <c r="I40" s="79">
        <v>0.028</v>
      </c>
      <c r="J40" s="589" t="s">
        <v>477</v>
      </c>
      <c r="K40" s="590" t="s">
        <v>477</v>
      </c>
      <c r="L40" s="79">
        <v>0.025</v>
      </c>
      <c r="M40" s="144" t="s">
        <v>477</v>
      </c>
      <c r="N40" s="144" t="s">
        <v>477</v>
      </c>
      <c r="O40" s="113">
        <v>0.007</v>
      </c>
      <c r="P40" s="9" t="s">
        <v>477</v>
      </c>
      <c r="Q40" s="179" t="s">
        <v>477</v>
      </c>
      <c r="R40" s="537">
        <f t="shared" si="0"/>
        <v>0.028</v>
      </c>
      <c r="S40" s="29">
        <f t="shared" si="5"/>
        <v>0.007</v>
      </c>
      <c r="T40" s="179">
        <f t="shared" si="4"/>
        <v>0.017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1075" t="s">
        <v>39</v>
      </c>
      <c r="D41" s="1076"/>
      <c r="E41" s="109" t="s">
        <v>816</v>
      </c>
      <c r="F41" s="79">
        <v>0.004</v>
      </c>
      <c r="G41" s="144" t="s">
        <v>477</v>
      </c>
      <c r="H41" s="144" t="s">
        <v>477</v>
      </c>
      <c r="I41" s="113">
        <v>0.019</v>
      </c>
      <c r="J41" s="144" t="s">
        <v>477</v>
      </c>
      <c r="K41" s="144" t="s">
        <v>477</v>
      </c>
      <c r="L41" s="113">
        <v>0.009</v>
      </c>
      <c r="M41" s="144" t="s">
        <v>477</v>
      </c>
      <c r="N41" s="144" t="s">
        <v>477</v>
      </c>
      <c r="O41" s="113">
        <v>0.003</v>
      </c>
      <c r="P41" s="144" t="s">
        <v>477</v>
      </c>
      <c r="Q41" s="179" t="s">
        <v>477</v>
      </c>
      <c r="R41" s="29">
        <f t="shared" si="0"/>
        <v>0.019</v>
      </c>
      <c r="S41" s="29">
        <f t="shared" si="5"/>
        <v>0.003</v>
      </c>
      <c r="T41" s="179">
        <f t="shared" si="4"/>
        <v>0.00875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1075" t="s">
        <v>313</v>
      </c>
      <c r="D42" s="1076"/>
      <c r="E42" s="109" t="s">
        <v>816</v>
      </c>
      <c r="F42" s="112">
        <v>0.003</v>
      </c>
      <c r="G42" s="9" t="s">
        <v>477</v>
      </c>
      <c r="H42" s="9" t="s">
        <v>477</v>
      </c>
      <c r="I42" s="79">
        <v>0.003</v>
      </c>
      <c r="J42" s="9" t="s">
        <v>477</v>
      </c>
      <c r="K42" s="162" t="s">
        <v>477</v>
      </c>
      <c r="L42" s="79">
        <v>0.005</v>
      </c>
      <c r="M42" s="162" t="s">
        <v>477</v>
      </c>
      <c r="N42" s="162" t="s">
        <v>477</v>
      </c>
      <c r="O42" s="113">
        <v>0.003</v>
      </c>
      <c r="P42" s="9" t="s">
        <v>477</v>
      </c>
      <c r="Q42" s="10" t="s">
        <v>477</v>
      </c>
      <c r="R42" s="537">
        <f t="shared" si="0"/>
        <v>0.005</v>
      </c>
      <c r="S42" s="29">
        <f t="shared" si="5"/>
        <v>0.003</v>
      </c>
      <c r="T42" s="179">
        <f t="shared" si="4"/>
        <v>0.0034999999999999996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1075" t="s">
        <v>314</v>
      </c>
      <c r="D43" s="107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1075" t="s">
        <v>315</v>
      </c>
      <c r="D44" s="107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1075" t="s">
        <v>40</v>
      </c>
      <c r="D45" s="1076"/>
      <c r="E45" s="109" t="s">
        <v>811</v>
      </c>
      <c r="F45" s="255" t="s">
        <v>477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9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1075" t="s">
        <v>41</v>
      </c>
      <c r="D46" s="107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9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1075" t="s">
        <v>42</v>
      </c>
      <c r="D47" s="107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9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1075" t="s">
        <v>43</v>
      </c>
      <c r="D48" s="107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9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1075" t="s">
        <v>44</v>
      </c>
      <c r="D49" s="1076"/>
      <c r="E49" s="109" t="s">
        <v>822</v>
      </c>
      <c r="F49" s="30" t="s">
        <v>477</v>
      </c>
      <c r="G49" s="31" t="s">
        <v>477</v>
      </c>
      <c r="H49" s="31" t="s">
        <v>477</v>
      </c>
      <c r="I49" s="31">
        <v>6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31" t="s">
        <v>477</v>
      </c>
      <c r="Q49" s="173" t="s">
        <v>477</v>
      </c>
      <c r="R49" s="528">
        <f t="shared" si="0"/>
        <v>6</v>
      </c>
      <c r="S49" s="31">
        <f>IF(MINA(I49)&lt;W49,TEXT(W49,"&lt;0.#######"),MINA(I49))</f>
        <v>6</v>
      </c>
      <c r="T49" s="173">
        <f t="shared" si="6"/>
        <v>6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1075" t="s">
        <v>45</v>
      </c>
      <c r="D50" s="107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9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1075" t="s">
        <v>46</v>
      </c>
      <c r="D51" s="1076"/>
      <c r="E51" s="109" t="s">
        <v>822</v>
      </c>
      <c r="F51" s="112">
        <v>7.9</v>
      </c>
      <c r="G51" s="9">
        <v>8.3</v>
      </c>
      <c r="H51" s="79">
        <v>5.8</v>
      </c>
      <c r="I51" s="79">
        <v>6.6</v>
      </c>
      <c r="J51" s="79">
        <v>7.9</v>
      </c>
      <c r="K51" s="172">
        <v>9</v>
      </c>
      <c r="L51" s="79">
        <v>8.2</v>
      </c>
      <c r="M51" s="172">
        <v>8</v>
      </c>
      <c r="N51" s="172">
        <v>7.6</v>
      </c>
      <c r="O51" s="113">
        <v>11</v>
      </c>
      <c r="P51" s="79">
        <v>11</v>
      </c>
      <c r="Q51" s="178">
        <v>11</v>
      </c>
      <c r="R51" s="536">
        <f t="shared" si="0"/>
        <v>11</v>
      </c>
      <c r="S51" s="31">
        <f t="shared" si="1"/>
        <v>5.8</v>
      </c>
      <c r="T51" s="173">
        <f>IF(AVERAGEA(F51:Q51)&lt;W51,TEXT(W51,"&lt;0.#######"),AVERAGEA(F51:Q51))</f>
        <v>8.525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1077" t="s">
        <v>71</v>
      </c>
      <c r="D52" s="1078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9" t="s">
        <v>477</v>
      </c>
      <c r="Q52" s="10" t="s">
        <v>477</v>
      </c>
      <c r="R52" s="536">
        <f>IF(MAXA(F52:Q52)&lt;W52,TEXT(W52,"&lt;0"),MAXA(F52:Q52))</f>
        <v>14</v>
      </c>
      <c r="S52" s="167">
        <f>IF(MINA(I52)&lt;W52,TEXT(W52,"&lt;0.#######"),MINA(I52))</f>
        <v>14</v>
      </c>
      <c r="T52" s="187">
        <f aca="true" t="shared" si="7" ref="T52:T58">IF(AVERAGEA(I52)&lt;W52,TEXT(W52,"&lt;0.#######"),AVERAGEA(I52))</f>
        <v>14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1075" t="s">
        <v>47</v>
      </c>
      <c r="D53" s="107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44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9" t="s">
        <v>477</v>
      </c>
      <c r="Q53" s="10" t="s">
        <v>477</v>
      </c>
      <c r="R53" s="167">
        <f>IF(MAXA(F53:Q53)&lt;W53,TEXT(W53,"&lt;0.#######"),MAXA(F53:Q53))</f>
        <v>44</v>
      </c>
      <c r="S53" s="585">
        <f>IF(MINA(I53)&lt;W53,TEXT(W53,"&lt;0.#######"),MINA(I53))</f>
        <v>44</v>
      </c>
      <c r="T53" s="187">
        <f t="shared" si="7"/>
        <v>44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9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316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>IF(MAXA(I55)&lt;W55,TEXT(W55,"&lt;0.#######"),MAXA(I55))</f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317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9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9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0.3</v>
      </c>
      <c r="I59" s="79">
        <v>0.6</v>
      </c>
      <c r="J59" s="79">
        <v>0.5</v>
      </c>
      <c r="K59" s="113">
        <v>0.7</v>
      </c>
      <c r="L59" s="79">
        <v>0.7</v>
      </c>
      <c r="M59" s="113">
        <v>0.5</v>
      </c>
      <c r="N59" s="113">
        <v>0.4</v>
      </c>
      <c r="O59" s="113">
        <v>0.4</v>
      </c>
      <c r="P59" s="79">
        <v>0.3</v>
      </c>
      <c r="Q59" s="178">
        <v>0.3</v>
      </c>
      <c r="R59" s="31">
        <f t="shared" si="8"/>
        <v>0.7</v>
      </c>
      <c r="S59" s="31">
        <f t="shared" si="9"/>
        <v>0.3</v>
      </c>
      <c r="T59" s="173">
        <f>IF(AVERAGEA(F59:Q59)&lt;W59,TEXT(W59,"&lt;0.#######"),AVERAGEA(F59:Q59))</f>
        <v>0.4416666666666667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9">
        <v>7.1</v>
      </c>
      <c r="H60" s="79">
        <v>7.2</v>
      </c>
      <c r="I60" s="79">
        <v>7.2</v>
      </c>
      <c r="J60" s="79">
        <v>7.3</v>
      </c>
      <c r="K60" s="113">
        <v>7.3</v>
      </c>
      <c r="L60" s="79">
        <v>7.3</v>
      </c>
      <c r="M60" s="113">
        <v>7.2</v>
      </c>
      <c r="N60" s="113">
        <v>7.4</v>
      </c>
      <c r="O60" s="113">
        <v>7.2</v>
      </c>
      <c r="P60" s="79">
        <v>7.3</v>
      </c>
      <c r="Q60" s="178">
        <v>7.2</v>
      </c>
      <c r="R60" s="31">
        <f>MAX(F60:Q60)</f>
        <v>7.4</v>
      </c>
      <c r="S60" s="31">
        <f>MIN(F60:Q60)</f>
        <v>7</v>
      </c>
      <c r="T60" s="173">
        <f>IF(AVERAGEA(F60:Q60)&lt;W60,TEXT(W60,"&lt;0.#######"),AVERAGEA(F60:Q60))</f>
        <v>7.2250000000000005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9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50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17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</row>
    <row r="69" spans="3:5" ht="10.5" customHeight="1">
      <c r="C69" s="1"/>
      <c r="D69" s="1"/>
      <c r="E69" s="1"/>
    </row>
    <row r="70" ht="10.5" customHeight="1"/>
    <row r="71" ht="10.5" customHeight="1"/>
    <row r="72" ht="10.5" customHeight="1"/>
  </sheetData>
  <sheetProtection/>
  <mergeCells count="82">
    <mergeCell ref="B1:Q1"/>
    <mergeCell ref="B66:E66"/>
    <mergeCell ref="C16:D16"/>
    <mergeCell ref="D8:E8"/>
    <mergeCell ref="D9:E9"/>
    <mergeCell ref="D12:E12"/>
    <mergeCell ref="B65:E65"/>
    <mergeCell ref="C17:D17"/>
    <mergeCell ref="C18:D18"/>
    <mergeCell ref="C23:D23"/>
    <mergeCell ref="G3:I3"/>
    <mergeCell ref="G4:I4"/>
    <mergeCell ref="B4:C4"/>
    <mergeCell ref="C15:D15"/>
    <mergeCell ref="B13:D13"/>
    <mergeCell ref="C14:D14"/>
    <mergeCell ref="D6:E6"/>
    <mergeCell ref="D7:E7"/>
    <mergeCell ref="F13:Q13"/>
    <mergeCell ref="U54:U58"/>
    <mergeCell ref="C24:D24"/>
    <mergeCell ref="C25:D25"/>
    <mergeCell ref="C36:D36"/>
    <mergeCell ref="C37:D37"/>
    <mergeCell ref="C35:D35"/>
    <mergeCell ref="C38:D38"/>
    <mergeCell ref="C32:D32"/>
    <mergeCell ref="C40:D40"/>
    <mergeCell ref="C41:D41"/>
    <mergeCell ref="C22:D22"/>
    <mergeCell ref="C26:D26"/>
    <mergeCell ref="C31:D31"/>
    <mergeCell ref="R6:R9"/>
    <mergeCell ref="C19:D19"/>
    <mergeCell ref="D10:E10"/>
    <mergeCell ref="D11:E11"/>
    <mergeCell ref="B6:C12"/>
    <mergeCell ref="C21:D21"/>
    <mergeCell ref="C20:D20"/>
    <mergeCell ref="U59:U64"/>
    <mergeCell ref="U52:U53"/>
    <mergeCell ref="C27:D27"/>
    <mergeCell ref="C28:D28"/>
    <mergeCell ref="C29:D29"/>
    <mergeCell ref="C30:D30"/>
    <mergeCell ref="C33:D33"/>
    <mergeCell ref="U45:U48"/>
    <mergeCell ref="C39:D39"/>
    <mergeCell ref="C42:D42"/>
    <mergeCell ref="U6:U12"/>
    <mergeCell ref="T6:T9"/>
    <mergeCell ref="S6:S9"/>
    <mergeCell ref="U27:U33"/>
    <mergeCell ref="U14:U15"/>
    <mergeCell ref="U24:U26"/>
    <mergeCell ref="R13:T13"/>
    <mergeCell ref="U16:U21"/>
    <mergeCell ref="C43:D43"/>
    <mergeCell ref="C44:D44"/>
    <mergeCell ref="C45:D45"/>
    <mergeCell ref="C46:D46"/>
    <mergeCell ref="C47:D47"/>
    <mergeCell ref="C48:D48"/>
    <mergeCell ref="C51:D51"/>
    <mergeCell ref="C50:D50"/>
    <mergeCell ref="C52:D52"/>
    <mergeCell ref="C61:D61"/>
    <mergeCell ref="C59:D59"/>
    <mergeCell ref="C53:D53"/>
    <mergeCell ref="C54:D54"/>
    <mergeCell ref="C55:D55"/>
    <mergeCell ref="C56:D56"/>
    <mergeCell ref="D67:Q67"/>
    <mergeCell ref="C34:D34"/>
    <mergeCell ref="U34:U44"/>
    <mergeCell ref="C63:D63"/>
    <mergeCell ref="C64:D64"/>
    <mergeCell ref="C57:D57"/>
    <mergeCell ref="C58:D58"/>
    <mergeCell ref="C62:D62"/>
    <mergeCell ref="C60:D60"/>
    <mergeCell ref="C49:D49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10">
      <selection activeCell="D12" sqref="D12:E12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6</v>
      </c>
      <c r="G4" s="847" t="s">
        <v>442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45037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0.5625</v>
      </c>
      <c r="G7" s="151">
        <v>0.545138888888889</v>
      </c>
      <c r="H7" s="151">
        <v>0.5243055555555556</v>
      </c>
      <c r="I7" s="151">
        <v>0.5902777777777778</v>
      </c>
      <c r="J7" s="151">
        <v>0.5625</v>
      </c>
      <c r="K7" s="151">
        <v>0.53125</v>
      </c>
      <c r="L7" s="151">
        <v>0.5347222222222222</v>
      </c>
      <c r="M7" s="151">
        <v>0.5208333333333334</v>
      </c>
      <c r="N7" s="151">
        <v>0.53125</v>
      </c>
      <c r="O7" s="151">
        <v>0.5625</v>
      </c>
      <c r="P7" s="151">
        <v>0.5347222222222222</v>
      </c>
      <c r="Q7" s="190">
        <v>0.5416666666666666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488</v>
      </c>
      <c r="G8" s="151" t="s">
        <v>488</v>
      </c>
      <c r="H8" s="9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487</v>
      </c>
      <c r="G9" s="9" t="s">
        <v>488</v>
      </c>
      <c r="H9" s="9" t="s">
        <v>488</v>
      </c>
      <c r="I9" s="9" t="s">
        <v>519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575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30">
        <v>19.4</v>
      </c>
      <c r="G10" s="31">
        <v>18</v>
      </c>
      <c r="H10" s="31">
        <v>28</v>
      </c>
      <c r="I10" s="31">
        <v>28</v>
      </c>
      <c r="J10" s="31">
        <v>32.5</v>
      </c>
      <c r="K10" s="31">
        <v>30</v>
      </c>
      <c r="L10" s="31">
        <v>19</v>
      </c>
      <c r="M10" s="31">
        <v>17</v>
      </c>
      <c r="N10" s="31">
        <v>6.5</v>
      </c>
      <c r="O10" s="31">
        <v>2.8</v>
      </c>
      <c r="P10" s="31">
        <v>6.5</v>
      </c>
      <c r="Q10" s="173">
        <v>3.7</v>
      </c>
      <c r="R10" s="30">
        <f>MAX(F10:Q10)</f>
        <v>32.5</v>
      </c>
      <c r="S10" s="172">
        <f>MIN(F10:Q10)</f>
        <v>2.8</v>
      </c>
      <c r="T10" s="173">
        <f>AVERAGEA(F10:Q10)</f>
        <v>17.616666666666667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30">
        <v>8.3</v>
      </c>
      <c r="G11" s="9">
        <v>8.9</v>
      </c>
      <c r="H11" s="79">
        <v>12.8</v>
      </c>
      <c r="I11" s="31">
        <v>16.5</v>
      </c>
      <c r="J11" s="31">
        <v>20.8</v>
      </c>
      <c r="K11" s="31">
        <v>23.5</v>
      </c>
      <c r="L11" s="31">
        <v>16.4</v>
      </c>
      <c r="M11" s="159">
        <v>14.1</v>
      </c>
      <c r="N11" s="31">
        <v>9</v>
      </c>
      <c r="O11" s="31">
        <v>5.2</v>
      </c>
      <c r="P11" s="31">
        <v>4.4</v>
      </c>
      <c r="Q11" s="173">
        <v>4</v>
      </c>
      <c r="R11" s="54">
        <f>MAX(F11:Q11)</f>
        <v>23.5</v>
      </c>
      <c r="S11" s="535">
        <f>MIN(F11:Q11)</f>
        <v>4</v>
      </c>
      <c r="T11" s="191">
        <f>AVERAGEA(F11:Q11)</f>
        <v>11.991666666666665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327">
        <v>0.6</v>
      </c>
      <c r="G12" s="61">
        <v>0.5</v>
      </c>
      <c r="H12" s="511">
        <v>0.5</v>
      </c>
      <c r="I12" s="61">
        <v>0.4</v>
      </c>
      <c r="J12" s="61">
        <v>0.5</v>
      </c>
      <c r="K12" s="61">
        <v>0.6</v>
      </c>
      <c r="L12" s="61">
        <v>0.6</v>
      </c>
      <c r="M12" s="61">
        <v>0.5</v>
      </c>
      <c r="N12" s="61">
        <v>0.5</v>
      </c>
      <c r="O12" s="61">
        <v>0.5</v>
      </c>
      <c r="P12" s="61">
        <v>0.5</v>
      </c>
      <c r="Q12" s="521">
        <v>0.5</v>
      </c>
      <c r="R12" s="527">
        <f>MAX(F12:Q12)</f>
        <v>0.6</v>
      </c>
      <c r="S12" s="326">
        <f>MIN(F12:Q12)</f>
        <v>0.4</v>
      </c>
      <c r="T12" s="188">
        <f>AVERAGEA(F12:Q12)</f>
        <v>0.5166666666666667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9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9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9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9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9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9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0.1</v>
      </c>
      <c r="G24" s="9" t="s">
        <v>477</v>
      </c>
      <c r="H24" s="9" t="s">
        <v>477</v>
      </c>
      <c r="I24" s="79">
        <v>0.1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9" t="s">
        <v>477</v>
      </c>
      <c r="Q24" s="10" t="s">
        <v>477</v>
      </c>
      <c r="R24" s="528">
        <f t="shared" si="0"/>
        <v>0.2</v>
      </c>
      <c r="S24" s="31">
        <f>IF(MINA(F24,I24,L24,O24)&lt;W24,TEXT(W24,"&lt;0.#######"),MINA(F24,I24,L24,O24))</f>
        <v>0.1</v>
      </c>
      <c r="T24" s="173">
        <f>IF(AVERAGEA(F24,I24,L24,O24)&lt;W24,TEXT(W24,"&lt;0.#######"),AVERAGEA(F24,I24,L24,O24))</f>
        <v>0.125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9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9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9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825" t="s">
        <v>318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9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319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320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321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322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9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323</v>
      </c>
      <c r="D36" s="826"/>
      <c r="E36" s="109" t="s">
        <v>815</v>
      </c>
      <c r="F36" s="112">
        <v>0.006</v>
      </c>
      <c r="G36" s="29" t="s">
        <v>477</v>
      </c>
      <c r="H36" s="29" t="s">
        <v>477</v>
      </c>
      <c r="I36" s="79">
        <v>0.025</v>
      </c>
      <c r="J36" s="29" t="s">
        <v>477</v>
      </c>
      <c r="K36" s="144" t="s">
        <v>477</v>
      </c>
      <c r="L36" s="79">
        <v>0.021</v>
      </c>
      <c r="M36" s="144" t="s">
        <v>477</v>
      </c>
      <c r="N36" s="144" t="s">
        <v>477</v>
      </c>
      <c r="O36" s="113">
        <v>0.004</v>
      </c>
      <c r="P36" s="9" t="s">
        <v>477</v>
      </c>
      <c r="Q36" s="179" t="s">
        <v>477</v>
      </c>
      <c r="R36" s="537">
        <f t="shared" si="0"/>
        <v>0.025</v>
      </c>
      <c r="S36" s="29">
        <f t="shared" si="5"/>
        <v>0.004</v>
      </c>
      <c r="T36" s="179">
        <f>IF(AVERAGEA(F36,I36,L36,O36)&lt;W36,TEXT(W36,"&lt;0.#######"),AVERAGEA(F36,I36,L36,O36))</f>
        <v>0.014000000000000002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44" t="s">
        <v>477</v>
      </c>
      <c r="H37" s="144" t="s">
        <v>477</v>
      </c>
      <c r="I37" s="29">
        <v>0.02</v>
      </c>
      <c r="J37" s="144" t="s">
        <v>477</v>
      </c>
      <c r="K37" s="144" t="s">
        <v>477</v>
      </c>
      <c r="L37" s="79">
        <v>0.013</v>
      </c>
      <c r="M37" s="144" t="s">
        <v>477</v>
      </c>
      <c r="N37" s="144" t="s">
        <v>477</v>
      </c>
      <c r="O37" s="113">
        <v>0.004</v>
      </c>
      <c r="P37" s="9" t="s">
        <v>477</v>
      </c>
      <c r="Q37" s="179" t="s">
        <v>477</v>
      </c>
      <c r="R37" s="537">
        <f t="shared" si="0"/>
        <v>0.02</v>
      </c>
      <c r="S37" s="29">
        <f t="shared" si="5"/>
        <v>0.004</v>
      </c>
      <c r="T37" s="179">
        <f t="shared" si="4"/>
        <v>0.010499999999999999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324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9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0.009</v>
      </c>
      <c r="G40" s="29" t="s">
        <v>477</v>
      </c>
      <c r="H40" s="29" t="s">
        <v>477</v>
      </c>
      <c r="I40" s="79">
        <v>0.028</v>
      </c>
      <c r="J40" s="589" t="s">
        <v>477</v>
      </c>
      <c r="K40" s="590" t="s">
        <v>477</v>
      </c>
      <c r="L40" s="79">
        <v>0.027</v>
      </c>
      <c r="M40" s="144" t="s">
        <v>477</v>
      </c>
      <c r="N40" s="144" t="s">
        <v>477</v>
      </c>
      <c r="O40" s="113">
        <v>0.007</v>
      </c>
      <c r="P40" s="9" t="s">
        <v>477</v>
      </c>
      <c r="Q40" s="179" t="s">
        <v>477</v>
      </c>
      <c r="R40" s="537">
        <f t="shared" si="0"/>
        <v>0.028</v>
      </c>
      <c r="S40" s="29">
        <f t="shared" si="5"/>
        <v>0.007</v>
      </c>
      <c r="T40" s="179">
        <f t="shared" si="4"/>
        <v>0.017750000000000002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0.004</v>
      </c>
      <c r="G41" s="144" t="s">
        <v>477</v>
      </c>
      <c r="H41" s="144" t="s">
        <v>477</v>
      </c>
      <c r="I41" s="113">
        <v>0.019</v>
      </c>
      <c r="J41" s="144" t="s">
        <v>477</v>
      </c>
      <c r="K41" s="144" t="s">
        <v>477</v>
      </c>
      <c r="L41" s="113">
        <v>0.013</v>
      </c>
      <c r="M41" s="144" t="s">
        <v>477</v>
      </c>
      <c r="N41" s="144" t="s">
        <v>477</v>
      </c>
      <c r="O41" s="113">
        <v>0.003</v>
      </c>
      <c r="P41" s="144" t="s">
        <v>477</v>
      </c>
      <c r="Q41" s="179" t="s">
        <v>477</v>
      </c>
      <c r="R41" s="29">
        <f t="shared" si="0"/>
        <v>0.019</v>
      </c>
      <c r="S41" s="29">
        <f t="shared" si="5"/>
        <v>0.003</v>
      </c>
      <c r="T41" s="179">
        <f t="shared" si="4"/>
        <v>0.00975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325</v>
      </c>
      <c r="D42" s="826"/>
      <c r="E42" s="109" t="s">
        <v>816</v>
      </c>
      <c r="F42" s="112">
        <v>0.003</v>
      </c>
      <c r="G42" s="9" t="s">
        <v>477</v>
      </c>
      <c r="H42" s="9" t="s">
        <v>477</v>
      </c>
      <c r="I42" s="79">
        <v>0.003</v>
      </c>
      <c r="J42" s="9" t="s">
        <v>477</v>
      </c>
      <c r="K42" s="162" t="s">
        <v>477</v>
      </c>
      <c r="L42" s="79">
        <v>0.006</v>
      </c>
      <c r="M42" s="162" t="s">
        <v>477</v>
      </c>
      <c r="N42" s="162" t="s">
        <v>477</v>
      </c>
      <c r="O42" s="113">
        <v>0.003</v>
      </c>
      <c r="P42" s="9" t="s">
        <v>477</v>
      </c>
      <c r="Q42" s="10" t="s">
        <v>477</v>
      </c>
      <c r="R42" s="537">
        <f t="shared" si="0"/>
        <v>0.006</v>
      </c>
      <c r="S42" s="29">
        <f t="shared" si="5"/>
        <v>0.003</v>
      </c>
      <c r="T42" s="179">
        <f t="shared" si="4"/>
        <v>0.00375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326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327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9">
        <v>0.01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9" t="s">
        <v>477</v>
      </c>
      <c r="Q45" s="10" t="s">
        <v>477</v>
      </c>
      <c r="R45" s="56">
        <f t="shared" si="0"/>
        <v>0.01</v>
      </c>
      <c r="S45" s="577">
        <f>IF(MINA(I45)&lt;W45,TEXT(W45,"&lt;0.#######"),MINA(I45))</f>
        <v>0.01</v>
      </c>
      <c r="T45" s="184">
        <f aca="true" t="shared" si="6" ref="T45:T50">IF(AVERAGEA(I45)&lt;W45,TEXT(W45,"&lt;0.#######"),AVERAGEA(I45))</f>
        <v>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9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9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9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79">
        <v>6.1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31" t="s">
        <v>477</v>
      </c>
      <c r="Q49" s="173" t="s">
        <v>477</v>
      </c>
      <c r="R49" s="528">
        <f t="shared" si="0"/>
        <v>6.1</v>
      </c>
      <c r="S49" s="31">
        <f>IF(MINA(I49)&lt;W49,TEXT(W49,"&lt;0.#######"),MINA(I49))</f>
        <v>6.1</v>
      </c>
      <c r="T49" s="173">
        <f t="shared" si="6"/>
        <v>6.1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9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7.9</v>
      </c>
      <c r="G51" s="9">
        <v>8.5</v>
      </c>
      <c r="H51" s="79">
        <v>5.7</v>
      </c>
      <c r="I51" s="79">
        <v>6.5</v>
      </c>
      <c r="J51" s="31">
        <v>8</v>
      </c>
      <c r="K51" s="113">
        <v>7.7</v>
      </c>
      <c r="L51" s="79">
        <v>8.2</v>
      </c>
      <c r="M51" s="113">
        <v>8.2</v>
      </c>
      <c r="N51" s="172">
        <v>9</v>
      </c>
      <c r="O51" s="113">
        <v>11</v>
      </c>
      <c r="P51" s="79">
        <v>12</v>
      </c>
      <c r="Q51" s="178">
        <v>12</v>
      </c>
      <c r="R51" s="536">
        <f t="shared" si="0"/>
        <v>12</v>
      </c>
      <c r="S51" s="31">
        <f t="shared" si="1"/>
        <v>5.7</v>
      </c>
      <c r="T51" s="173">
        <f>IF(AVERAGEA(F51:Q51)&lt;W51,TEXT(W51,"&lt;0.#######"),AVERAGEA(F51:Q51))</f>
        <v>8.725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9" t="s">
        <v>477</v>
      </c>
      <c r="Q52" s="10" t="s">
        <v>477</v>
      </c>
      <c r="R52" s="536">
        <f>IF(MAXA(F52:Q52)&lt;W52,TEXT(W52,"&lt;0"),MAXA(F52:Q52))</f>
        <v>14</v>
      </c>
      <c r="S52" s="167">
        <f>IF(MINA(I52)&lt;W52,TEXT(W52,"&lt;0.#######"),MINA(I52))</f>
        <v>14</v>
      </c>
      <c r="T52" s="187">
        <f aca="true" t="shared" si="7" ref="T52:T58">IF(AVERAGEA(I52)&lt;W52,TEXT(W52,"&lt;0.#######"),AVERAGEA(I52))</f>
        <v>14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42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9" t="s">
        <v>477</v>
      </c>
      <c r="Q53" s="10" t="s">
        <v>477</v>
      </c>
      <c r="R53" s="167">
        <f>IF(MAXA(F53:Q53)&lt;W53,TEXT(W53,"&lt;0.#######"),MAXA(F53:Q53))</f>
        <v>42</v>
      </c>
      <c r="S53" s="585">
        <f>IF(MINA(I53)&lt;W53,TEXT(W53,"&lt;0.#######"),MINA(I53))</f>
        <v>42</v>
      </c>
      <c r="T53" s="187">
        <f t="shared" si="7"/>
        <v>42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9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328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329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9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9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0.4</v>
      </c>
      <c r="I59" s="79">
        <v>0.5</v>
      </c>
      <c r="J59" s="79">
        <v>0.5</v>
      </c>
      <c r="K59" s="113">
        <v>0.6</v>
      </c>
      <c r="L59" s="79">
        <v>0.7</v>
      </c>
      <c r="M59" s="113">
        <v>0.5</v>
      </c>
      <c r="N59" s="113">
        <v>0.5</v>
      </c>
      <c r="O59" s="113">
        <v>0.3</v>
      </c>
      <c r="P59" s="79">
        <v>0.3</v>
      </c>
      <c r="Q59" s="178">
        <v>0.3</v>
      </c>
      <c r="R59" s="31">
        <f t="shared" si="8"/>
        <v>0.7</v>
      </c>
      <c r="S59" s="31">
        <f t="shared" si="9"/>
        <v>0.3</v>
      </c>
      <c r="T59" s="173">
        <f>IF(AVERAGEA(F59:Q59)&lt;W59,TEXT(W59,"&lt;0.#######"),AVERAGEA(F59:Q59))</f>
        <v>0.4333333333333333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9">
        <v>7.1</v>
      </c>
      <c r="H60" s="79">
        <v>7.1</v>
      </c>
      <c r="I60" s="79">
        <v>7.2</v>
      </c>
      <c r="J60" s="79">
        <v>7.3</v>
      </c>
      <c r="K60" s="113">
        <v>7.2</v>
      </c>
      <c r="L60" s="79">
        <v>7.2</v>
      </c>
      <c r="M60" s="113">
        <v>7.2</v>
      </c>
      <c r="N60" s="113">
        <v>7.3</v>
      </c>
      <c r="O60" s="113">
        <v>7.2</v>
      </c>
      <c r="P60" s="79">
        <v>7.2</v>
      </c>
      <c r="Q60" s="178">
        <v>7.1</v>
      </c>
      <c r="R60" s="31">
        <f>MAX(F60:Q60)</f>
        <v>7.3</v>
      </c>
      <c r="S60" s="31">
        <f>MIN(F60:Q60)</f>
        <v>7</v>
      </c>
      <c r="T60" s="173">
        <f>IF(AVERAGEA(F60:Q60)&lt;W60,TEXT(W60,"&lt;0.#######"),AVERAGEA(F60:Q60))</f>
        <v>7.175000000000001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9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C57:D57"/>
    <mergeCell ref="C58:D58"/>
    <mergeCell ref="C62:D62"/>
    <mergeCell ref="C60:D60"/>
    <mergeCell ref="C61:D61"/>
    <mergeCell ref="C50:D50"/>
    <mergeCell ref="C51:D51"/>
    <mergeCell ref="C52:D52"/>
    <mergeCell ref="C53:D53"/>
    <mergeCell ref="C54:D54"/>
    <mergeCell ref="D67:Q67"/>
    <mergeCell ref="C55:D55"/>
    <mergeCell ref="C56:D56"/>
    <mergeCell ref="C63:D63"/>
    <mergeCell ref="C64:D64"/>
    <mergeCell ref="U6:U12"/>
    <mergeCell ref="T6:T9"/>
    <mergeCell ref="S6:S9"/>
    <mergeCell ref="U27:U33"/>
    <mergeCell ref="U14:U15"/>
    <mergeCell ref="U24:U26"/>
    <mergeCell ref="R13:T13"/>
    <mergeCell ref="R6:R9"/>
    <mergeCell ref="U16:U21"/>
    <mergeCell ref="U54:U58"/>
    <mergeCell ref="U59:U64"/>
    <mergeCell ref="U52:U53"/>
    <mergeCell ref="U45:U48"/>
    <mergeCell ref="U34:U44"/>
    <mergeCell ref="C31:D31"/>
    <mergeCell ref="C37:D37"/>
    <mergeCell ref="C35:D35"/>
    <mergeCell ref="C32:D32"/>
    <mergeCell ref="C36:D36"/>
    <mergeCell ref="C41:D41"/>
    <mergeCell ref="C39:D39"/>
    <mergeCell ref="C34:D34"/>
    <mergeCell ref="C29:D29"/>
    <mergeCell ref="C25:D25"/>
    <mergeCell ref="C17:D17"/>
    <mergeCell ref="C22:D22"/>
    <mergeCell ref="C16:D16"/>
    <mergeCell ref="C26:D26"/>
    <mergeCell ref="C19:D19"/>
    <mergeCell ref="C27:D27"/>
    <mergeCell ref="C21:D21"/>
    <mergeCell ref="D8:E8"/>
    <mergeCell ref="C15:D15"/>
    <mergeCell ref="D9:E9"/>
    <mergeCell ref="D12:E12"/>
    <mergeCell ref="B13:D13"/>
    <mergeCell ref="C28:D28"/>
    <mergeCell ref="G3:I3"/>
    <mergeCell ref="G4:I4"/>
    <mergeCell ref="B4:C4"/>
    <mergeCell ref="D7:E7"/>
    <mergeCell ref="F13:Q13"/>
    <mergeCell ref="C49:D49"/>
    <mergeCell ref="C40:D40"/>
    <mergeCell ref="C38:D38"/>
    <mergeCell ref="D6:E6"/>
    <mergeCell ref="B6:C12"/>
    <mergeCell ref="C48:D48"/>
    <mergeCell ref="C44:D44"/>
    <mergeCell ref="B1:Q1"/>
    <mergeCell ref="C18:D18"/>
    <mergeCell ref="C23:D23"/>
    <mergeCell ref="C20:D20"/>
    <mergeCell ref="C24:D24"/>
    <mergeCell ref="C14:D14"/>
    <mergeCell ref="D10:E10"/>
    <mergeCell ref="D11:E11"/>
    <mergeCell ref="C30:D30"/>
    <mergeCell ref="C33:D33"/>
    <mergeCell ref="B66:E66"/>
    <mergeCell ref="B65:E65"/>
    <mergeCell ref="C45:D45"/>
    <mergeCell ref="C43:D43"/>
    <mergeCell ref="C46:D46"/>
    <mergeCell ref="C42:D42"/>
    <mergeCell ref="C59:D59"/>
    <mergeCell ref="C47:D47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U79"/>
  <sheetViews>
    <sheetView zoomScalePageLayoutView="0" workbookViewId="0" topLeftCell="A12">
      <selection activeCell="L13" sqref="L13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8" width="7.59765625" style="4" customWidth="1"/>
    <col min="9" max="9" width="7.59765625" style="3" customWidth="1"/>
    <col min="10" max="12" width="7.59765625" style="4" customWidth="1"/>
    <col min="13" max="13" width="13.5" style="4" customWidth="1"/>
    <col min="14" max="14" width="3.5" style="3" customWidth="1"/>
    <col min="15" max="16" width="0" style="3" hidden="1" customWidth="1"/>
    <col min="17" max="16384" width="8.8984375" style="3" customWidth="1"/>
  </cols>
  <sheetData>
    <row r="1" spans="2:21" ht="19.5" customHeight="1">
      <c r="B1" s="792" t="s">
        <v>486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U1" s="4"/>
    </row>
    <row r="2" spans="2:21" ht="12" customHeight="1" thickBot="1">
      <c r="B2" s="116"/>
      <c r="F2" s="3"/>
      <c r="G2" s="3"/>
      <c r="H2" s="3"/>
      <c r="J2" s="3"/>
      <c r="K2" s="3"/>
      <c r="L2" s="3"/>
      <c r="M2" s="3"/>
      <c r="U2" s="4"/>
    </row>
    <row r="3" spans="2:14" ht="16.5" customHeight="1" thickBot="1">
      <c r="B3" s="4"/>
      <c r="C3" s="12"/>
      <c r="D3" s="14"/>
      <c r="E3" s="4"/>
      <c r="F3" s="793" t="s">
        <v>6</v>
      </c>
      <c r="G3" s="794"/>
      <c r="H3" s="794"/>
      <c r="I3" s="795"/>
      <c r="N3" s="4"/>
    </row>
    <row r="4" spans="2:14" ht="16.5" customHeight="1" thickBot="1">
      <c r="B4" s="793" t="s">
        <v>21</v>
      </c>
      <c r="C4" s="795"/>
      <c r="D4" s="47" t="s">
        <v>429</v>
      </c>
      <c r="E4" s="4"/>
      <c r="F4" s="796" t="s">
        <v>168</v>
      </c>
      <c r="G4" s="797"/>
      <c r="H4" s="797"/>
      <c r="I4" s="798"/>
      <c r="N4" s="4"/>
    </row>
    <row r="5" spans="2:14" ht="9.75" customHeight="1" thickBot="1">
      <c r="B5" s="4"/>
      <c r="C5" s="4"/>
      <c r="D5" s="4"/>
      <c r="E5" s="4"/>
      <c r="I5" s="4"/>
      <c r="N5" s="4"/>
    </row>
    <row r="6" spans="2:14" ht="10.5" customHeight="1">
      <c r="B6" s="799" t="s">
        <v>246</v>
      </c>
      <c r="C6" s="800"/>
      <c r="D6" s="803" t="s">
        <v>7</v>
      </c>
      <c r="E6" s="804"/>
      <c r="F6" s="78">
        <v>45064</v>
      </c>
      <c r="G6" s="150">
        <v>45113</v>
      </c>
      <c r="H6" s="149">
        <v>45174</v>
      </c>
      <c r="I6" s="216">
        <v>45232</v>
      </c>
      <c r="J6" s="805" t="s">
        <v>0</v>
      </c>
      <c r="K6" s="808" t="s">
        <v>1</v>
      </c>
      <c r="L6" s="811" t="s">
        <v>2</v>
      </c>
      <c r="M6" s="814" t="s">
        <v>76</v>
      </c>
      <c r="N6" s="4"/>
    </row>
    <row r="7" spans="2:14" ht="10.5" customHeight="1">
      <c r="B7" s="801"/>
      <c r="C7" s="802"/>
      <c r="D7" s="816" t="s">
        <v>12</v>
      </c>
      <c r="E7" s="817"/>
      <c r="F7" s="58">
        <v>0.4826388888888889</v>
      </c>
      <c r="G7" s="151">
        <v>0.4770833333333333</v>
      </c>
      <c r="H7" s="151">
        <v>0.4444444444444444</v>
      </c>
      <c r="I7" s="190">
        <v>0.46527777777777773</v>
      </c>
      <c r="J7" s="806"/>
      <c r="K7" s="809"/>
      <c r="L7" s="812"/>
      <c r="M7" s="815"/>
      <c r="N7" s="4"/>
    </row>
    <row r="8" spans="2:14" ht="10.5" customHeight="1">
      <c r="B8" s="801"/>
      <c r="C8" s="802"/>
      <c r="D8" s="816" t="s">
        <v>8</v>
      </c>
      <c r="E8" s="817"/>
      <c r="F8" s="58" t="s">
        <v>488</v>
      </c>
      <c r="G8" s="151" t="s">
        <v>519</v>
      </c>
      <c r="H8" s="151" t="s">
        <v>519</v>
      </c>
      <c r="I8" s="190" t="s">
        <v>488</v>
      </c>
      <c r="J8" s="806"/>
      <c r="K8" s="809"/>
      <c r="L8" s="812"/>
      <c r="M8" s="815"/>
      <c r="N8" s="4"/>
    </row>
    <row r="9" spans="2:14" ht="10.5" customHeight="1">
      <c r="B9" s="801"/>
      <c r="C9" s="802"/>
      <c r="D9" s="816" t="s">
        <v>9</v>
      </c>
      <c r="E9" s="817"/>
      <c r="F9" s="59" t="s">
        <v>488</v>
      </c>
      <c r="G9" s="9" t="s">
        <v>519</v>
      </c>
      <c r="H9" s="9" t="s">
        <v>519</v>
      </c>
      <c r="I9" s="10" t="s">
        <v>487</v>
      </c>
      <c r="J9" s="807"/>
      <c r="K9" s="810"/>
      <c r="L9" s="813"/>
      <c r="M9" s="815"/>
      <c r="N9" s="4"/>
    </row>
    <row r="10" spans="2:14" ht="10.5" customHeight="1">
      <c r="B10" s="801"/>
      <c r="C10" s="802"/>
      <c r="D10" s="816" t="s">
        <v>10</v>
      </c>
      <c r="E10" s="817"/>
      <c r="F10" s="57">
        <v>29.9</v>
      </c>
      <c r="G10" s="79">
        <v>27.5</v>
      </c>
      <c r="H10" s="31">
        <v>27</v>
      </c>
      <c r="I10" s="173">
        <v>18</v>
      </c>
      <c r="J10" s="328">
        <f>MAX(F10:I10)</f>
        <v>29.9</v>
      </c>
      <c r="K10" s="329">
        <f>MIN(F10:I10)</f>
        <v>18</v>
      </c>
      <c r="L10" s="330">
        <f>AVERAGE(F10:I10)</f>
        <v>25.6</v>
      </c>
      <c r="M10" s="815"/>
      <c r="N10" s="4"/>
    </row>
    <row r="11" spans="2:14" ht="10.5" customHeight="1" thickBot="1">
      <c r="B11" s="801"/>
      <c r="C11" s="802"/>
      <c r="D11" s="816" t="s">
        <v>11</v>
      </c>
      <c r="E11" s="817"/>
      <c r="F11" s="57">
        <v>12</v>
      </c>
      <c r="G11" s="61">
        <v>17</v>
      </c>
      <c r="H11" s="511">
        <v>23.2</v>
      </c>
      <c r="I11" s="178">
        <v>11.6</v>
      </c>
      <c r="J11" s="462">
        <f>MAX(F11:I11)</f>
        <v>23.2</v>
      </c>
      <c r="K11" s="386">
        <f>MIN(F11:I11)</f>
        <v>11.6</v>
      </c>
      <c r="L11" s="387">
        <f>AVERAGE(F11:I11)</f>
        <v>15.950000000000001</v>
      </c>
      <c r="M11" s="815"/>
      <c r="N11" s="4"/>
    </row>
    <row r="12" spans="2:15" s="6" customFormat="1" ht="12.75" customHeight="1" thickBot="1">
      <c r="B12" s="818" t="s">
        <v>234</v>
      </c>
      <c r="C12" s="819"/>
      <c r="D12" s="819"/>
      <c r="E12" s="19" t="s">
        <v>256</v>
      </c>
      <c r="F12" s="820" t="s">
        <v>469</v>
      </c>
      <c r="G12" s="820"/>
      <c r="H12" s="820"/>
      <c r="I12" s="820"/>
      <c r="J12" s="821"/>
      <c r="K12" s="821"/>
      <c r="L12" s="821"/>
      <c r="M12" s="137"/>
      <c r="N12" s="7"/>
      <c r="O12" s="6" t="s">
        <v>245</v>
      </c>
    </row>
    <row r="13" spans="2:16" ht="10.5" customHeight="1">
      <c r="B13" s="136">
        <v>1</v>
      </c>
      <c r="C13" s="822" t="s">
        <v>22</v>
      </c>
      <c r="D13" s="823"/>
      <c r="E13" s="97" t="s">
        <v>264</v>
      </c>
      <c r="F13" s="485">
        <v>38</v>
      </c>
      <c r="G13" s="152">
        <v>57</v>
      </c>
      <c r="H13" s="152">
        <v>1200</v>
      </c>
      <c r="I13" s="525">
        <v>720</v>
      </c>
      <c r="J13" s="394">
        <f>MAX(F13:I13)</f>
        <v>1200</v>
      </c>
      <c r="K13" s="335">
        <f>MIN(F13:I13)</f>
        <v>38</v>
      </c>
      <c r="L13" s="354">
        <f>IF(AVERAGEA(F13:I13)&lt;O13,TEXT(O13,"&lt;0.#######"),AVERAGEA(F13:I13))</f>
        <v>503.75</v>
      </c>
      <c r="M13" s="824" t="s">
        <v>56</v>
      </c>
      <c r="N13" s="2"/>
      <c r="P13" s="3">
        <v>0</v>
      </c>
    </row>
    <row r="14" spans="2:14" ht="10.5" customHeight="1">
      <c r="B14" s="35">
        <v>2</v>
      </c>
      <c r="C14" s="825" t="s">
        <v>23</v>
      </c>
      <c r="D14" s="826"/>
      <c r="E14" s="77" t="s">
        <v>276</v>
      </c>
      <c r="F14" s="486" t="s">
        <v>489</v>
      </c>
      <c r="G14" s="288" t="s">
        <v>489</v>
      </c>
      <c r="H14" s="288" t="s">
        <v>489</v>
      </c>
      <c r="I14" s="289" t="s">
        <v>489</v>
      </c>
      <c r="J14" s="398"/>
      <c r="K14" s="337"/>
      <c r="L14" s="338"/>
      <c r="M14" s="824"/>
      <c r="N14" s="2"/>
    </row>
    <row r="15" spans="2:16" ht="10.5" customHeight="1">
      <c r="B15" s="35">
        <v>3</v>
      </c>
      <c r="C15" s="825" t="s">
        <v>24</v>
      </c>
      <c r="D15" s="826"/>
      <c r="E15" s="10" t="s">
        <v>254</v>
      </c>
      <c r="F15" s="487" t="s">
        <v>477</v>
      </c>
      <c r="G15" s="29" t="s">
        <v>477</v>
      </c>
      <c r="H15" s="29" t="s">
        <v>477</v>
      </c>
      <c r="I15" s="179" t="s">
        <v>477</v>
      </c>
      <c r="J15" s="400"/>
      <c r="K15" s="340"/>
      <c r="L15" s="341"/>
      <c r="M15" s="827" t="s">
        <v>57</v>
      </c>
      <c r="N15" s="2"/>
      <c r="O15" s="3">
        <v>0.0003</v>
      </c>
      <c r="P15" s="3" t="s">
        <v>435</v>
      </c>
    </row>
    <row r="16" spans="2:16" ht="10.5" customHeight="1">
      <c r="B16" s="35">
        <v>4</v>
      </c>
      <c r="C16" s="825" t="s">
        <v>25</v>
      </c>
      <c r="D16" s="826"/>
      <c r="E16" s="10" t="s">
        <v>254</v>
      </c>
      <c r="F16" s="487" t="s">
        <v>477</v>
      </c>
      <c r="G16" s="164" t="s">
        <v>477</v>
      </c>
      <c r="H16" s="164" t="s">
        <v>477</v>
      </c>
      <c r="I16" s="182" t="s">
        <v>477</v>
      </c>
      <c r="J16" s="402"/>
      <c r="K16" s="343"/>
      <c r="L16" s="344"/>
      <c r="M16" s="828"/>
      <c r="N16" s="2"/>
      <c r="O16" s="3">
        <v>5E-05</v>
      </c>
      <c r="P16" s="3" t="s">
        <v>289</v>
      </c>
    </row>
    <row r="17" spans="2:16" ht="10.5" customHeight="1">
      <c r="B17" s="35">
        <v>5</v>
      </c>
      <c r="C17" s="825" t="s">
        <v>26</v>
      </c>
      <c r="D17" s="826"/>
      <c r="E17" s="10" t="s">
        <v>254</v>
      </c>
      <c r="F17" s="487" t="s">
        <v>477</v>
      </c>
      <c r="G17" s="29" t="s">
        <v>477</v>
      </c>
      <c r="H17" s="29" t="s">
        <v>477</v>
      </c>
      <c r="I17" s="179" t="s">
        <v>477</v>
      </c>
      <c r="J17" s="400"/>
      <c r="K17" s="340"/>
      <c r="L17" s="341"/>
      <c r="M17" s="828"/>
      <c r="N17" s="2"/>
      <c r="O17" s="3">
        <v>0.001</v>
      </c>
      <c r="P17" s="3" t="s">
        <v>291</v>
      </c>
    </row>
    <row r="18" spans="2:16" ht="10.5" customHeight="1">
      <c r="B18" s="35">
        <v>6</v>
      </c>
      <c r="C18" s="825" t="s">
        <v>27</v>
      </c>
      <c r="D18" s="826"/>
      <c r="E18" s="10" t="s">
        <v>254</v>
      </c>
      <c r="F18" s="487" t="s">
        <v>477</v>
      </c>
      <c r="G18" s="165" t="s">
        <v>477</v>
      </c>
      <c r="H18" s="165" t="s">
        <v>477</v>
      </c>
      <c r="I18" s="192" t="s">
        <v>477</v>
      </c>
      <c r="J18" s="400"/>
      <c r="K18" s="340"/>
      <c r="L18" s="341"/>
      <c r="M18" s="828"/>
      <c r="N18" s="2"/>
      <c r="O18" s="3">
        <v>0.001</v>
      </c>
      <c r="P18" s="3" t="s">
        <v>291</v>
      </c>
    </row>
    <row r="19" spans="2:16" ht="10.5" customHeight="1">
      <c r="B19" s="35">
        <v>7</v>
      </c>
      <c r="C19" s="825" t="s">
        <v>28</v>
      </c>
      <c r="D19" s="826"/>
      <c r="E19" s="10" t="s">
        <v>254</v>
      </c>
      <c r="F19" s="487" t="s">
        <v>477</v>
      </c>
      <c r="G19" s="29" t="s">
        <v>477</v>
      </c>
      <c r="H19" s="29" t="s">
        <v>477</v>
      </c>
      <c r="I19" s="179" t="s">
        <v>477</v>
      </c>
      <c r="J19" s="400"/>
      <c r="K19" s="340"/>
      <c r="L19" s="341"/>
      <c r="M19" s="828"/>
      <c r="N19" s="2"/>
      <c r="O19" s="3">
        <v>0.001</v>
      </c>
      <c r="P19" s="3" t="s">
        <v>291</v>
      </c>
    </row>
    <row r="20" spans="2:16" ht="10.5" customHeight="1">
      <c r="B20" s="35">
        <v>8</v>
      </c>
      <c r="C20" s="825" t="s">
        <v>29</v>
      </c>
      <c r="D20" s="826"/>
      <c r="E20" s="10" t="s">
        <v>254</v>
      </c>
      <c r="F20" s="487" t="s">
        <v>477</v>
      </c>
      <c r="G20" s="29" t="s">
        <v>477</v>
      </c>
      <c r="H20" s="29" t="s">
        <v>477</v>
      </c>
      <c r="I20" s="179" t="s">
        <v>477</v>
      </c>
      <c r="J20" s="400"/>
      <c r="K20" s="340"/>
      <c r="L20" s="341"/>
      <c r="M20" s="829"/>
      <c r="N20" s="2"/>
      <c r="O20" s="3">
        <v>0.005</v>
      </c>
      <c r="P20" s="3" t="s">
        <v>293</v>
      </c>
    </row>
    <row r="21" spans="2:16" ht="10.5" customHeight="1">
      <c r="B21" s="35">
        <v>9</v>
      </c>
      <c r="C21" s="825" t="s">
        <v>465</v>
      </c>
      <c r="D21" s="826"/>
      <c r="E21" s="10" t="s">
        <v>254</v>
      </c>
      <c r="F21" s="487"/>
      <c r="G21" s="29"/>
      <c r="H21" s="29"/>
      <c r="I21" s="179"/>
      <c r="J21" s="400"/>
      <c r="K21" s="340"/>
      <c r="L21" s="341"/>
      <c r="M21" s="11" t="s">
        <v>466</v>
      </c>
      <c r="N21" s="2"/>
      <c r="O21" s="3">
        <v>0.004</v>
      </c>
      <c r="P21" s="3" t="s">
        <v>293</v>
      </c>
    </row>
    <row r="22" spans="2:16" ht="10.5" customHeight="1">
      <c r="B22" s="35">
        <v>10</v>
      </c>
      <c r="C22" s="825" t="s">
        <v>30</v>
      </c>
      <c r="D22" s="826"/>
      <c r="E22" s="10" t="s">
        <v>254</v>
      </c>
      <c r="F22" s="487" t="s">
        <v>477</v>
      </c>
      <c r="G22" s="29" t="s">
        <v>477</v>
      </c>
      <c r="H22" s="29" t="s">
        <v>477</v>
      </c>
      <c r="I22" s="179" t="s">
        <v>477</v>
      </c>
      <c r="J22" s="400"/>
      <c r="K22" s="340"/>
      <c r="L22" s="341"/>
      <c r="M22" s="11" t="s">
        <v>58</v>
      </c>
      <c r="N22" s="2"/>
      <c r="O22" s="3">
        <v>0.001</v>
      </c>
      <c r="P22" s="3" t="s">
        <v>291</v>
      </c>
    </row>
    <row r="23" spans="2:16" ht="10.5" customHeight="1">
      <c r="B23" s="35">
        <v>11</v>
      </c>
      <c r="C23" s="825" t="s">
        <v>31</v>
      </c>
      <c r="D23" s="826"/>
      <c r="E23" s="10" t="s">
        <v>254</v>
      </c>
      <c r="F23" s="486">
        <v>0.1</v>
      </c>
      <c r="G23" s="79">
        <v>0.1</v>
      </c>
      <c r="H23" s="9" t="s">
        <v>448</v>
      </c>
      <c r="I23" s="178">
        <v>0.2</v>
      </c>
      <c r="J23" s="398">
        <f>IF(MAXA(F23:I23)&lt;O23,TEXT(O23,"&lt;0.#######"),MAXA(F23:I23))</f>
        <v>0.2</v>
      </c>
      <c r="K23" s="337" t="str">
        <f>IF(MINA(F23:I23)&lt;O23,TEXT(O23,"&lt;0.#######"),MINA(F23:I23))</f>
        <v>&lt;0.1</v>
      </c>
      <c r="L23" s="330">
        <f>IF(AVERAGEA(F23:I23)&lt;O23,TEXT(O23,"&lt;0.#######"),AVERAGEA(F23:I23))</f>
        <v>0.1</v>
      </c>
      <c r="M23" s="830" t="s">
        <v>59</v>
      </c>
      <c r="N23" s="2"/>
      <c r="O23" s="3">
        <v>0.1</v>
      </c>
      <c r="P23" s="3" t="s">
        <v>448</v>
      </c>
    </row>
    <row r="24" spans="2:16" ht="10.5" customHeight="1">
      <c r="B24" s="35">
        <v>12</v>
      </c>
      <c r="C24" s="825" t="s">
        <v>32</v>
      </c>
      <c r="D24" s="826"/>
      <c r="E24" s="10" t="s">
        <v>254</v>
      </c>
      <c r="F24" s="487" t="s">
        <v>477</v>
      </c>
      <c r="G24" s="56" t="s">
        <v>477</v>
      </c>
      <c r="H24" s="56" t="s">
        <v>477</v>
      </c>
      <c r="I24" s="184" t="s">
        <v>477</v>
      </c>
      <c r="J24" s="347"/>
      <c r="K24" s="347"/>
      <c r="L24" s="348"/>
      <c r="M24" s="830"/>
      <c r="N24" s="2"/>
      <c r="O24" s="3">
        <v>0.05</v>
      </c>
      <c r="P24" s="3" t="s">
        <v>456</v>
      </c>
    </row>
    <row r="25" spans="2:16" ht="10.5" customHeight="1">
      <c r="B25" s="35">
        <v>13</v>
      </c>
      <c r="C25" s="825" t="s">
        <v>33</v>
      </c>
      <c r="D25" s="826"/>
      <c r="E25" s="10" t="s">
        <v>254</v>
      </c>
      <c r="F25" s="487" t="s">
        <v>477</v>
      </c>
      <c r="G25" s="31" t="s">
        <v>477</v>
      </c>
      <c r="H25" s="31" t="s">
        <v>477</v>
      </c>
      <c r="I25" s="173" t="s">
        <v>477</v>
      </c>
      <c r="J25" s="345"/>
      <c r="K25" s="345"/>
      <c r="L25" s="330"/>
      <c r="M25" s="830"/>
      <c r="N25" s="2"/>
      <c r="O25" s="3">
        <v>0.1</v>
      </c>
      <c r="P25" s="3" t="s">
        <v>448</v>
      </c>
    </row>
    <row r="26" spans="2:16" ht="10.5" customHeight="1">
      <c r="B26" s="35">
        <v>14</v>
      </c>
      <c r="C26" s="825" t="s">
        <v>34</v>
      </c>
      <c r="D26" s="826"/>
      <c r="E26" s="10" t="s">
        <v>254</v>
      </c>
      <c r="F26" s="487" t="s">
        <v>477</v>
      </c>
      <c r="G26" s="166" t="s">
        <v>477</v>
      </c>
      <c r="H26" s="166" t="s">
        <v>477</v>
      </c>
      <c r="I26" s="186" t="s">
        <v>477</v>
      </c>
      <c r="J26" s="350"/>
      <c r="K26" s="350"/>
      <c r="L26" s="351"/>
      <c r="M26" s="830" t="s">
        <v>60</v>
      </c>
      <c r="N26" s="2"/>
      <c r="O26" s="3">
        <v>0.0002</v>
      </c>
      <c r="P26" s="3" t="s">
        <v>286</v>
      </c>
    </row>
    <row r="27" spans="2:16" ht="10.5" customHeight="1">
      <c r="B27" s="35">
        <v>15</v>
      </c>
      <c r="C27" s="825" t="s">
        <v>106</v>
      </c>
      <c r="D27" s="826"/>
      <c r="E27" s="10" t="s">
        <v>254</v>
      </c>
      <c r="F27" s="487" t="s">
        <v>477</v>
      </c>
      <c r="G27" s="29" t="s">
        <v>477</v>
      </c>
      <c r="H27" s="29" t="s">
        <v>477</v>
      </c>
      <c r="I27" s="179" t="s">
        <v>477</v>
      </c>
      <c r="J27" s="400"/>
      <c r="K27" s="340"/>
      <c r="L27" s="341"/>
      <c r="M27" s="830"/>
      <c r="N27" s="2"/>
      <c r="O27" s="3">
        <v>0.005</v>
      </c>
      <c r="P27" s="3" t="s">
        <v>293</v>
      </c>
    </row>
    <row r="28" spans="2:16" ht="21.75" customHeight="1">
      <c r="B28" s="35">
        <v>16</v>
      </c>
      <c r="C28" s="831" t="s">
        <v>433</v>
      </c>
      <c r="D28" s="832"/>
      <c r="E28" s="10" t="s">
        <v>254</v>
      </c>
      <c r="F28" s="487" t="s">
        <v>477</v>
      </c>
      <c r="G28" s="29" t="s">
        <v>477</v>
      </c>
      <c r="H28" s="29" t="s">
        <v>477</v>
      </c>
      <c r="I28" s="179" t="s">
        <v>477</v>
      </c>
      <c r="J28" s="340"/>
      <c r="K28" s="340"/>
      <c r="L28" s="341"/>
      <c r="M28" s="830"/>
      <c r="N28" s="2"/>
      <c r="O28" s="3">
        <v>0.001</v>
      </c>
      <c r="P28" s="3" t="s">
        <v>291</v>
      </c>
    </row>
    <row r="29" spans="2:16" ht="10.5" customHeight="1">
      <c r="B29" s="35">
        <v>17</v>
      </c>
      <c r="C29" s="825" t="s">
        <v>107</v>
      </c>
      <c r="D29" s="826"/>
      <c r="E29" s="10" t="s">
        <v>254</v>
      </c>
      <c r="F29" s="487" t="s">
        <v>477</v>
      </c>
      <c r="G29" s="29" t="s">
        <v>477</v>
      </c>
      <c r="H29" s="29" t="s">
        <v>477</v>
      </c>
      <c r="I29" s="179" t="s">
        <v>477</v>
      </c>
      <c r="J29" s="340"/>
      <c r="K29" s="340"/>
      <c r="L29" s="341"/>
      <c r="M29" s="830"/>
      <c r="N29" s="2"/>
      <c r="O29" s="3">
        <v>0.001</v>
      </c>
      <c r="P29" s="3" t="s">
        <v>291</v>
      </c>
    </row>
    <row r="30" spans="2:16" ht="10.5" customHeight="1">
      <c r="B30" s="35">
        <v>18</v>
      </c>
      <c r="C30" s="825" t="s">
        <v>108</v>
      </c>
      <c r="D30" s="826"/>
      <c r="E30" s="10" t="s">
        <v>254</v>
      </c>
      <c r="F30" s="487" t="s">
        <v>477</v>
      </c>
      <c r="G30" s="29" t="s">
        <v>477</v>
      </c>
      <c r="H30" s="29" t="s">
        <v>477</v>
      </c>
      <c r="I30" s="179" t="s">
        <v>477</v>
      </c>
      <c r="J30" s="340"/>
      <c r="K30" s="340"/>
      <c r="L30" s="341"/>
      <c r="M30" s="830"/>
      <c r="N30" s="2"/>
      <c r="O30" s="3">
        <v>0.001</v>
      </c>
      <c r="P30" s="3" t="s">
        <v>291</v>
      </c>
    </row>
    <row r="31" spans="2:16" ht="10.5" customHeight="1">
      <c r="B31" s="35">
        <v>19</v>
      </c>
      <c r="C31" s="825" t="s">
        <v>109</v>
      </c>
      <c r="D31" s="826"/>
      <c r="E31" s="10" t="s">
        <v>254</v>
      </c>
      <c r="F31" s="487" t="s">
        <v>477</v>
      </c>
      <c r="G31" s="29" t="s">
        <v>477</v>
      </c>
      <c r="H31" s="29" t="s">
        <v>477</v>
      </c>
      <c r="I31" s="179" t="s">
        <v>477</v>
      </c>
      <c r="J31" s="340"/>
      <c r="K31" s="340"/>
      <c r="L31" s="341"/>
      <c r="M31" s="830"/>
      <c r="N31" s="2"/>
      <c r="O31" s="3">
        <v>0.001</v>
      </c>
      <c r="P31" s="3" t="s">
        <v>291</v>
      </c>
    </row>
    <row r="32" spans="2:16" ht="10.5" customHeight="1">
      <c r="B32" s="35">
        <v>20</v>
      </c>
      <c r="C32" s="825" t="s">
        <v>86</v>
      </c>
      <c r="D32" s="826"/>
      <c r="E32" s="10" t="s">
        <v>254</v>
      </c>
      <c r="F32" s="487" t="s">
        <v>477</v>
      </c>
      <c r="G32" s="29" t="s">
        <v>477</v>
      </c>
      <c r="H32" s="29" t="s">
        <v>477</v>
      </c>
      <c r="I32" s="179" t="s">
        <v>477</v>
      </c>
      <c r="J32" s="340"/>
      <c r="K32" s="340"/>
      <c r="L32" s="341"/>
      <c r="M32" s="830"/>
      <c r="N32" s="2"/>
      <c r="O32" s="3">
        <v>0.001</v>
      </c>
      <c r="P32" s="3" t="s">
        <v>291</v>
      </c>
    </row>
    <row r="33" spans="2:16" ht="10.5" customHeight="1">
      <c r="B33" s="35">
        <v>21</v>
      </c>
      <c r="C33" s="825" t="s">
        <v>277</v>
      </c>
      <c r="D33" s="826"/>
      <c r="E33" s="10" t="s">
        <v>254</v>
      </c>
      <c r="F33" s="487" t="s">
        <v>477</v>
      </c>
      <c r="G33" s="56" t="s">
        <v>477</v>
      </c>
      <c r="H33" s="56" t="s">
        <v>477</v>
      </c>
      <c r="I33" s="184" t="s">
        <v>477</v>
      </c>
      <c r="J33" s="409"/>
      <c r="K33" s="347"/>
      <c r="L33" s="348"/>
      <c r="M33" s="827" t="s">
        <v>58</v>
      </c>
      <c r="N33" s="2"/>
      <c r="O33" s="3">
        <v>0.06</v>
      </c>
      <c r="P33" s="3" t="s">
        <v>453</v>
      </c>
    </row>
    <row r="34" spans="2:16" ht="10.5" customHeight="1">
      <c r="B34" s="35">
        <v>22</v>
      </c>
      <c r="C34" s="825" t="s">
        <v>35</v>
      </c>
      <c r="D34" s="826"/>
      <c r="E34" s="10" t="s">
        <v>254</v>
      </c>
      <c r="F34" s="487" t="s">
        <v>477</v>
      </c>
      <c r="G34" s="29" t="s">
        <v>477</v>
      </c>
      <c r="H34" s="29" t="s">
        <v>477</v>
      </c>
      <c r="I34" s="179" t="s">
        <v>477</v>
      </c>
      <c r="J34" s="400"/>
      <c r="K34" s="340"/>
      <c r="L34" s="341"/>
      <c r="M34" s="824"/>
      <c r="N34" s="2"/>
      <c r="O34" s="3">
        <v>0.002</v>
      </c>
      <c r="P34" s="3" t="s">
        <v>288</v>
      </c>
    </row>
    <row r="35" spans="2:16" ht="10.5" customHeight="1">
      <c r="B35" s="35">
        <v>23</v>
      </c>
      <c r="C35" s="825" t="s">
        <v>101</v>
      </c>
      <c r="D35" s="826"/>
      <c r="E35" s="10" t="s">
        <v>254</v>
      </c>
      <c r="F35" s="487" t="s">
        <v>477</v>
      </c>
      <c r="G35" s="29" t="s">
        <v>477</v>
      </c>
      <c r="H35" s="29" t="s">
        <v>477</v>
      </c>
      <c r="I35" s="179" t="s">
        <v>477</v>
      </c>
      <c r="J35" s="400"/>
      <c r="K35" s="340"/>
      <c r="L35" s="341"/>
      <c r="M35" s="824"/>
      <c r="N35" s="2"/>
      <c r="O35" s="3">
        <v>0.001</v>
      </c>
      <c r="P35" s="3" t="s">
        <v>291</v>
      </c>
    </row>
    <row r="36" spans="2:16" ht="10.5" customHeight="1">
      <c r="B36" s="35">
        <v>24</v>
      </c>
      <c r="C36" s="825" t="s">
        <v>36</v>
      </c>
      <c r="D36" s="826"/>
      <c r="E36" s="10" t="s">
        <v>254</v>
      </c>
      <c r="F36" s="487" t="s">
        <v>477</v>
      </c>
      <c r="G36" s="29" t="s">
        <v>477</v>
      </c>
      <c r="H36" s="29" t="s">
        <v>477</v>
      </c>
      <c r="I36" s="179" t="s">
        <v>477</v>
      </c>
      <c r="J36" s="400"/>
      <c r="K36" s="340"/>
      <c r="L36" s="341"/>
      <c r="M36" s="824"/>
      <c r="N36" s="2"/>
      <c r="O36" s="3">
        <v>0.003</v>
      </c>
      <c r="P36" s="3" t="s">
        <v>436</v>
      </c>
    </row>
    <row r="37" spans="2:16" ht="10.5" customHeight="1">
      <c r="B37" s="35">
        <v>25</v>
      </c>
      <c r="C37" s="825" t="s">
        <v>87</v>
      </c>
      <c r="D37" s="826"/>
      <c r="E37" s="10" t="s">
        <v>254</v>
      </c>
      <c r="F37" s="487" t="s">
        <v>477</v>
      </c>
      <c r="G37" s="29" t="s">
        <v>477</v>
      </c>
      <c r="H37" s="29" t="s">
        <v>477</v>
      </c>
      <c r="I37" s="179" t="s">
        <v>477</v>
      </c>
      <c r="J37" s="340"/>
      <c r="K37" s="340"/>
      <c r="L37" s="341"/>
      <c r="M37" s="824"/>
      <c r="N37" s="2"/>
      <c r="O37" s="3">
        <v>0.001</v>
      </c>
      <c r="P37" s="3" t="s">
        <v>291</v>
      </c>
    </row>
    <row r="38" spans="2:16" ht="10.5" customHeight="1">
      <c r="B38" s="35">
        <v>26</v>
      </c>
      <c r="C38" s="825" t="s">
        <v>37</v>
      </c>
      <c r="D38" s="826"/>
      <c r="E38" s="10" t="s">
        <v>254</v>
      </c>
      <c r="F38" s="487" t="s">
        <v>477</v>
      </c>
      <c r="G38" s="29" t="s">
        <v>477</v>
      </c>
      <c r="H38" s="29" t="s">
        <v>477</v>
      </c>
      <c r="I38" s="179" t="s">
        <v>477</v>
      </c>
      <c r="J38" s="400"/>
      <c r="K38" s="340"/>
      <c r="L38" s="341"/>
      <c r="M38" s="824"/>
      <c r="N38" s="2"/>
      <c r="O38" s="3">
        <v>0.001</v>
      </c>
      <c r="P38" s="3" t="s">
        <v>291</v>
      </c>
    </row>
    <row r="39" spans="2:16" ht="10.5" customHeight="1">
      <c r="B39" s="35">
        <v>27</v>
      </c>
      <c r="C39" s="825" t="s">
        <v>38</v>
      </c>
      <c r="D39" s="826"/>
      <c r="E39" s="10" t="s">
        <v>254</v>
      </c>
      <c r="F39" s="487" t="s">
        <v>477</v>
      </c>
      <c r="G39" s="29" t="s">
        <v>477</v>
      </c>
      <c r="H39" s="29" t="s">
        <v>477</v>
      </c>
      <c r="I39" s="179" t="s">
        <v>477</v>
      </c>
      <c r="J39" s="400"/>
      <c r="K39" s="340"/>
      <c r="L39" s="341"/>
      <c r="M39" s="824"/>
      <c r="N39" s="2"/>
      <c r="O39" s="3">
        <v>0.001</v>
      </c>
      <c r="P39" s="3" t="s">
        <v>291</v>
      </c>
    </row>
    <row r="40" spans="2:16" ht="10.5" customHeight="1">
      <c r="B40" s="35">
        <v>28</v>
      </c>
      <c r="C40" s="825" t="s">
        <v>39</v>
      </c>
      <c r="D40" s="826"/>
      <c r="E40" s="10" t="s">
        <v>254</v>
      </c>
      <c r="F40" s="487" t="s">
        <v>477</v>
      </c>
      <c r="G40" s="29" t="s">
        <v>477</v>
      </c>
      <c r="H40" s="29" t="s">
        <v>477</v>
      </c>
      <c r="I40" s="179" t="s">
        <v>477</v>
      </c>
      <c r="J40" s="340"/>
      <c r="K40" s="340"/>
      <c r="L40" s="341"/>
      <c r="M40" s="824"/>
      <c r="N40" s="2"/>
      <c r="O40" s="3">
        <v>0.003</v>
      </c>
      <c r="P40" s="3" t="s">
        <v>436</v>
      </c>
    </row>
    <row r="41" spans="2:16" ht="10.5" customHeight="1">
      <c r="B41" s="35">
        <v>29</v>
      </c>
      <c r="C41" s="825" t="s">
        <v>88</v>
      </c>
      <c r="D41" s="826"/>
      <c r="E41" s="10" t="s">
        <v>254</v>
      </c>
      <c r="F41" s="487" t="s">
        <v>477</v>
      </c>
      <c r="G41" s="29" t="s">
        <v>477</v>
      </c>
      <c r="H41" s="29" t="s">
        <v>477</v>
      </c>
      <c r="I41" s="179" t="s">
        <v>477</v>
      </c>
      <c r="J41" s="400"/>
      <c r="K41" s="340"/>
      <c r="L41" s="341"/>
      <c r="M41" s="824"/>
      <c r="N41" s="2"/>
      <c r="O41" s="3">
        <v>0.001</v>
      </c>
      <c r="P41" s="3" t="s">
        <v>291</v>
      </c>
    </row>
    <row r="42" spans="2:16" ht="10.5" customHeight="1">
      <c r="B42" s="35">
        <v>30</v>
      </c>
      <c r="C42" s="825" t="s">
        <v>89</v>
      </c>
      <c r="D42" s="826"/>
      <c r="E42" s="10" t="s">
        <v>254</v>
      </c>
      <c r="F42" s="487" t="s">
        <v>477</v>
      </c>
      <c r="G42" s="29" t="s">
        <v>477</v>
      </c>
      <c r="H42" s="29" t="s">
        <v>477</v>
      </c>
      <c r="I42" s="179" t="s">
        <v>477</v>
      </c>
      <c r="J42" s="400"/>
      <c r="K42" s="340"/>
      <c r="L42" s="341"/>
      <c r="M42" s="824"/>
      <c r="N42" s="2"/>
      <c r="O42" s="3">
        <v>0.001</v>
      </c>
      <c r="P42" s="3" t="s">
        <v>291</v>
      </c>
    </row>
    <row r="43" spans="2:16" ht="10.5" customHeight="1">
      <c r="B43" s="35">
        <v>31</v>
      </c>
      <c r="C43" s="825" t="s">
        <v>90</v>
      </c>
      <c r="D43" s="826"/>
      <c r="E43" s="10" t="s">
        <v>254</v>
      </c>
      <c r="F43" s="487" t="s">
        <v>477</v>
      </c>
      <c r="G43" s="29" t="s">
        <v>477</v>
      </c>
      <c r="H43" s="29" t="s">
        <v>477</v>
      </c>
      <c r="I43" s="179" t="s">
        <v>477</v>
      </c>
      <c r="J43" s="400"/>
      <c r="K43" s="340"/>
      <c r="L43" s="341"/>
      <c r="M43" s="833"/>
      <c r="N43" s="2"/>
      <c r="O43" s="3">
        <v>0.008</v>
      </c>
      <c r="P43" s="3" t="s">
        <v>438</v>
      </c>
    </row>
    <row r="44" spans="2:16" ht="10.5" customHeight="1">
      <c r="B44" s="35">
        <v>32</v>
      </c>
      <c r="C44" s="825" t="s">
        <v>40</v>
      </c>
      <c r="D44" s="826"/>
      <c r="E44" s="10" t="s">
        <v>254</v>
      </c>
      <c r="F44" s="487" t="s">
        <v>477</v>
      </c>
      <c r="G44" s="56" t="s">
        <v>477</v>
      </c>
      <c r="H44" s="56" t="s">
        <v>477</v>
      </c>
      <c r="I44" s="184" t="s">
        <v>477</v>
      </c>
      <c r="J44" s="347"/>
      <c r="K44" s="347"/>
      <c r="L44" s="348"/>
      <c r="M44" s="830" t="s">
        <v>57</v>
      </c>
      <c r="N44" s="2"/>
      <c r="O44" s="3">
        <v>0.01</v>
      </c>
      <c r="P44" s="3" t="s">
        <v>451</v>
      </c>
    </row>
    <row r="45" spans="2:16" ht="10.5" customHeight="1">
      <c r="B45" s="35">
        <v>33</v>
      </c>
      <c r="C45" s="825" t="s">
        <v>41</v>
      </c>
      <c r="D45" s="826"/>
      <c r="E45" s="10" t="s">
        <v>254</v>
      </c>
      <c r="F45" s="487" t="s">
        <v>477</v>
      </c>
      <c r="G45" s="56" t="s">
        <v>477</v>
      </c>
      <c r="H45" s="56" t="s">
        <v>477</v>
      </c>
      <c r="I45" s="184" t="s">
        <v>477</v>
      </c>
      <c r="J45" s="409"/>
      <c r="K45" s="347"/>
      <c r="L45" s="348"/>
      <c r="M45" s="830"/>
      <c r="N45" s="2"/>
      <c r="O45" s="3">
        <v>0.01</v>
      </c>
      <c r="P45" s="3" t="s">
        <v>451</v>
      </c>
    </row>
    <row r="46" spans="2:16" ht="10.5" customHeight="1">
      <c r="B46" s="35">
        <v>34</v>
      </c>
      <c r="C46" s="825" t="s">
        <v>42</v>
      </c>
      <c r="D46" s="826"/>
      <c r="E46" s="10" t="s">
        <v>254</v>
      </c>
      <c r="F46" s="487">
        <v>0.59</v>
      </c>
      <c r="G46" s="79">
        <v>0.09</v>
      </c>
      <c r="H46" s="79">
        <v>0.26</v>
      </c>
      <c r="I46" s="178">
        <v>0.13</v>
      </c>
      <c r="J46" s="409">
        <f>IF(MAXA(F46:I46)&lt;O46,TEXT(O46,"&lt;0.#######"),MAXA(F46:I46))</f>
        <v>0.59</v>
      </c>
      <c r="K46" s="347">
        <f>IF(MINA(F46:I46)&lt;O46,TEXT(O46,"&lt;0.#######"),MINA(F46:I46))</f>
        <v>0.09</v>
      </c>
      <c r="L46" s="348">
        <f>IF(AVERAGEA(F46:I46)&lt;O46,TEXT(O46,"&lt;0.#######"),AVERAGEA(F46:I46))</f>
        <v>0.26749999999999996</v>
      </c>
      <c r="M46" s="830"/>
      <c r="N46" s="2"/>
      <c r="O46" s="3">
        <v>0.03</v>
      </c>
      <c r="P46" s="3" t="s">
        <v>454</v>
      </c>
    </row>
    <row r="47" spans="2:16" ht="10.5" customHeight="1">
      <c r="B47" s="35">
        <v>35</v>
      </c>
      <c r="C47" s="825" t="s">
        <v>43</v>
      </c>
      <c r="D47" s="826"/>
      <c r="E47" s="10" t="s">
        <v>254</v>
      </c>
      <c r="F47" s="487" t="s">
        <v>477</v>
      </c>
      <c r="G47" s="56" t="s">
        <v>477</v>
      </c>
      <c r="H47" s="56" t="s">
        <v>477</v>
      </c>
      <c r="I47" s="184" t="s">
        <v>477</v>
      </c>
      <c r="J47" s="347"/>
      <c r="K47" s="347"/>
      <c r="L47" s="348"/>
      <c r="M47" s="830"/>
      <c r="N47" s="2"/>
      <c r="O47" s="3">
        <v>0.01</v>
      </c>
      <c r="P47" s="3" t="s">
        <v>451</v>
      </c>
    </row>
    <row r="48" spans="2:16" ht="10.5" customHeight="1">
      <c r="B48" s="35">
        <v>36</v>
      </c>
      <c r="C48" s="825" t="s">
        <v>44</v>
      </c>
      <c r="D48" s="826"/>
      <c r="E48" s="10" t="s">
        <v>254</v>
      </c>
      <c r="F48" s="487" t="s">
        <v>477</v>
      </c>
      <c r="G48" s="31" t="s">
        <v>477</v>
      </c>
      <c r="H48" s="31" t="s">
        <v>477</v>
      </c>
      <c r="I48" s="173" t="s">
        <v>477</v>
      </c>
      <c r="J48" s="383"/>
      <c r="K48" s="345"/>
      <c r="L48" s="330"/>
      <c r="M48" s="11" t="s">
        <v>59</v>
      </c>
      <c r="N48" s="2"/>
      <c r="O48" s="3">
        <v>0.1</v>
      </c>
      <c r="P48" s="3" t="s">
        <v>448</v>
      </c>
    </row>
    <row r="49" spans="2:16" ht="10.5" customHeight="1">
      <c r="B49" s="35">
        <v>37</v>
      </c>
      <c r="C49" s="825" t="s">
        <v>45</v>
      </c>
      <c r="D49" s="826"/>
      <c r="E49" s="10" t="s">
        <v>254</v>
      </c>
      <c r="F49" s="487">
        <v>0.028</v>
      </c>
      <c r="G49" s="79">
        <v>0.007</v>
      </c>
      <c r="H49" s="79">
        <v>0.014</v>
      </c>
      <c r="I49" s="113">
        <v>0.015</v>
      </c>
      <c r="J49" s="339">
        <f>IF(MAXA(F49:I49)&lt;O49,TEXT(O49,"&lt;0.#######"),MAXA(F49:I49))</f>
        <v>0.028</v>
      </c>
      <c r="K49" s="340">
        <f>IF(MINA(F49:I49)&lt;O49,TEXT(O49,"&lt;0.#######"),MINA(F49:I49))</f>
        <v>0.007</v>
      </c>
      <c r="L49" s="341">
        <f>IF(AVERAGEA(F49:I49)&lt;O49,TEXT(O49,"&lt;0.#######"),AVERAGEA(F49:I49))</f>
        <v>0.016</v>
      </c>
      <c r="M49" s="11" t="s">
        <v>57</v>
      </c>
      <c r="N49" s="2"/>
      <c r="O49" s="3">
        <v>0.001</v>
      </c>
      <c r="P49" s="3" t="s">
        <v>291</v>
      </c>
    </row>
    <row r="50" spans="2:16" ht="10.5" customHeight="1">
      <c r="B50" s="35">
        <v>38</v>
      </c>
      <c r="C50" s="825" t="s">
        <v>46</v>
      </c>
      <c r="D50" s="826"/>
      <c r="E50" s="10" t="s">
        <v>254</v>
      </c>
      <c r="F50" s="487">
        <v>2.2</v>
      </c>
      <c r="G50" s="79">
        <v>2.6</v>
      </c>
      <c r="H50" s="79">
        <v>4.3</v>
      </c>
      <c r="I50" s="178">
        <v>5.1</v>
      </c>
      <c r="J50" s="383">
        <f>IF(MAXA(F50:I50)&lt;O50,TEXT(O50,"&lt;0.#######"),MAXA(F50:I50))</f>
        <v>5.1</v>
      </c>
      <c r="K50" s="345">
        <f>IF(MINA(F50:I50)&lt;O50,TEXT(O50,"&lt;0.#######"),MINA(F50:I50))</f>
        <v>2.2</v>
      </c>
      <c r="L50" s="330">
        <f>IF(AVERAGEA(F50:I50)&lt;O50,TEXT(O50,"&lt;0.#######"),AVERAGEA(F50:I50))</f>
        <v>3.5500000000000003</v>
      </c>
      <c r="M50" s="11" t="s">
        <v>61</v>
      </c>
      <c r="N50" s="2"/>
      <c r="O50" s="3">
        <v>0.1</v>
      </c>
      <c r="P50" s="3" t="s">
        <v>447</v>
      </c>
    </row>
    <row r="51" spans="2:16" ht="10.5" customHeight="1">
      <c r="B51" s="35">
        <v>39</v>
      </c>
      <c r="C51" s="834" t="s">
        <v>71</v>
      </c>
      <c r="D51" s="835"/>
      <c r="E51" s="10" t="s">
        <v>254</v>
      </c>
      <c r="F51" s="270">
        <v>8</v>
      </c>
      <c r="G51" s="79">
        <v>11</v>
      </c>
      <c r="H51" s="79">
        <v>18</v>
      </c>
      <c r="I51" s="178">
        <v>14</v>
      </c>
      <c r="J51" s="398">
        <f>IF(MAXA(F51:I51)&lt;O51,TEXT(O51,"&lt;0"),MAXA(F51:I51))</f>
        <v>18</v>
      </c>
      <c r="K51" s="345">
        <f>IF(MINA(F51:I51)&lt;O51,TEXT(O51,"&lt;0"),MINA(F51:I51))</f>
        <v>8</v>
      </c>
      <c r="L51" s="354">
        <f>IF(AVERAGEA(F51:I51)&lt;O51,TEXT(O51,"&lt;0"),AVERAGEA(F51:I51))</f>
        <v>12.75</v>
      </c>
      <c r="M51" s="830" t="s">
        <v>59</v>
      </c>
      <c r="N51" s="2"/>
      <c r="O51" s="3">
        <v>2</v>
      </c>
      <c r="P51" s="3" t="s">
        <v>448</v>
      </c>
    </row>
    <row r="52" spans="2:16" ht="10.5" customHeight="1">
      <c r="B52" s="35">
        <v>40</v>
      </c>
      <c r="C52" s="825" t="s">
        <v>47</v>
      </c>
      <c r="D52" s="826"/>
      <c r="E52" s="10" t="s">
        <v>254</v>
      </c>
      <c r="F52" s="487">
        <v>47</v>
      </c>
      <c r="G52" s="79">
        <v>42</v>
      </c>
      <c r="H52" s="79">
        <v>54</v>
      </c>
      <c r="I52" s="178">
        <v>36</v>
      </c>
      <c r="J52" s="410">
        <f>IF(MAXA(F52:I52)&lt;O52,TEXT(O52,"&lt;#0"),MAXA(F52:I52))</f>
        <v>54</v>
      </c>
      <c r="K52" s="353">
        <f>IF(MINA(F52:I52)&lt;O52,TEXT(O52,"&lt;#0"),MINA(F52:I52))</f>
        <v>36</v>
      </c>
      <c r="L52" s="354">
        <f>IF(AVERAGEA(F52:I52)&lt;O52,TEXT(O52,"&lt;#0"),AVERAGEA(F52:I52))</f>
        <v>44.75</v>
      </c>
      <c r="M52" s="830"/>
      <c r="N52" s="2"/>
      <c r="O52" s="3">
        <v>10</v>
      </c>
      <c r="P52" s="3" t="s">
        <v>450</v>
      </c>
    </row>
    <row r="53" spans="2:16" ht="10.5" customHeight="1">
      <c r="B53" s="35">
        <v>41</v>
      </c>
      <c r="C53" s="825" t="s">
        <v>48</v>
      </c>
      <c r="D53" s="826"/>
      <c r="E53" s="10" t="s">
        <v>254</v>
      </c>
      <c r="F53" s="275" t="s">
        <v>292</v>
      </c>
      <c r="G53" s="56" t="s">
        <v>292</v>
      </c>
      <c r="H53" s="56" t="s">
        <v>292</v>
      </c>
      <c r="I53" s="184" t="s">
        <v>292</v>
      </c>
      <c r="J53" s="347" t="str">
        <f>IF(MAXA(F53:I53)&lt;O53,TEXT(O53,"&lt;0.#######"),MAXA(F53:I53))</f>
        <v>&lt;0.02</v>
      </c>
      <c r="K53" s="347" t="str">
        <f>IF(MINA(F53:I53)&lt;O53,TEXT(O53,"&lt;0.#######"),MINA(F53:I53))</f>
        <v>&lt;0.02</v>
      </c>
      <c r="L53" s="348" t="str">
        <f>IF(AVERAGEA(F53:I53)&lt;O53,TEXT(O53,"&lt;0.#######"),AVERAGEA(F53:I53))</f>
        <v>&lt;0.02</v>
      </c>
      <c r="M53" s="830" t="s">
        <v>60</v>
      </c>
      <c r="N53" s="2"/>
      <c r="O53" s="3">
        <v>0.02</v>
      </c>
      <c r="P53" s="3" t="s">
        <v>292</v>
      </c>
    </row>
    <row r="54" spans="2:16" ht="10.5" customHeight="1">
      <c r="B54" s="35">
        <v>42</v>
      </c>
      <c r="C54" s="825" t="s">
        <v>241</v>
      </c>
      <c r="D54" s="826"/>
      <c r="E54" s="10" t="s">
        <v>254</v>
      </c>
      <c r="F54" s="487" t="s">
        <v>477</v>
      </c>
      <c r="G54" s="168" t="s">
        <v>477</v>
      </c>
      <c r="H54" s="168"/>
      <c r="I54" s="217"/>
      <c r="J54" s="463"/>
      <c r="K54" s="464"/>
      <c r="L54" s="465"/>
      <c r="M54" s="830"/>
      <c r="N54" s="2"/>
      <c r="O54" s="3">
        <v>1E-06</v>
      </c>
      <c r="P54" s="3" t="s">
        <v>455</v>
      </c>
    </row>
    <row r="55" spans="2:16" ht="10.5" customHeight="1">
      <c r="B55" s="35">
        <v>43</v>
      </c>
      <c r="C55" s="825" t="s">
        <v>240</v>
      </c>
      <c r="D55" s="826"/>
      <c r="E55" s="10" t="s">
        <v>254</v>
      </c>
      <c r="F55" s="487" t="s">
        <v>477</v>
      </c>
      <c r="G55" s="168" t="s">
        <v>477</v>
      </c>
      <c r="H55" s="168"/>
      <c r="I55" s="217"/>
      <c r="J55" s="463"/>
      <c r="K55" s="464"/>
      <c r="L55" s="465"/>
      <c r="M55" s="830"/>
      <c r="N55" s="2"/>
      <c r="O55" s="3">
        <v>1E-06</v>
      </c>
      <c r="P55" s="3" t="s">
        <v>455</v>
      </c>
    </row>
    <row r="56" spans="2:16" ht="10.5" customHeight="1">
      <c r="B56" s="35">
        <v>44</v>
      </c>
      <c r="C56" s="825" t="s">
        <v>49</v>
      </c>
      <c r="D56" s="826"/>
      <c r="E56" s="10" t="s">
        <v>254</v>
      </c>
      <c r="F56" s="275" t="s">
        <v>288</v>
      </c>
      <c r="G56" s="29" t="s">
        <v>288</v>
      </c>
      <c r="H56" s="29" t="s">
        <v>288</v>
      </c>
      <c r="I56" s="179" t="s">
        <v>288</v>
      </c>
      <c r="J56" s="400" t="str">
        <f>IF(MAXA(F56:I56)&lt;O56,TEXT(O56,"&lt;0.#######"),MAXA(F56:I56))</f>
        <v>&lt;0.002</v>
      </c>
      <c r="K56" s="340" t="str">
        <f>IF(MINA(F56:I56)&lt;O56,TEXT(O56,"&lt;0.#######"),MINA(F56:I56))</f>
        <v>&lt;0.002</v>
      </c>
      <c r="L56" s="341" t="str">
        <f>IF(AVERAGEA(F56:I56)&lt;O56,TEXT(O56,"&lt;0.#######"),AVERAGEA(F56:I56))</f>
        <v>&lt;0.002</v>
      </c>
      <c r="M56" s="830"/>
      <c r="N56" s="2"/>
      <c r="O56" s="3">
        <v>0.002</v>
      </c>
      <c r="P56" s="3" t="s">
        <v>440</v>
      </c>
    </row>
    <row r="57" spans="2:16" ht="10.5" customHeight="1">
      <c r="B57" s="35">
        <v>45</v>
      </c>
      <c r="C57" s="825" t="s">
        <v>50</v>
      </c>
      <c r="D57" s="826"/>
      <c r="E57" s="10" t="s">
        <v>254</v>
      </c>
      <c r="F57" s="487" t="s">
        <v>477</v>
      </c>
      <c r="G57" s="166" t="s">
        <v>477</v>
      </c>
      <c r="H57" s="166"/>
      <c r="I57" s="186"/>
      <c r="J57" s="415"/>
      <c r="K57" s="350"/>
      <c r="L57" s="351"/>
      <c r="M57" s="830"/>
      <c r="N57" s="2"/>
      <c r="O57" s="3">
        <v>0.0005</v>
      </c>
      <c r="P57" s="3" t="s">
        <v>290</v>
      </c>
    </row>
    <row r="58" spans="2:16" ht="10.5" customHeight="1">
      <c r="B58" s="35">
        <v>46</v>
      </c>
      <c r="C58" s="825" t="s">
        <v>232</v>
      </c>
      <c r="D58" s="826"/>
      <c r="E58" s="10" t="s">
        <v>154</v>
      </c>
      <c r="F58" s="487">
        <v>0.6</v>
      </c>
      <c r="G58" s="31">
        <v>0.9</v>
      </c>
      <c r="H58" s="31">
        <v>0.9</v>
      </c>
      <c r="I58" s="569" t="s">
        <v>564</v>
      </c>
      <c r="J58" s="383">
        <f>IF(MAXA(F58:I58)&lt;O58,TEXT(O58,"&lt;#0"),MAXA(F58:I58))</f>
        <v>0.9</v>
      </c>
      <c r="K58" s="345">
        <v>0.6</v>
      </c>
      <c r="L58" s="330">
        <v>0.8</v>
      </c>
      <c r="M58" s="830" t="s">
        <v>79</v>
      </c>
      <c r="N58" s="2"/>
      <c r="O58" s="3">
        <v>0.2</v>
      </c>
      <c r="P58" s="65" t="s">
        <v>459</v>
      </c>
    </row>
    <row r="59" spans="2:16" ht="10.5" customHeight="1">
      <c r="B59" s="35">
        <v>47</v>
      </c>
      <c r="C59" s="825" t="s">
        <v>51</v>
      </c>
      <c r="D59" s="826"/>
      <c r="E59" s="10" t="s">
        <v>276</v>
      </c>
      <c r="F59" s="486">
        <v>7.1</v>
      </c>
      <c r="G59" s="79">
        <v>7.2</v>
      </c>
      <c r="H59" s="79">
        <v>7.6</v>
      </c>
      <c r="I59" s="173">
        <v>7</v>
      </c>
      <c r="J59" s="345">
        <f>MAX(F59:I59)</f>
        <v>7.6</v>
      </c>
      <c r="K59" s="345">
        <f>MIN(F59:I59)</f>
        <v>7</v>
      </c>
      <c r="L59" s="330">
        <f>AVERAGEA(F59:I59)</f>
        <v>7.225</v>
      </c>
      <c r="M59" s="830"/>
      <c r="N59" s="2"/>
      <c r="P59" s="65"/>
    </row>
    <row r="60" spans="2:14" ht="10.5" customHeight="1">
      <c r="B60" s="35">
        <v>48</v>
      </c>
      <c r="C60" s="825" t="s">
        <v>52</v>
      </c>
      <c r="D60" s="826"/>
      <c r="E60" s="10" t="s">
        <v>276</v>
      </c>
      <c r="F60" s="487" t="s">
        <v>477</v>
      </c>
      <c r="G60" s="9" t="s">
        <v>477</v>
      </c>
      <c r="H60" s="9" t="s">
        <v>477</v>
      </c>
      <c r="I60" s="10" t="s">
        <v>477</v>
      </c>
      <c r="J60" s="337"/>
      <c r="K60" s="337"/>
      <c r="L60" s="338"/>
      <c r="M60" s="830"/>
      <c r="N60" s="2"/>
    </row>
    <row r="61" spans="2:14" ht="10.5" customHeight="1">
      <c r="B61" s="35">
        <v>49</v>
      </c>
      <c r="C61" s="825" t="s">
        <v>53</v>
      </c>
      <c r="D61" s="826"/>
      <c r="E61" s="10" t="s">
        <v>276</v>
      </c>
      <c r="F61" s="486" t="s">
        <v>490</v>
      </c>
      <c r="G61" s="9" t="s">
        <v>490</v>
      </c>
      <c r="H61" s="9" t="s">
        <v>490</v>
      </c>
      <c r="I61" s="10" t="s">
        <v>490</v>
      </c>
      <c r="J61" s="337"/>
      <c r="K61" s="337"/>
      <c r="L61" s="338"/>
      <c r="M61" s="830"/>
      <c r="N61" s="2"/>
    </row>
    <row r="62" spans="2:16" ht="10.5" customHeight="1">
      <c r="B62" s="35">
        <v>50</v>
      </c>
      <c r="C62" s="825" t="s">
        <v>54</v>
      </c>
      <c r="D62" s="826"/>
      <c r="E62" s="10" t="s">
        <v>257</v>
      </c>
      <c r="F62" s="486">
        <v>5.1</v>
      </c>
      <c r="G62" s="79">
        <v>4.3</v>
      </c>
      <c r="H62" s="79">
        <v>6.3</v>
      </c>
      <c r="I62" s="178">
        <v>11</v>
      </c>
      <c r="J62" s="353">
        <f>IF(MAXA(F62:I62)&lt;O62,TEXT(O62,"&lt;0.#######"),MAXA(F62:I62))</f>
        <v>11</v>
      </c>
      <c r="K62" s="345">
        <f>IF(MINA(F62:I62)&lt;O62,TEXT(O62,"&lt;0.#######"),MINA(F62:I62))</f>
        <v>4.3</v>
      </c>
      <c r="L62" s="330">
        <f>IF(AVERAGEA(F62:I62)&lt;O62,TEXT(O62,"&lt;0.#######"),AVERAGEA(F62:I62))</f>
        <v>6.675</v>
      </c>
      <c r="M62" s="830"/>
      <c r="N62" s="2"/>
      <c r="O62" s="3">
        <v>0.5</v>
      </c>
      <c r="P62" s="3" t="s">
        <v>447</v>
      </c>
    </row>
    <row r="63" spans="2:16" ht="10.5" customHeight="1" thickBot="1">
      <c r="B63" s="35">
        <v>51</v>
      </c>
      <c r="C63" s="836" t="s">
        <v>55</v>
      </c>
      <c r="D63" s="837"/>
      <c r="E63" s="24" t="s">
        <v>257</v>
      </c>
      <c r="F63" s="124">
        <v>8</v>
      </c>
      <c r="G63" s="511">
        <v>1.2</v>
      </c>
      <c r="H63" s="511">
        <v>0.8</v>
      </c>
      <c r="I63" s="521">
        <v>2.9</v>
      </c>
      <c r="J63" s="356">
        <f>IF(MAXA(F63:I63)&lt;O63,TEXT(O63,"&lt;0.#######"),MAXA(F63:I63))</f>
        <v>8</v>
      </c>
      <c r="K63" s="356">
        <f>IF(MINA(F63:I63)&lt;O63,TEXT(O63,"&lt;0.#######"),MINA(F63:I63))</f>
        <v>0.8</v>
      </c>
      <c r="L63" s="357">
        <f>IF(AVERAGEA(F63:I63)&lt;O63,TEXT(O63,"&lt;0.#######"),AVERAGEA(F63:I63))</f>
        <v>3.225</v>
      </c>
      <c r="M63" s="827"/>
      <c r="N63" s="2"/>
      <c r="O63" s="3">
        <v>0.1</v>
      </c>
      <c r="P63" s="3" t="s">
        <v>448</v>
      </c>
    </row>
    <row r="64" spans="2:14" ht="12.75" customHeight="1" thickBot="1">
      <c r="B64" s="818" t="s">
        <v>169</v>
      </c>
      <c r="C64" s="819"/>
      <c r="D64" s="840"/>
      <c r="E64" s="19" t="s">
        <v>153</v>
      </c>
      <c r="F64" s="820" t="s">
        <v>469</v>
      </c>
      <c r="G64" s="820"/>
      <c r="H64" s="820"/>
      <c r="I64" s="820"/>
      <c r="J64" s="821"/>
      <c r="K64" s="821"/>
      <c r="L64" s="821"/>
      <c r="M64" s="43"/>
      <c r="N64" s="2"/>
    </row>
    <row r="65" spans="2:15" ht="10.5" customHeight="1">
      <c r="B65" s="48">
        <v>1</v>
      </c>
      <c r="C65" s="841" t="s">
        <v>104</v>
      </c>
      <c r="D65" s="842"/>
      <c r="E65" s="23" t="s">
        <v>154</v>
      </c>
      <c r="F65" s="485">
        <v>0.34</v>
      </c>
      <c r="G65" s="155">
        <v>0.28</v>
      </c>
      <c r="H65" s="155">
        <v>0.23</v>
      </c>
      <c r="I65" s="198">
        <v>0.33</v>
      </c>
      <c r="J65" s="466">
        <f aca="true" t="shared" si="0" ref="J65:J71">IF(MAXA(F65:I65)&lt;O65,TEXT(O65,"&lt;0.#######"),MAXA(F65:I65))</f>
        <v>0.34</v>
      </c>
      <c r="K65" s="467">
        <f aca="true" t="shared" si="1" ref="K65:K70">IF(MINA(F65:I65)&lt;O65,TEXT(O65,"&lt;0.#######"),MINA(F65:I65))</f>
        <v>0.23</v>
      </c>
      <c r="L65" s="468">
        <f aca="true" t="shared" si="2" ref="L65:L70">IF(AVERAGEA(F65:I65)&lt;O65,TEXT(O65,"&lt;0.#######"),AVERAGEA(F65:I65))</f>
        <v>0.29500000000000004</v>
      </c>
      <c r="M65" s="843" t="s">
        <v>61</v>
      </c>
      <c r="N65" s="2"/>
      <c r="O65" s="3">
        <v>0.05</v>
      </c>
    </row>
    <row r="66" spans="2:15" ht="10.5" customHeight="1">
      <c r="B66" s="49">
        <v>2</v>
      </c>
      <c r="C66" s="825" t="s">
        <v>105</v>
      </c>
      <c r="D66" s="826"/>
      <c r="E66" s="10" t="s">
        <v>154</v>
      </c>
      <c r="F66" s="486">
        <v>0.017</v>
      </c>
      <c r="G66" s="79">
        <v>0.006</v>
      </c>
      <c r="H66" s="79">
        <v>0.004</v>
      </c>
      <c r="I66" s="162">
        <v>0.014</v>
      </c>
      <c r="J66" s="339">
        <f t="shared" si="0"/>
        <v>0.017</v>
      </c>
      <c r="K66" s="340">
        <f t="shared" si="1"/>
        <v>0.004</v>
      </c>
      <c r="L66" s="341">
        <f t="shared" si="2"/>
        <v>0.01025</v>
      </c>
      <c r="M66" s="824"/>
      <c r="N66" s="2"/>
      <c r="O66" s="3">
        <v>0.003</v>
      </c>
    </row>
    <row r="67" spans="2:15" ht="10.5" customHeight="1">
      <c r="B67" s="49">
        <v>3</v>
      </c>
      <c r="C67" s="825" t="s">
        <v>151</v>
      </c>
      <c r="D67" s="826"/>
      <c r="E67" s="10" t="s">
        <v>154</v>
      </c>
      <c r="F67" s="487" t="s">
        <v>447</v>
      </c>
      <c r="G67" s="9" t="s">
        <v>447</v>
      </c>
      <c r="H67" s="31">
        <v>0.7</v>
      </c>
      <c r="I67" s="172">
        <v>0.7</v>
      </c>
      <c r="J67" s="328">
        <f t="shared" si="0"/>
        <v>0.7</v>
      </c>
      <c r="K67" s="345" t="str">
        <f t="shared" si="1"/>
        <v>&lt;0.5</v>
      </c>
      <c r="L67" s="330" t="str">
        <f t="shared" si="2"/>
        <v>&lt;0.5</v>
      </c>
      <c r="M67" s="824"/>
      <c r="N67" s="2"/>
      <c r="O67" s="3">
        <v>0.5</v>
      </c>
    </row>
    <row r="68" spans="2:15" ht="10.5" customHeight="1">
      <c r="B68" s="49">
        <v>4</v>
      </c>
      <c r="C68" s="825" t="s">
        <v>152</v>
      </c>
      <c r="D68" s="826"/>
      <c r="E68" s="10" t="s">
        <v>154</v>
      </c>
      <c r="F68" s="486">
        <v>1.2</v>
      </c>
      <c r="G68" s="79">
        <v>1.6</v>
      </c>
      <c r="H68" s="79">
        <v>1.8</v>
      </c>
      <c r="I68" s="113">
        <v>4.7</v>
      </c>
      <c r="J68" s="328">
        <f t="shared" si="0"/>
        <v>4.7</v>
      </c>
      <c r="K68" s="345">
        <f t="shared" si="1"/>
        <v>1.2</v>
      </c>
      <c r="L68" s="330">
        <f t="shared" si="2"/>
        <v>2.325</v>
      </c>
      <c r="M68" s="824"/>
      <c r="N68" s="2"/>
      <c r="O68" s="3">
        <v>0.5</v>
      </c>
    </row>
    <row r="69" spans="2:15" ht="10.5" customHeight="1">
      <c r="B69" s="49">
        <v>5</v>
      </c>
      <c r="C69" s="45" t="s">
        <v>150</v>
      </c>
      <c r="D69" s="44"/>
      <c r="E69" s="10" t="s">
        <v>154</v>
      </c>
      <c r="F69" s="9">
        <v>18</v>
      </c>
      <c r="G69" s="9">
        <v>1</v>
      </c>
      <c r="H69" s="79">
        <v>1</v>
      </c>
      <c r="I69" s="9">
        <v>5</v>
      </c>
      <c r="J69" s="122">
        <f>IF(MAXA(F69:I69)&lt;O69,TEXT(O69,"&lt;0"),MAXA(F69:I69))</f>
        <v>18</v>
      </c>
      <c r="K69" s="337">
        <f>IF(MINA(F69:I69)&lt;O69,TEXT(O69,"&lt;0"),MINA(F69:I69))</f>
        <v>1</v>
      </c>
      <c r="L69" s="354">
        <f>IF(AVERAGEA(F69:I69)&lt;O69,TEXT(O69,"&lt;0"),AVERAGEA(F69:I69))</f>
        <v>6.25</v>
      </c>
      <c r="M69" s="824"/>
      <c r="N69" s="2"/>
      <c r="O69" s="3">
        <v>1</v>
      </c>
    </row>
    <row r="70" spans="2:15" ht="10.5" customHeight="1">
      <c r="B70" s="49">
        <v>6</v>
      </c>
      <c r="C70" s="45" t="s">
        <v>149</v>
      </c>
      <c r="D70" s="44"/>
      <c r="E70" s="10" t="s">
        <v>154</v>
      </c>
      <c r="F70" s="486">
        <v>10</v>
      </c>
      <c r="G70" s="31">
        <v>9.3</v>
      </c>
      <c r="H70" s="79">
        <v>8.4</v>
      </c>
      <c r="I70" s="113">
        <v>10</v>
      </c>
      <c r="J70" s="352">
        <f t="shared" si="0"/>
        <v>10</v>
      </c>
      <c r="K70" s="345">
        <f t="shared" si="1"/>
        <v>8.4</v>
      </c>
      <c r="L70" s="330">
        <f t="shared" si="2"/>
        <v>9.425</v>
      </c>
      <c r="M70" s="824"/>
      <c r="N70" s="2"/>
      <c r="O70" s="3">
        <v>0.5</v>
      </c>
    </row>
    <row r="71" spans="2:15" ht="10.5" customHeight="1">
      <c r="B71" s="49">
        <v>7</v>
      </c>
      <c r="C71" s="845" t="s">
        <v>251</v>
      </c>
      <c r="D71" s="845"/>
      <c r="E71" s="10" t="s">
        <v>154</v>
      </c>
      <c r="F71" s="487" t="s">
        <v>448</v>
      </c>
      <c r="G71" s="31" t="s">
        <v>448</v>
      </c>
      <c r="H71" s="31" t="s">
        <v>448</v>
      </c>
      <c r="I71" s="172" t="s">
        <v>448</v>
      </c>
      <c r="J71" s="328" t="str">
        <f t="shared" si="0"/>
        <v>&lt;0.1</v>
      </c>
      <c r="K71" s="347" t="str">
        <f>IF(MINA(F71:I71)&lt;O71,TEXT(O71,"&lt;0.#######"),MINA(F71:I71))</f>
        <v>&lt;0.1</v>
      </c>
      <c r="L71" s="348" t="str">
        <f>IF(AVERAGEA(F71:I71)&lt;O71,TEXT(O71,"&lt;0.#######"),AVERAGEA(F71:I71))</f>
        <v>&lt;0.1</v>
      </c>
      <c r="M71" s="824"/>
      <c r="N71" s="2"/>
      <c r="O71" s="3">
        <v>0.1</v>
      </c>
    </row>
    <row r="72" spans="2:16" ht="10.5" customHeight="1">
      <c r="B72" s="49">
        <v>8</v>
      </c>
      <c r="C72" s="838" t="s">
        <v>481</v>
      </c>
      <c r="D72" s="838"/>
      <c r="E72" s="381" t="s">
        <v>482</v>
      </c>
      <c r="F72" s="486">
        <v>2</v>
      </c>
      <c r="G72" s="207" t="s">
        <v>520</v>
      </c>
      <c r="H72" s="207" t="s">
        <v>544</v>
      </c>
      <c r="I72" s="209" t="s">
        <v>568</v>
      </c>
      <c r="J72" s="112" t="s">
        <v>544</v>
      </c>
      <c r="K72" s="79">
        <v>2</v>
      </c>
      <c r="L72" s="209" t="s">
        <v>535</v>
      </c>
      <c r="M72" s="824"/>
      <c r="N72" s="2"/>
      <c r="O72" s="3">
        <v>2</v>
      </c>
      <c r="P72" s="575">
        <f>AVERAGE(2,48,150,74)</f>
        <v>68.5</v>
      </c>
    </row>
    <row r="73" spans="2:15" ht="10.5" customHeight="1">
      <c r="B73" s="49">
        <v>9</v>
      </c>
      <c r="C73" s="825" t="s">
        <v>260</v>
      </c>
      <c r="D73" s="826"/>
      <c r="E73" s="10" t="s">
        <v>154</v>
      </c>
      <c r="F73" s="486" t="s">
        <v>448</v>
      </c>
      <c r="G73" s="56" t="s">
        <v>448</v>
      </c>
      <c r="H73" s="56" t="s">
        <v>448</v>
      </c>
      <c r="I73" s="184" t="s">
        <v>448</v>
      </c>
      <c r="J73" s="30" t="str">
        <f>IF(MAXA(F73:I73)&lt;O73,TEXT(O73,"&lt;0.#######"),MAXA(F73:I73))</f>
        <v>&lt;0.1</v>
      </c>
      <c r="K73" s="56" t="str">
        <f>IF(MINA(F73:I73)&lt;O73,TEXT(O73,"&lt;0.#######"),MINA(F73:I73))</f>
        <v>&lt;0.1</v>
      </c>
      <c r="L73" s="184" t="str">
        <f>IF(AVERAGEA(F73:I73)&lt;O73,TEXT(O73,"&lt;0.#######"),AVERAGEA(F73:I73))</f>
        <v>&lt;0.1</v>
      </c>
      <c r="M73" s="824"/>
      <c r="N73" s="2"/>
      <c r="O73" s="3">
        <v>0.1</v>
      </c>
    </row>
    <row r="74" spans="2:16" ht="10.5" customHeight="1">
      <c r="B74" s="49">
        <v>10</v>
      </c>
      <c r="C74" s="825" t="s">
        <v>258</v>
      </c>
      <c r="D74" s="826"/>
      <c r="E74" s="10" t="s">
        <v>155</v>
      </c>
      <c r="F74" s="124">
        <v>4.5</v>
      </c>
      <c r="G74" s="207" t="s">
        <v>522</v>
      </c>
      <c r="H74" s="31" t="s">
        <v>531</v>
      </c>
      <c r="I74" s="10" t="s">
        <v>480</v>
      </c>
      <c r="J74" s="30" t="s">
        <v>531</v>
      </c>
      <c r="K74" s="31">
        <v>4.5</v>
      </c>
      <c r="L74" s="209" t="s">
        <v>569</v>
      </c>
      <c r="M74" s="824"/>
      <c r="N74" s="2"/>
      <c r="O74" s="3">
        <v>1.8</v>
      </c>
      <c r="P74" s="575">
        <f>AVERAGE(4.5,79,130,23)</f>
        <v>59.125</v>
      </c>
    </row>
    <row r="75" spans="2:15" ht="10.5" customHeight="1">
      <c r="B75" s="49">
        <v>11</v>
      </c>
      <c r="C75" s="825" t="s">
        <v>237</v>
      </c>
      <c r="D75" s="826"/>
      <c r="E75" s="10" t="s">
        <v>154</v>
      </c>
      <c r="F75" s="124">
        <v>7</v>
      </c>
      <c r="G75" s="79">
        <v>11</v>
      </c>
      <c r="H75" s="79">
        <v>15</v>
      </c>
      <c r="I75" s="178">
        <v>8.6</v>
      </c>
      <c r="J75" s="361">
        <f>IF(MAXA(F75:I75)&lt;O75,TEXT(O75,"&lt;0"),MAXA(F75:I75))</f>
        <v>15</v>
      </c>
      <c r="K75" s="356">
        <f>IF(MINA(F75:I75)&lt;O75,TEXT(O75,"&lt;0"),MINA(F75:I75))</f>
        <v>7</v>
      </c>
      <c r="L75" s="354">
        <f>IF(AVERAGEA(F75:I75)&lt;O75,TEXT(O75,"&lt;0"),AVERAGEA(F75:I75))</f>
        <v>10.4</v>
      </c>
      <c r="M75" s="824"/>
      <c r="N75" s="2"/>
      <c r="O75" s="3">
        <v>0.5</v>
      </c>
    </row>
    <row r="76" spans="2:15" ht="10.5" customHeight="1" thickBot="1">
      <c r="B76" s="64">
        <v>12</v>
      </c>
      <c r="C76" s="825" t="s">
        <v>238</v>
      </c>
      <c r="D76" s="826"/>
      <c r="E76" s="10" t="s">
        <v>154</v>
      </c>
      <c r="F76" s="488">
        <v>1.4</v>
      </c>
      <c r="G76" s="511">
        <v>3.6</v>
      </c>
      <c r="H76" s="511">
        <v>4.4</v>
      </c>
      <c r="I76" s="521">
        <v>3.9</v>
      </c>
      <c r="J76" s="363">
        <f>IF(MAXA(F76:I76)&lt;O76,TEXT(O76,"&lt;0.#######"),MAXA(F76:I76))</f>
        <v>4.4</v>
      </c>
      <c r="K76" s="364">
        <f>IF(MINA(F76:I76)&lt;O76,TEXT(O76,"&lt;0.#######"),MINA(F76:I76))</f>
        <v>1.4</v>
      </c>
      <c r="L76" s="365">
        <f>IF(AVERAGEA(F76:I76)&lt;O76,TEXT(O76,"&lt;0.#######"),AVERAGEA(F76:I76))</f>
        <v>3.325</v>
      </c>
      <c r="M76" s="844"/>
      <c r="N76" s="2"/>
      <c r="O76" s="3">
        <v>0.2</v>
      </c>
    </row>
    <row r="77" spans="2:16" s="6" customFormat="1" ht="12.75" customHeight="1" thickBot="1">
      <c r="B77" s="818" t="s">
        <v>242</v>
      </c>
      <c r="C77" s="819"/>
      <c r="D77" s="819"/>
      <c r="E77" s="839"/>
      <c r="F77" s="267">
        <v>2</v>
      </c>
      <c r="G77" s="26">
        <v>2</v>
      </c>
      <c r="H77" s="26">
        <v>2</v>
      </c>
      <c r="I77" s="315">
        <v>2</v>
      </c>
      <c r="J77" s="4"/>
      <c r="K77" s="22"/>
      <c r="L77" s="22"/>
      <c r="M77" s="4"/>
      <c r="N77" s="2"/>
      <c r="O77" s="3"/>
      <c r="P77" s="3"/>
    </row>
    <row r="78" spans="3:14" ht="10.5" customHeight="1">
      <c r="C78" s="3" t="s">
        <v>467</v>
      </c>
      <c r="F78" s="3"/>
      <c r="G78" s="3"/>
      <c r="H78" s="3"/>
      <c r="J78" s="3"/>
      <c r="K78" s="3"/>
      <c r="L78" s="3"/>
      <c r="M78" s="5"/>
      <c r="N78" s="5"/>
    </row>
    <row r="79" ht="10.5" customHeight="1">
      <c r="C79" s="3" t="s">
        <v>565</v>
      </c>
    </row>
  </sheetData>
  <sheetProtection/>
  <mergeCells count="93">
    <mergeCell ref="B77:E77"/>
    <mergeCell ref="B64:D64"/>
    <mergeCell ref="F64:I64"/>
    <mergeCell ref="J64:L64"/>
    <mergeCell ref="C65:D65"/>
    <mergeCell ref="M65:M76"/>
    <mergeCell ref="C66:D66"/>
    <mergeCell ref="C67:D67"/>
    <mergeCell ref="C68:D68"/>
    <mergeCell ref="C71:D71"/>
    <mergeCell ref="C72:D72"/>
    <mergeCell ref="C73:D73"/>
    <mergeCell ref="C74:D74"/>
    <mergeCell ref="C75:D75"/>
    <mergeCell ref="C76:D76"/>
    <mergeCell ref="C58:D58"/>
    <mergeCell ref="M58:M63"/>
    <mergeCell ref="C59:D59"/>
    <mergeCell ref="C60:D60"/>
    <mergeCell ref="C61:D61"/>
    <mergeCell ref="C62:D62"/>
    <mergeCell ref="C63:D63"/>
    <mergeCell ref="C53:D53"/>
    <mergeCell ref="M53:M57"/>
    <mergeCell ref="C54:D54"/>
    <mergeCell ref="C55:D55"/>
    <mergeCell ref="C56:D56"/>
    <mergeCell ref="C57:D57"/>
    <mergeCell ref="C48:D48"/>
    <mergeCell ref="C49:D49"/>
    <mergeCell ref="C50:D50"/>
    <mergeCell ref="C51:D51"/>
    <mergeCell ref="M51:M52"/>
    <mergeCell ref="C52:D52"/>
    <mergeCell ref="C42:D42"/>
    <mergeCell ref="C43:D43"/>
    <mergeCell ref="C44:D44"/>
    <mergeCell ref="M44:M47"/>
    <mergeCell ref="C45:D45"/>
    <mergeCell ref="C46:D46"/>
    <mergeCell ref="C47:D47"/>
    <mergeCell ref="C33:D33"/>
    <mergeCell ref="M33:M43"/>
    <mergeCell ref="C34:D34"/>
    <mergeCell ref="C35:D35"/>
    <mergeCell ref="C36:D36"/>
    <mergeCell ref="C37:D37"/>
    <mergeCell ref="C38:D38"/>
    <mergeCell ref="C39:D39"/>
    <mergeCell ref="C40:D40"/>
    <mergeCell ref="C41:D41"/>
    <mergeCell ref="C26:D26"/>
    <mergeCell ref="M26:M32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22:D22"/>
    <mergeCell ref="C23:D23"/>
    <mergeCell ref="M23:M25"/>
    <mergeCell ref="C24:D24"/>
    <mergeCell ref="C25:D25"/>
    <mergeCell ref="F12:I12"/>
    <mergeCell ref="J12:L12"/>
    <mergeCell ref="C13:D13"/>
    <mergeCell ref="M13:M14"/>
    <mergeCell ref="C14:D14"/>
    <mergeCell ref="C15:D15"/>
    <mergeCell ref="M15:M20"/>
    <mergeCell ref="C16:D16"/>
    <mergeCell ref="C17:D17"/>
    <mergeCell ref="C18:D18"/>
    <mergeCell ref="D7:E7"/>
    <mergeCell ref="D8:E8"/>
    <mergeCell ref="D9:E9"/>
    <mergeCell ref="D10:E10"/>
    <mergeCell ref="D11:E11"/>
    <mergeCell ref="B12:D12"/>
    <mergeCell ref="B1:M1"/>
    <mergeCell ref="F3:I3"/>
    <mergeCell ref="B4:C4"/>
    <mergeCell ref="F4:I4"/>
    <mergeCell ref="B6:C11"/>
    <mergeCell ref="D6:E6"/>
    <mergeCell ref="J6:J9"/>
    <mergeCell ref="K6:K9"/>
    <mergeCell ref="L6:L9"/>
    <mergeCell ref="M6:M11"/>
  </mergeCells>
  <printOptions horizontalCentered="1"/>
  <pageMargins left="0.7086614173228347" right="0.7086614173228347" top="0.5905511811023623" bottom="0.1968503937007874" header="0" footer="0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22">
      <selection activeCell="R51" sqref="R51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5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7</v>
      </c>
      <c r="G4" s="846" t="s">
        <v>138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938" t="s">
        <v>99</v>
      </c>
      <c r="C6" s="939"/>
      <c r="D6" s="944" t="s">
        <v>7</v>
      </c>
      <c r="E6" s="945"/>
      <c r="F6" s="38">
        <v>45029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940"/>
      <c r="C7" s="941"/>
      <c r="D7" s="930" t="s">
        <v>12</v>
      </c>
      <c r="E7" s="931"/>
      <c r="F7" s="39">
        <v>0.576388888888889</v>
      </c>
      <c r="G7" s="151">
        <v>0.545138888888889</v>
      </c>
      <c r="H7" s="151">
        <v>0.5833333333333334</v>
      </c>
      <c r="I7" s="151">
        <v>0.611111111111111</v>
      </c>
      <c r="J7" s="151">
        <v>0.5555555555555556</v>
      </c>
      <c r="K7" s="151">
        <v>0.6145833333333334</v>
      </c>
      <c r="L7" s="151">
        <v>0.5868055555555556</v>
      </c>
      <c r="M7" s="151">
        <v>0.53125</v>
      </c>
      <c r="N7" s="151">
        <v>0.5694444444444444</v>
      </c>
      <c r="O7" s="151">
        <v>0.576388888888889</v>
      </c>
      <c r="P7" s="151">
        <v>0.5833333333333334</v>
      </c>
      <c r="Q7" s="190">
        <v>0.545138888888889</v>
      </c>
      <c r="R7" s="806"/>
      <c r="S7" s="809"/>
      <c r="T7" s="812"/>
      <c r="U7" s="815"/>
      <c r="V7" s="4"/>
    </row>
    <row r="8" spans="2:22" ht="12" customHeight="1">
      <c r="B8" s="940"/>
      <c r="C8" s="941"/>
      <c r="D8" s="930" t="s">
        <v>8</v>
      </c>
      <c r="E8" s="931"/>
      <c r="F8" s="39" t="s">
        <v>487</v>
      </c>
      <c r="G8" s="151" t="s">
        <v>488</v>
      </c>
      <c r="H8" s="151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940"/>
      <c r="C9" s="941"/>
      <c r="D9" s="930" t="s">
        <v>9</v>
      </c>
      <c r="E9" s="931"/>
      <c r="F9" s="39" t="s">
        <v>488</v>
      </c>
      <c r="G9" s="9" t="s">
        <v>488</v>
      </c>
      <c r="H9" s="9" t="s">
        <v>488</v>
      </c>
      <c r="I9" s="9" t="s">
        <v>519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575</v>
      </c>
      <c r="Q9" s="10" t="s">
        <v>576</v>
      </c>
      <c r="R9" s="807"/>
      <c r="S9" s="810"/>
      <c r="T9" s="813"/>
      <c r="U9" s="815"/>
      <c r="V9" s="4"/>
    </row>
    <row r="10" spans="2:22" ht="12" customHeight="1">
      <c r="B10" s="940"/>
      <c r="C10" s="941"/>
      <c r="D10" s="930" t="s">
        <v>10</v>
      </c>
      <c r="E10" s="931"/>
      <c r="F10" s="112">
        <v>14.1</v>
      </c>
      <c r="G10" s="79">
        <v>17.8</v>
      </c>
      <c r="H10" s="31">
        <v>28</v>
      </c>
      <c r="I10" s="31">
        <v>26</v>
      </c>
      <c r="J10" s="79">
        <v>33.5</v>
      </c>
      <c r="K10" s="31">
        <v>28.7</v>
      </c>
      <c r="L10" s="31">
        <v>20</v>
      </c>
      <c r="M10" s="79">
        <v>18.2</v>
      </c>
      <c r="N10" s="31">
        <v>8.2</v>
      </c>
      <c r="O10" s="31">
        <v>-1</v>
      </c>
      <c r="P10" s="79">
        <v>4.2</v>
      </c>
      <c r="Q10" s="173">
        <v>2</v>
      </c>
      <c r="R10" s="30">
        <f>MAX(F10:Q10)</f>
        <v>33.5</v>
      </c>
      <c r="S10" s="172">
        <f>MIN(F10:Q10)</f>
        <v>-1</v>
      </c>
      <c r="T10" s="173">
        <f>AVERAGEA(F10:Q10)</f>
        <v>16.641666666666662</v>
      </c>
      <c r="U10" s="815"/>
      <c r="V10" s="4"/>
    </row>
    <row r="11" spans="2:22" ht="12" customHeight="1">
      <c r="B11" s="940"/>
      <c r="C11" s="941"/>
      <c r="D11" s="930" t="s">
        <v>11</v>
      </c>
      <c r="E11" s="931"/>
      <c r="F11" s="112">
        <v>6.5</v>
      </c>
      <c r="G11" s="79">
        <v>9.2</v>
      </c>
      <c r="H11" s="79">
        <v>11.1</v>
      </c>
      <c r="I11" s="79">
        <v>16.1</v>
      </c>
      <c r="J11" s="79">
        <v>22.5</v>
      </c>
      <c r="K11" s="79">
        <v>21.5</v>
      </c>
      <c r="L11" s="79">
        <v>14.5</v>
      </c>
      <c r="M11" s="155">
        <v>13.3</v>
      </c>
      <c r="N11" s="9">
        <v>7.1</v>
      </c>
      <c r="O11" s="79">
        <v>5.1</v>
      </c>
      <c r="P11" s="79">
        <v>4.7</v>
      </c>
      <c r="Q11" s="173">
        <v>2</v>
      </c>
      <c r="R11" s="54">
        <f>MAX(F11:Q11)</f>
        <v>22.5</v>
      </c>
      <c r="S11" s="535">
        <f>MIN(F11:Q11)</f>
        <v>2</v>
      </c>
      <c r="T11" s="191">
        <f>AVERAGEA(F11:Q11)</f>
        <v>11.133333333333333</v>
      </c>
      <c r="U11" s="815"/>
      <c r="V11" s="4"/>
    </row>
    <row r="12" spans="2:22" ht="12" customHeight="1" thickBot="1">
      <c r="B12" s="942"/>
      <c r="C12" s="943"/>
      <c r="D12" s="932" t="s">
        <v>280</v>
      </c>
      <c r="E12" s="933"/>
      <c r="F12" s="327">
        <v>0.5</v>
      </c>
      <c r="G12" s="61">
        <v>0.6</v>
      </c>
      <c r="H12" s="61">
        <v>0.5</v>
      </c>
      <c r="I12" s="61">
        <v>0.6</v>
      </c>
      <c r="J12" s="61">
        <v>0.5</v>
      </c>
      <c r="K12" s="61">
        <v>0.7</v>
      </c>
      <c r="L12" s="511">
        <v>0.7</v>
      </c>
      <c r="M12" s="511">
        <v>0.6</v>
      </c>
      <c r="N12" s="61">
        <v>0.6</v>
      </c>
      <c r="O12" s="61">
        <v>0.5</v>
      </c>
      <c r="P12" s="61">
        <v>0.5</v>
      </c>
      <c r="Q12" s="521">
        <v>0.5</v>
      </c>
      <c r="R12" s="527">
        <f>MAX(F12:Q12)</f>
        <v>0.7</v>
      </c>
      <c r="S12" s="326">
        <f>MIN(F12:Q12)</f>
        <v>0.5</v>
      </c>
      <c r="T12" s="188">
        <f>AVERAGEA(F12:Q12)</f>
        <v>0.5666666666666667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40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9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9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9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9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9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9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0.2</v>
      </c>
      <c r="G24" s="9" t="s">
        <v>477</v>
      </c>
      <c r="H24" s="9" t="s">
        <v>477</v>
      </c>
      <c r="I24" s="79" t="s">
        <v>448</v>
      </c>
      <c r="J24" s="9" t="s">
        <v>477</v>
      </c>
      <c r="K24" s="9" t="s">
        <v>477</v>
      </c>
      <c r="L24" s="9">
        <v>0.1</v>
      </c>
      <c r="M24" s="9" t="s">
        <v>477</v>
      </c>
      <c r="N24" s="9" t="s">
        <v>477</v>
      </c>
      <c r="O24" s="79">
        <v>0.2</v>
      </c>
      <c r="P24" s="9" t="s">
        <v>477</v>
      </c>
      <c r="Q24" s="10" t="s">
        <v>477</v>
      </c>
      <c r="R24" s="528">
        <f t="shared" si="0"/>
        <v>0.2</v>
      </c>
      <c r="S24" s="31" t="str">
        <f>IF(MINA(F24,I24,L24,O24)&lt;W24,TEXT(W24,"&lt;0.#######"),MINA(F24,I24,L24,O24))</f>
        <v>&lt;0.1</v>
      </c>
      <c r="T24" s="173">
        <f>IF(AVERAGEA(F24,I24,L24,O24)&lt;W24,TEXT(W24,"&lt;0.#######"),AVERAGEA(F24,I24,L24,O24))</f>
        <v>0.125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9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9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9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825" t="s">
        <v>330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9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331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332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333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334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9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162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162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335</v>
      </c>
      <c r="D36" s="826"/>
      <c r="E36" s="109" t="s">
        <v>815</v>
      </c>
      <c r="F36" s="112">
        <v>0.004</v>
      </c>
      <c r="G36" s="29" t="s">
        <v>477</v>
      </c>
      <c r="H36" s="29" t="s">
        <v>477</v>
      </c>
      <c r="I36" s="79">
        <v>0.022</v>
      </c>
      <c r="J36" s="29" t="s">
        <v>477</v>
      </c>
      <c r="K36" s="144" t="s">
        <v>477</v>
      </c>
      <c r="L36" s="79">
        <v>0.017</v>
      </c>
      <c r="M36" s="144" t="s">
        <v>477</v>
      </c>
      <c r="N36" s="144" t="s">
        <v>477</v>
      </c>
      <c r="O36" s="113">
        <v>0.004</v>
      </c>
      <c r="P36" s="9" t="s">
        <v>477</v>
      </c>
      <c r="Q36" s="179" t="s">
        <v>477</v>
      </c>
      <c r="R36" s="537">
        <f t="shared" si="0"/>
        <v>0.022</v>
      </c>
      <c r="S36" s="29">
        <f t="shared" si="5"/>
        <v>0.004</v>
      </c>
      <c r="T36" s="179">
        <f>IF(AVERAGEA(F36,I36,L36,O36)&lt;W36,TEXT(W36,"&lt;0.#######"),AVERAGEA(F36,I36,L36,O36))</f>
        <v>0.01175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44" t="s">
        <v>477</v>
      </c>
      <c r="H37" s="144" t="s">
        <v>477</v>
      </c>
      <c r="I37" s="79">
        <v>0.019</v>
      </c>
      <c r="J37" s="144" t="s">
        <v>477</v>
      </c>
      <c r="K37" s="144" t="s">
        <v>477</v>
      </c>
      <c r="L37" s="79">
        <v>0.012</v>
      </c>
      <c r="M37" s="144" t="s">
        <v>477</v>
      </c>
      <c r="N37" s="144" t="s">
        <v>477</v>
      </c>
      <c r="O37" s="113">
        <v>0.003</v>
      </c>
      <c r="P37" s="29" t="s">
        <v>477</v>
      </c>
      <c r="Q37" s="179" t="s">
        <v>477</v>
      </c>
      <c r="R37" s="537">
        <f t="shared" si="0"/>
        <v>0.019</v>
      </c>
      <c r="S37" s="29">
        <f t="shared" si="5"/>
        <v>0.003</v>
      </c>
      <c r="T37" s="179">
        <f t="shared" si="4"/>
        <v>0.009750000000000002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336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162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9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162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0.006</v>
      </c>
      <c r="G40" s="29" t="s">
        <v>477</v>
      </c>
      <c r="H40" s="29" t="s">
        <v>477</v>
      </c>
      <c r="I40" s="79">
        <v>0.025</v>
      </c>
      <c r="J40" s="29" t="s">
        <v>477</v>
      </c>
      <c r="K40" s="590" t="s">
        <v>477</v>
      </c>
      <c r="L40" s="79">
        <v>0.022</v>
      </c>
      <c r="M40" s="144" t="s">
        <v>477</v>
      </c>
      <c r="N40" s="144" t="s">
        <v>477</v>
      </c>
      <c r="O40" s="113">
        <v>0.006</v>
      </c>
      <c r="P40" s="9" t="s">
        <v>477</v>
      </c>
      <c r="Q40" s="179" t="s">
        <v>477</v>
      </c>
      <c r="R40" s="537">
        <f t="shared" si="0"/>
        <v>0.025</v>
      </c>
      <c r="S40" s="29">
        <f t="shared" si="5"/>
        <v>0.006</v>
      </c>
      <c r="T40" s="179">
        <f t="shared" si="4"/>
        <v>0.01475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0.003</v>
      </c>
      <c r="G41" s="144" t="s">
        <v>477</v>
      </c>
      <c r="H41" s="144" t="s">
        <v>477</v>
      </c>
      <c r="I41" s="113">
        <v>0.016</v>
      </c>
      <c r="J41" s="144" t="s">
        <v>477</v>
      </c>
      <c r="K41" s="144" t="s">
        <v>477</v>
      </c>
      <c r="L41" s="113">
        <v>0.011</v>
      </c>
      <c r="M41" s="144" t="s">
        <v>477</v>
      </c>
      <c r="N41" s="144" t="s">
        <v>477</v>
      </c>
      <c r="O41" s="113" t="s">
        <v>436</v>
      </c>
      <c r="P41" s="144" t="s">
        <v>477</v>
      </c>
      <c r="Q41" s="179" t="s">
        <v>477</v>
      </c>
      <c r="R41" s="29">
        <f t="shared" si="0"/>
        <v>0.016</v>
      </c>
      <c r="S41" s="29" t="str">
        <f t="shared" si="5"/>
        <v>&lt;0.003</v>
      </c>
      <c r="T41" s="179">
        <f t="shared" si="4"/>
        <v>0.0075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337</v>
      </c>
      <c r="D42" s="826"/>
      <c r="E42" s="109" t="s">
        <v>816</v>
      </c>
      <c r="F42" s="112">
        <v>0.002</v>
      </c>
      <c r="G42" s="9" t="s">
        <v>477</v>
      </c>
      <c r="H42" s="9" t="s">
        <v>477</v>
      </c>
      <c r="I42" s="79">
        <v>0.003</v>
      </c>
      <c r="J42" s="9" t="s">
        <v>477</v>
      </c>
      <c r="K42" s="162" t="s">
        <v>477</v>
      </c>
      <c r="L42" s="79">
        <v>0.005</v>
      </c>
      <c r="M42" s="162" t="s">
        <v>477</v>
      </c>
      <c r="N42" s="162" t="s">
        <v>477</v>
      </c>
      <c r="O42" s="113">
        <v>0.002</v>
      </c>
      <c r="P42" s="9" t="s">
        <v>477</v>
      </c>
      <c r="Q42" s="10" t="s">
        <v>477</v>
      </c>
      <c r="R42" s="537">
        <f t="shared" si="0"/>
        <v>0.005</v>
      </c>
      <c r="S42" s="29">
        <f t="shared" si="5"/>
        <v>0.002</v>
      </c>
      <c r="T42" s="179">
        <f t="shared" si="4"/>
        <v>0.003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338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162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339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162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7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9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9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9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9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79">
        <v>5.6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31" t="s">
        <v>477</v>
      </c>
      <c r="Q49" s="173" t="s">
        <v>477</v>
      </c>
      <c r="R49" s="528">
        <f t="shared" si="0"/>
        <v>5.6</v>
      </c>
      <c r="S49" s="31">
        <f>IF(MINA(I49)&lt;W49,TEXT(W49,"&lt;0.#######"),MINA(I49))</f>
        <v>5.6</v>
      </c>
      <c r="T49" s="173">
        <f t="shared" si="6"/>
        <v>5.6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9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8.6</v>
      </c>
      <c r="G51" s="31">
        <v>8.2</v>
      </c>
      <c r="H51" s="79">
        <v>5.7</v>
      </c>
      <c r="I51" s="79">
        <v>6.4</v>
      </c>
      <c r="J51" s="31">
        <v>7</v>
      </c>
      <c r="K51" s="172">
        <v>9</v>
      </c>
      <c r="L51" s="79">
        <v>8.1</v>
      </c>
      <c r="M51" s="113">
        <v>7.7</v>
      </c>
      <c r="N51" s="113">
        <v>7.1</v>
      </c>
      <c r="O51" s="113">
        <v>11</v>
      </c>
      <c r="P51" s="79">
        <v>10</v>
      </c>
      <c r="Q51" s="178">
        <v>11</v>
      </c>
      <c r="R51" s="536">
        <f t="shared" si="0"/>
        <v>11</v>
      </c>
      <c r="S51" s="31">
        <f t="shared" si="1"/>
        <v>5.7</v>
      </c>
      <c r="T51" s="173">
        <f>IF(AVERAGEA(F51:Q51)&lt;W51,TEXT(W51,"&lt;0.#######"),AVERAGEA(F51:Q51))</f>
        <v>8.316666666666666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9" t="s">
        <v>477</v>
      </c>
      <c r="Q52" s="10" t="s">
        <v>477</v>
      </c>
      <c r="R52" s="536">
        <f>IF(MAXA(F52:Q52)&lt;W52,TEXT(W52,"&lt;0"),MAXA(F52:Q52))</f>
        <v>14</v>
      </c>
      <c r="S52" s="167">
        <f>IF(MINA(I52)&lt;W52,TEXT(W52,"&lt;0.#######"),MINA(I52))</f>
        <v>14</v>
      </c>
      <c r="T52" s="187">
        <f aca="true" t="shared" si="7" ref="T52:T58">IF(AVERAGEA(I52)&lt;W52,TEXT(W52,"&lt;0.#######"),AVERAGEA(I52))</f>
        <v>14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49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9" t="s">
        <v>477</v>
      </c>
      <c r="Q53" s="10" t="s">
        <v>477</v>
      </c>
      <c r="R53" s="167">
        <f>IF(MAXA(F53:Q53)&lt;W53,TEXT(W53,"&lt;0.#######"),MAXA(F53:Q53))</f>
        <v>49</v>
      </c>
      <c r="S53" s="585">
        <f>IF(MINA(I53)&lt;W53,TEXT(W53,"&lt;0.#######"),MINA(I53))</f>
        <v>49</v>
      </c>
      <c r="T53" s="187">
        <f t="shared" si="7"/>
        <v>49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9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340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341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9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9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0.3</v>
      </c>
      <c r="I59" s="79">
        <v>0.5</v>
      </c>
      <c r="J59" s="79">
        <v>0.6</v>
      </c>
      <c r="K59" s="113">
        <v>0.7</v>
      </c>
      <c r="L59" s="79">
        <v>0.6</v>
      </c>
      <c r="M59" s="113">
        <v>0.5</v>
      </c>
      <c r="N59" s="113">
        <v>0.4</v>
      </c>
      <c r="O59" s="113">
        <v>0.3</v>
      </c>
      <c r="P59" s="79">
        <v>0.3</v>
      </c>
      <c r="Q59" s="178">
        <v>0.3</v>
      </c>
      <c r="R59" s="31">
        <f t="shared" si="8"/>
        <v>0.7</v>
      </c>
      <c r="S59" s="31">
        <f t="shared" si="9"/>
        <v>0.3</v>
      </c>
      <c r="T59" s="173">
        <f>IF(AVERAGEA(F59:Q59)&lt;W59,TEXT(W59,"&lt;0.#######"),AVERAGEA(F59:Q59))</f>
        <v>0.425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9">
        <v>7.1</v>
      </c>
      <c r="H60" s="79">
        <v>7.1</v>
      </c>
      <c r="I60" s="79">
        <v>7.2</v>
      </c>
      <c r="J60" s="79">
        <v>7.3</v>
      </c>
      <c r="K60" s="113">
        <v>7.3</v>
      </c>
      <c r="L60" s="79">
        <v>7.2</v>
      </c>
      <c r="M60" s="113">
        <v>7.2</v>
      </c>
      <c r="N60" s="113">
        <v>7.3</v>
      </c>
      <c r="O60" s="113">
        <v>7.2</v>
      </c>
      <c r="P60" s="79">
        <v>7.2</v>
      </c>
      <c r="Q60" s="178">
        <v>7.2</v>
      </c>
      <c r="R60" s="31">
        <f>MAX(F60:Q60)</f>
        <v>7.3</v>
      </c>
      <c r="S60" s="31">
        <f>MIN(F60:Q60)</f>
        <v>7</v>
      </c>
      <c r="T60" s="173">
        <f>IF(AVERAGEA(F60:Q60)&lt;W60,TEXT(W60,"&lt;0.#######"),AVERAGEA(F60:Q60))</f>
        <v>7.191666666666667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9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926" t="s">
        <v>55</v>
      </c>
      <c r="D64" s="92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518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3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C57:D57"/>
    <mergeCell ref="C58:D58"/>
    <mergeCell ref="C62:D62"/>
    <mergeCell ref="C60:D60"/>
    <mergeCell ref="C61:D61"/>
    <mergeCell ref="C50:D50"/>
    <mergeCell ref="C51:D51"/>
    <mergeCell ref="C52:D52"/>
    <mergeCell ref="C53:D53"/>
    <mergeCell ref="C54:D54"/>
    <mergeCell ref="D67:Q67"/>
    <mergeCell ref="C55:D55"/>
    <mergeCell ref="C56:D56"/>
    <mergeCell ref="C63:D63"/>
    <mergeCell ref="C64:D64"/>
    <mergeCell ref="U6:U12"/>
    <mergeCell ref="T6:T9"/>
    <mergeCell ref="S6:S9"/>
    <mergeCell ref="U27:U33"/>
    <mergeCell ref="U14:U15"/>
    <mergeCell ref="U24:U26"/>
    <mergeCell ref="R13:T13"/>
    <mergeCell ref="R6:R9"/>
    <mergeCell ref="U16:U21"/>
    <mergeCell ref="U54:U58"/>
    <mergeCell ref="U59:U64"/>
    <mergeCell ref="U52:U53"/>
    <mergeCell ref="U45:U48"/>
    <mergeCell ref="U34:U44"/>
    <mergeCell ref="C31:D31"/>
    <mergeCell ref="C37:D37"/>
    <mergeCell ref="C35:D35"/>
    <mergeCell ref="C32:D32"/>
    <mergeCell ref="C36:D36"/>
    <mergeCell ref="C41:D41"/>
    <mergeCell ref="C39:D39"/>
    <mergeCell ref="C34:D34"/>
    <mergeCell ref="C29:D29"/>
    <mergeCell ref="C25:D25"/>
    <mergeCell ref="C17:D17"/>
    <mergeCell ref="C22:D22"/>
    <mergeCell ref="C16:D16"/>
    <mergeCell ref="C26:D26"/>
    <mergeCell ref="C19:D19"/>
    <mergeCell ref="C27:D27"/>
    <mergeCell ref="C21:D21"/>
    <mergeCell ref="D8:E8"/>
    <mergeCell ref="C15:D15"/>
    <mergeCell ref="D9:E9"/>
    <mergeCell ref="D12:E12"/>
    <mergeCell ref="B13:D13"/>
    <mergeCell ref="C28:D28"/>
    <mergeCell ref="G3:I3"/>
    <mergeCell ref="G4:I4"/>
    <mergeCell ref="B4:C4"/>
    <mergeCell ref="D7:E7"/>
    <mergeCell ref="F13:Q13"/>
    <mergeCell ref="C49:D49"/>
    <mergeCell ref="C40:D40"/>
    <mergeCell ref="C38:D38"/>
    <mergeCell ref="D6:E6"/>
    <mergeCell ref="B6:C12"/>
    <mergeCell ref="C48:D48"/>
    <mergeCell ref="C44:D44"/>
    <mergeCell ref="B1:Q1"/>
    <mergeCell ref="C18:D18"/>
    <mergeCell ref="C23:D23"/>
    <mergeCell ref="C20:D20"/>
    <mergeCell ref="C24:D24"/>
    <mergeCell ref="C14:D14"/>
    <mergeCell ref="D10:E10"/>
    <mergeCell ref="D11:E11"/>
    <mergeCell ref="C30:D30"/>
    <mergeCell ref="C33:D33"/>
    <mergeCell ref="B66:E66"/>
    <mergeCell ref="B65:E65"/>
    <mergeCell ref="C45:D45"/>
    <mergeCell ref="C43:D43"/>
    <mergeCell ref="C46:D46"/>
    <mergeCell ref="C42:D42"/>
    <mergeCell ref="C59:D59"/>
    <mergeCell ref="C47:D47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19">
      <selection activeCell="P51" sqref="P51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8</v>
      </c>
      <c r="G4" s="847" t="s">
        <v>139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45029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0.548611111111111</v>
      </c>
      <c r="G7" s="151">
        <v>0.4930555555555556</v>
      </c>
      <c r="H7" s="151">
        <v>0.548611111111111</v>
      </c>
      <c r="I7" s="151">
        <v>0.5694444444444444</v>
      </c>
      <c r="J7" s="151">
        <v>0.5034722222222222</v>
      </c>
      <c r="K7" s="151">
        <v>0.579861111111111</v>
      </c>
      <c r="L7" s="151">
        <v>0.545138888888889</v>
      </c>
      <c r="M7" s="151">
        <v>0.4791666666666667</v>
      </c>
      <c r="N7" s="151">
        <v>0.5</v>
      </c>
      <c r="O7" s="151">
        <v>0.5381944444444444</v>
      </c>
      <c r="P7" s="151">
        <v>0.5520833333333334</v>
      </c>
      <c r="Q7" s="190">
        <v>0.513888888888889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487</v>
      </c>
      <c r="G8" s="151" t="s">
        <v>488</v>
      </c>
      <c r="H8" s="151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488</v>
      </c>
      <c r="G9" s="9" t="s">
        <v>488</v>
      </c>
      <c r="H9" s="9" t="s">
        <v>488</v>
      </c>
      <c r="I9" s="9" t="s">
        <v>519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575</v>
      </c>
      <c r="Q9" s="10" t="s">
        <v>576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112">
        <v>15.2</v>
      </c>
      <c r="G10" s="79">
        <v>16.1</v>
      </c>
      <c r="H10" s="31">
        <v>27</v>
      </c>
      <c r="I10" s="79">
        <v>25.5</v>
      </c>
      <c r="J10" s="79">
        <v>31.1</v>
      </c>
      <c r="K10" s="79">
        <v>27.2</v>
      </c>
      <c r="L10" s="31">
        <v>18</v>
      </c>
      <c r="M10" s="31">
        <v>14</v>
      </c>
      <c r="N10" s="9">
        <v>6.3</v>
      </c>
      <c r="O10" s="31">
        <v>-1</v>
      </c>
      <c r="P10" s="31">
        <v>5</v>
      </c>
      <c r="Q10" s="178">
        <v>3.5</v>
      </c>
      <c r="R10" s="30">
        <f>MAX(F10:Q10)</f>
        <v>31.1</v>
      </c>
      <c r="S10" s="172">
        <f>MIN(F10:Q10)</f>
        <v>-1</v>
      </c>
      <c r="T10" s="173">
        <f>AVERAGEA(F10:Q10)</f>
        <v>15.658333333333333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30">
        <v>8</v>
      </c>
      <c r="G11" s="79">
        <v>8.9</v>
      </c>
      <c r="H11" s="79">
        <v>12.1</v>
      </c>
      <c r="I11" s="31">
        <v>17.1</v>
      </c>
      <c r="J11" s="79">
        <v>22.2</v>
      </c>
      <c r="K11" s="79">
        <v>22.3</v>
      </c>
      <c r="L11" s="79">
        <v>15.4</v>
      </c>
      <c r="M11" s="155">
        <v>13.3</v>
      </c>
      <c r="N11" s="31">
        <v>8</v>
      </c>
      <c r="O11" s="79">
        <v>4.9</v>
      </c>
      <c r="P11" s="79">
        <v>4.6</v>
      </c>
      <c r="Q11" s="178">
        <v>3.1</v>
      </c>
      <c r="R11" s="54">
        <f>MAX(F11:Q11)</f>
        <v>22.3</v>
      </c>
      <c r="S11" s="535">
        <f>MIN(F11:Q11)</f>
        <v>3.1</v>
      </c>
      <c r="T11" s="191">
        <f>AVERAGEA(F11:Q11)</f>
        <v>11.658333333333331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579">
        <v>0.5</v>
      </c>
      <c r="G12" s="61">
        <v>0.5</v>
      </c>
      <c r="H12" s="511">
        <v>0.5</v>
      </c>
      <c r="I12" s="61">
        <v>0.5</v>
      </c>
      <c r="J12" s="61">
        <v>0.5</v>
      </c>
      <c r="K12" s="61">
        <v>0.5</v>
      </c>
      <c r="L12" s="511">
        <v>0.6</v>
      </c>
      <c r="M12" s="61">
        <v>0.5</v>
      </c>
      <c r="N12" s="61">
        <v>0.6</v>
      </c>
      <c r="O12" s="61">
        <v>0.5</v>
      </c>
      <c r="P12" s="61">
        <v>0.5</v>
      </c>
      <c r="Q12" s="188">
        <v>0.5</v>
      </c>
      <c r="R12" s="527">
        <f>MAX(F12:Q12)</f>
        <v>0.6</v>
      </c>
      <c r="S12" s="326">
        <f>MIN(F12:Q12)</f>
        <v>0.5</v>
      </c>
      <c r="T12" s="188">
        <f>AVERAGEA(F12:Q12)</f>
        <v>0.5166666666666666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929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9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9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3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9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3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9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3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3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9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3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9" t="s">
        <v>477</v>
      </c>
      <c r="Q21" s="10" t="s">
        <v>477</v>
      </c>
      <c r="R21" s="537" t="str">
        <f>IF(MAXA(F21:Q21)&lt;W21,TEXT(W21,"&lt;0.#######"),MAXA(F21:Q21))</f>
        <v>&lt;0.005</v>
      </c>
      <c r="S21" s="29" t="str">
        <f>IF(MINA(F21:Q21)&lt;W21,TEXT(W21,"&lt;0.#######"),MINA(F21:Q21))</f>
        <v>&lt;0.005</v>
      </c>
      <c r="T21" s="179" t="str">
        <f t="shared" si="2"/>
        <v>&lt;0.005</v>
      </c>
      <c r="U21" s="829"/>
      <c r="V21" s="2"/>
      <c r="W21" s="3">
        <v>0.005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3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3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0.2</v>
      </c>
      <c r="G24" s="9" t="s">
        <v>477</v>
      </c>
      <c r="H24" s="9" t="s">
        <v>477</v>
      </c>
      <c r="I24" s="9">
        <v>0.1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9" t="s">
        <v>477</v>
      </c>
      <c r="Q24" s="10" t="s">
        <v>477</v>
      </c>
      <c r="R24" s="528">
        <f t="shared" si="0"/>
        <v>0.2</v>
      </c>
      <c r="S24" s="31">
        <f>IF(MINA(F24,I24,L24,O24)&lt;W24,TEXT(W24,"&lt;0.#######"),MINA(F24,I24,L24,O24))</f>
        <v>0.1</v>
      </c>
      <c r="T24" s="173">
        <f>IF(AVERAGEA(F24,I24,L24,O24)&lt;W24,TEXT(W24,"&lt;0.#######"),AVERAGEA(F24,I24,L24,O24))</f>
        <v>0.15000000000000002</v>
      </c>
      <c r="U24" s="830" t="s">
        <v>59</v>
      </c>
      <c r="V24" s="2"/>
      <c r="W24" s="3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9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3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9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3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9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3">
        <v>0.0002</v>
      </c>
      <c r="X27" s="3" t="s">
        <v>286</v>
      </c>
    </row>
    <row r="28" spans="2:24" ht="12" customHeight="1">
      <c r="B28" s="35">
        <v>15</v>
      </c>
      <c r="C28" s="825" t="s">
        <v>342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9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3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343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344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345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346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9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347</v>
      </c>
      <c r="D36" s="826"/>
      <c r="E36" s="109" t="s">
        <v>815</v>
      </c>
      <c r="F36" s="112">
        <v>0.005</v>
      </c>
      <c r="G36" s="29" t="s">
        <v>477</v>
      </c>
      <c r="H36" s="29" t="s">
        <v>477</v>
      </c>
      <c r="I36" s="29">
        <v>0.03</v>
      </c>
      <c r="J36" s="29" t="s">
        <v>477</v>
      </c>
      <c r="K36" s="144" t="s">
        <v>477</v>
      </c>
      <c r="L36" s="79">
        <v>0.018</v>
      </c>
      <c r="M36" s="144" t="s">
        <v>477</v>
      </c>
      <c r="N36" s="144" t="s">
        <v>477</v>
      </c>
      <c r="O36" s="113">
        <v>0.004</v>
      </c>
      <c r="P36" s="9" t="s">
        <v>477</v>
      </c>
      <c r="Q36" s="179" t="s">
        <v>477</v>
      </c>
      <c r="R36" s="537">
        <f t="shared" si="0"/>
        <v>0.03</v>
      </c>
      <c r="S36" s="29">
        <f t="shared" si="5"/>
        <v>0.004</v>
      </c>
      <c r="T36" s="179">
        <f>IF(AVERAGEA(F36,I36,L36,O36)&lt;W36,TEXT(W36,"&lt;0.#######"),AVERAGEA(F36,I36,L36,O36))</f>
        <v>0.014249999999999999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44" t="s">
        <v>477</v>
      </c>
      <c r="H37" s="144" t="s">
        <v>477</v>
      </c>
      <c r="I37" s="79">
        <v>0.024</v>
      </c>
      <c r="J37" s="144" t="s">
        <v>477</v>
      </c>
      <c r="K37" s="144" t="s">
        <v>477</v>
      </c>
      <c r="L37" s="79">
        <v>0.015</v>
      </c>
      <c r="M37" s="144" t="s">
        <v>477</v>
      </c>
      <c r="N37" s="144" t="s">
        <v>477</v>
      </c>
      <c r="O37" s="113">
        <v>0.004</v>
      </c>
      <c r="P37" s="9" t="s">
        <v>477</v>
      </c>
      <c r="Q37" s="179" t="s">
        <v>477</v>
      </c>
      <c r="R37" s="537">
        <f t="shared" si="0"/>
        <v>0.024</v>
      </c>
      <c r="S37" s="29">
        <f t="shared" si="5"/>
        <v>0.004</v>
      </c>
      <c r="T37" s="179">
        <f>IF(AVERAGEA(F37,I37,L37,O37)&lt;W37,TEXT(W37,"&lt;0.#######"),AVERAGEA(F37,I37,L37,O37))</f>
        <v>0.012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348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9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0.008</v>
      </c>
      <c r="G40" s="29" t="s">
        <v>477</v>
      </c>
      <c r="H40" s="29" t="s">
        <v>477</v>
      </c>
      <c r="I40" s="79">
        <v>0.034</v>
      </c>
      <c r="J40" s="29" t="s">
        <v>477</v>
      </c>
      <c r="K40" s="144" t="s">
        <v>477</v>
      </c>
      <c r="L40" s="79">
        <v>0.023</v>
      </c>
      <c r="M40" s="144" t="s">
        <v>477</v>
      </c>
      <c r="N40" s="144" t="s">
        <v>477</v>
      </c>
      <c r="O40" s="113">
        <v>0.006</v>
      </c>
      <c r="P40" s="9" t="s">
        <v>477</v>
      </c>
      <c r="Q40" s="179" t="s">
        <v>477</v>
      </c>
      <c r="R40" s="537">
        <f t="shared" si="0"/>
        <v>0.034</v>
      </c>
      <c r="S40" s="29">
        <f t="shared" si="5"/>
        <v>0.006</v>
      </c>
      <c r="T40" s="179">
        <f t="shared" si="4"/>
        <v>0.017750000000000002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0.004</v>
      </c>
      <c r="G41" s="144" t="s">
        <v>477</v>
      </c>
      <c r="H41" s="144" t="s">
        <v>477</v>
      </c>
      <c r="I41" s="113">
        <v>0.022</v>
      </c>
      <c r="J41" s="144" t="s">
        <v>477</v>
      </c>
      <c r="K41" s="144" t="s">
        <v>477</v>
      </c>
      <c r="L41" s="113">
        <v>0.014</v>
      </c>
      <c r="M41" s="144" t="s">
        <v>477</v>
      </c>
      <c r="N41" s="144" t="s">
        <v>477</v>
      </c>
      <c r="O41" s="113" t="s">
        <v>436</v>
      </c>
      <c r="P41" s="144" t="s">
        <v>477</v>
      </c>
      <c r="Q41" s="179" t="s">
        <v>477</v>
      </c>
      <c r="R41" s="29">
        <f t="shared" si="0"/>
        <v>0.022</v>
      </c>
      <c r="S41" s="29" t="str">
        <f t="shared" si="5"/>
        <v>&lt;0.003</v>
      </c>
      <c r="T41" s="179">
        <f t="shared" si="4"/>
        <v>0.01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349</v>
      </c>
      <c r="D42" s="826"/>
      <c r="E42" s="109" t="s">
        <v>816</v>
      </c>
      <c r="F42" s="112">
        <v>0.003</v>
      </c>
      <c r="G42" s="9" t="s">
        <v>477</v>
      </c>
      <c r="H42" s="9" t="s">
        <v>477</v>
      </c>
      <c r="I42" s="79">
        <v>0.004</v>
      </c>
      <c r="J42" s="9" t="s">
        <v>477</v>
      </c>
      <c r="K42" s="162" t="s">
        <v>477</v>
      </c>
      <c r="L42" s="79">
        <v>0.005</v>
      </c>
      <c r="M42" s="162" t="s">
        <v>477</v>
      </c>
      <c r="N42" s="162" t="s">
        <v>477</v>
      </c>
      <c r="O42" s="113">
        <v>0.002</v>
      </c>
      <c r="P42" s="9" t="s">
        <v>477</v>
      </c>
      <c r="Q42" s="10" t="s">
        <v>477</v>
      </c>
      <c r="R42" s="537">
        <f t="shared" si="0"/>
        <v>0.005</v>
      </c>
      <c r="S42" s="29">
        <f t="shared" si="5"/>
        <v>0.002</v>
      </c>
      <c r="T42" s="179">
        <f t="shared" si="4"/>
        <v>0.0035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350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351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9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9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9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9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31">
        <v>6.3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31" t="s">
        <v>477</v>
      </c>
      <c r="Q49" s="173" t="s">
        <v>477</v>
      </c>
      <c r="R49" s="528">
        <f t="shared" si="0"/>
        <v>6.3</v>
      </c>
      <c r="S49" s="31">
        <f>IF(MINA(I49)&lt;W49,TEXT(W49,"&lt;0.#######"),MINA(I49))</f>
        <v>6.3</v>
      </c>
      <c r="T49" s="173">
        <f t="shared" si="6"/>
        <v>6.3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9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8.5</v>
      </c>
      <c r="G51" s="9">
        <v>8.2</v>
      </c>
      <c r="H51" s="79">
        <v>5.6</v>
      </c>
      <c r="I51" s="79">
        <v>6.8</v>
      </c>
      <c r="J51" s="79">
        <v>7.3</v>
      </c>
      <c r="K51" s="113">
        <v>8.1</v>
      </c>
      <c r="L51" s="79">
        <v>8.2</v>
      </c>
      <c r="M51" s="113">
        <v>7.8</v>
      </c>
      <c r="N51" s="113">
        <v>7.1</v>
      </c>
      <c r="O51" s="113">
        <v>12</v>
      </c>
      <c r="P51" s="79">
        <v>10</v>
      </c>
      <c r="Q51" s="178">
        <v>11</v>
      </c>
      <c r="R51" s="536">
        <f t="shared" si="0"/>
        <v>12</v>
      </c>
      <c r="S51" s="31">
        <f t="shared" si="1"/>
        <v>5.6</v>
      </c>
      <c r="T51" s="173">
        <f>IF(AVERAGEA(F51:Q51)&lt;W51,TEXT(W51,"&lt;0.#######"),AVERAGEA(F51:Q51))</f>
        <v>8.383333333333333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9" t="s">
        <v>477</v>
      </c>
      <c r="Q52" s="10" t="s">
        <v>477</v>
      </c>
      <c r="R52" s="536">
        <f>IF(MAXA(F52:Q52)&lt;W52,TEXT(W52,"&lt;0"),MAXA(F52:Q52))</f>
        <v>14</v>
      </c>
      <c r="S52" s="167">
        <f>IF(MINA(I52)&lt;W52,TEXT(W52,"&lt;0.#######"),MINA(I52))</f>
        <v>14</v>
      </c>
      <c r="T52" s="187">
        <f aca="true" t="shared" si="7" ref="T52:T58">IF(AVERAGEA(I52)&lt;W52,TEXT(W52,"&lt;0.#######"),AVERAGEA(I52))</f>
        <v>14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40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9" t="s">
        <v>477</v>
      </c>
      <c r="Q53" s="10" t="s">
        <v>477</v>
      </c>
      <c r="R53" s="167">
        <f>IF(MAXA(F53:Q53)&lt;W53,TEXT(W53,"&lt;0.#######"),MAXA(F53:Q53))</f>
        <v>40</v>
      </c>
      <c r="S53" s="585">
        <f>IF(MINA(I53)&lt;W53,TEXT(W53,"&lt;0.#######"),MINA(I53))</f>
        <v>40</v>
      </c>
      <c r="T53" s="187">
        <f t="shared" si="7"/>
        <v>40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9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352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353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9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9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0.3</v>
      </c>
      <c r="I59" s="79">
        <v>0.6</v>
      </c>
      <c r="J59" s="79">
        <v>0.6</v>
      </c>
      <c r="K59" s="113">
        <v>0.7</v>
      </c>
      <c r="L59" s="79">
        <v>0.7</v>
      </c>
      <c r="M59" s="113">
        <v>0.5</v>
      </c>
      <c r="N59" s="113">
        <v>0.5</v>
      </c>
      <c r="O59" s="113">
        <v>0.4</v>
      </c>
      <c r="P59" s="79">
        <v>0.3</v>
      </c>
      <c r="Q59" s="178">
        <v>0.3</v>
      </c>
      <c r="R59" s="31">
        <f t="shared" si="8"/>
        <v>0.7</v>
      </c>
      <c r="S59" s="31">
        <f t="shared" si="9"/>
        <v>0.3</v>
      </c>
      <c r="T59" s="173">
        <f>IF(AVERAGEA(F59:Q59)&lt;W59,TEXT(W59,"&lt;0.#######"),AVERAGEA(F59:Q59))</f>
        <v>0.4583333333333333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112">
        <v>7.1</v>
      </c>
      <c r="G60" s="31">
        <v>7</v>
      </c>
      <c r="H60" s="79">
        <v>7.1</v>
      </c>
      <c r="I60" s="79">
        <v>7.2</v>
      </c>
      <c r="J60" s="79">
        <v>7.3</v>
      </c>
      <c r="K60" s="113">
        <v>7.3</v>
      </c>
      <c r="L60" s="79">
        <v>7.1</v>
      </c>
      <c r="M60" s="113">
        <v>7.2</v>
      </c>
      <c r="N60" s="113">
        <v>7.3</v>
      </c>
      <c r="O60" s="113">
        <v>7.2</v>
      </c>
      <c r="P60" s="79">
        <v>7.2</v>
      </c>
      <c r="Q60" s="178">
        <v>7.2</v>
      </c>
      <c r="R60" s="31">
        <f>MAX(F60:Q60)</f>
        <v>7.3</v>
      </c>
      <c r="S60" s="31">
        <f>MIN(F60:Q60)</f>
        <v>7</v>
      </c>
      <c r="T60" s="173">
        <f>IF(AVERAGEA(F60:Q60)&lt;W60,TEXT(W60,"&lt;0.#######"),AVERAGEA(F60:Q60))</f>
        <v>7.183333333333334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9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B65:E65"/>
    <mergeCell ref="C61:D61"/>
    <mergeCell ref="C60:D60"/>
    <mergeCell ref="B1:Q1"/>
    <mergeCell ref="D67:Q67"/>
    <mergeCell ref="D11:E11"/>
    <mergeCell ref="C16:D16"/>
    <mergeCell ref="D12:E12"/>
    <mergeCell ref="C18:D18"/>
    <mergeCell ref="C63:D63"/>
    <mergeCell ref="B66:E66"/>
    <mergeCell ref="U59:U64"/>
    <mergeCell ref="U52:U53"/>
    <mergeCell ref="C46:D46"/>
    <mergeCell ref="C48:D48"/>
    <mergeCell ref="U45:U48"/>
    <mergeCell ref="C53:D53"/>
    <mergeCell ref="C54:D54"/>
    <mergeCell ref="C64:D64"/>
    <mergeCell ref="U54:U58"/>
    <mergeCell ref="C62:D62"/>
    <mergeCell ref="C22:D22"/>
    <mergeCell ref="C26:D26"/>
    <mergeCell ref="C33:D33"/>
    <mergeCell ref="C35:D35"/>
    <mergeCell ref="C32:D32"/>
    <mergeCell ref="C29:D29"/>
    <mergeCell ref="C34:D34"/>
    <mergeCell ref="C27:D27"/>
    <mergeCell ref="C39:D39"/>
    <mergeCell ref="C38:D38"/>
    <mergeCell ref="C42:D42"/>
    <mergeCell ref="C43:D43"/>
    <mergeCell ref="C37:D37"/>
    <mergeCell ref="D7:E7"/>
    <mergeCell ref="C21:D21"/>
    <mergeCell ref="C25:D25"/>
    <mergeCell ref="C19:D19"/>
    <mergeCell ref="D9:E9"/>
    <mergeCell ref="U27:U33"/>
    <mergeCell ref="U34:U44"/>
    <mergeCell ref="C28:D28"/>
    <mergeCell ref="C44:D44"/>
    <mergeCell ref="U6:U12"/>
    <mergeCell ref="R6:R9"/>
    <mergeCell ref="C15:D15"/>
    <mergeCell ref="U24:U26"/>
    <mergeCell ref="C20:D20"/>
    <mergeCell ref="U16:U21"/>
    <mergeCell ref="U14:U15"/>
    <mergeCell ref="R13:T13"/>
    <mergeCell ref="S6:S9"/>
    <mergeCell ref="D10:E10"/>
    <mergeCell ref="T6:T9"/>
    <mergeCell ref="G3:I3"/>
    <mergeCell ref="G4:I4"/>
    <mergeCell ref="F13:Q13"/>
    <mergeCell ref="B4:C4"/>
    <mergeCell ref="C30:D30"/>
    <mergeCell ref="D6:E6"/>
    <mergeCell ref="B13:D13"/>
    <mergeCell ref="C14:D14"/>
    <mergeCell ref="C17:D17"/>
    <mergeCell ref="D8:E8"/>
    <mergeCell ref="B6:C12"/>
    <mergeCell ref="C49:D49"/>
    <mergeCell ref="C41:D41"/>
    <mergeCell ref="C45:D45"/>
    <mergeCell ref="C31:D31"/>
    <mergeCell ref="C23:D23"/>
    <mergeCell ref="C50:D50"/>
    <mergeCell ref="C40:D40"/>
    <mergeCell ref="C24:D24"/>
    <mergeCell ref="C47:D47"/>
    <mergeCell ref="C36:D36"/>
    <mergeCell ref="C51:D51"/>
    <mergeCell ref="C59:D59"/>
    <mergeCell ref="C56:D56"/>
    <mergeCell ref="C57:D57"/>
    <mergeCell ref="C58:D58"/>
    <mergeCell ref="C52:D52"/>
    <mergeCell ref="C55:D55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22">
      <selection activeCell="P51" sqref="P51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9</v>
      </c>
      <c r="G4" s="847" t="s">
        <v>140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45029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0.5208333333333334</v>
      </c>
      <c r="G7" s="151">
        <v>0.46527777777777773</v>
      </c>
      <c r="H7" s="151">
        <v>0.5243055555555556</v>
      </c>
      <c r="I7" s="151">
        <v>0.545138888888889</v>
      </c>
      <c r="J7" s="151">
        <v>0.4791666666666667</v>
      </c>
      <c r="K7" s="151">
        <v>0.5590277777777778</v>
      </c>
      <c r="L7" s="151">
        <v>0.4930555555555556</v>
      </c>
      <c r="M7" s="151">
        <v>0.4618055555555556</v>
      </c>
      <c r="N7" s="151">
        <v>0.4826388888888889</v>
      </c>
      <c r="O7" s="151">
        <v>0.513888888888889</v>
      </c>
      <c r="P7" s="151">
        <v>0.5347222222222222</v>
      </c>
      <c r="Q7" s="190">
        <v>0.46527777777777773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487</v>
      </c>
      <c r="G8" s="151" t="s">
        <v>488</v>
      </c>
      <c r="H8" s="151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488</v>
      </c>
      <c r="G9" s="9" t="s">
        <v>488</v>
      </c>
      <c r="H9" s="9" t="s">
        <v>488</v>
      </c>
      <c r="I9" s="9" t="s">
        <v>519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575</v>
      </c>
      <c r="Q9" s="10" t="s">
        <v>576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112">
        <v>14.8</v>
      </c>
      <c r="G10" s="79">
        <v>19.2</v>
      </c>
      <c r="H10" s="31">
        <v>28</v>
      </c>
      <c r="I10" s="79">
        <v>26.2</v>
      </c>
      <c r="J10" s="79">
        <v>33.3</v>
      </c>
      <c r="K10" s="79">
        <v>30</v>
      </c>
      <c r="L10" s="31">
        <v>18</v>
      </c>
      <c r="M10" s="79">
        <v>12.9</v>
      </c>
      <c r="N10" s="31">
        <v>6</v>
      </c>
      <c r="O10" s="79">
        <v>-1.8</v>
      </c>
      <c r="P10" s="79">
        <v>5.8</v>
      </c>
      <c r="Q10" s="173">
        <v>3</v>
      </c>
      <c r="R10" s="30">
        <f>MAX(F10:Q10)</f>
        <v>33.3</v>
      </c>
      <c r="S10" s="172">
        <f>MIN(F10:Q10)</f>
        <v>-1.8</v>
      </c>
      <c r="T10" s="173">
        <f>AVERAGEA(F10:Q10)</f>
        <v>16.283333333333335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30">
        <v>8</v>
      </c>
      <c r="G11" s="31">
        <v>9</v>
      </c>
      <c r="H11" s="31">
        <v>12</v>
      </c>
      <c r="I11" s="79">
        <v>16.8</v>
      </c>
      <c r="J11" s="79">
        <v>21.9</v>
      </c>
      <c r="K11" s="79">
        <v>22.4</v>
      </c>
      <c r="L11" s="79">
        <v>15.6</v>
      </c>
      <c r="M11" s="155">
        <v>13.5</v>
      </c>
      <c r="N11" s="9">
        <v>7.9</v>
      </c>
      <c r="O11" s="79">
        <v>5.2</v>
      </c>
      <c r="P11" s="79">
        <v>4.2</v>
      </c>
      <c r="Q11" s="178">
        <v>3.4</v>
      </c>
      <c r="R11" s="54">
        <f>MAX(F11:Q11)</f>
        <v>22.4</v>
      </c>
      <c r="S11" s="535">
        <f>MIN(F11:Q11)</f>
        <v>3.4</v>
      </c>
      <c r="T11" s="191">
        <f>AVERAGEA(F11:Q11)</f>
        <v>11.658333333333331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327">
        <v>0.5</v>
      </c>
      <c r="G12" s="61">
        <v>0.5</v>
      </c>
      <c r="H12" s="61">
        <v>0.5</v>
      </c>
      <c r="I12" s="61">
        <v>0.5</v>
      </c>
      <c r="J12" s="511">
        <v>0.5</v>
      </c>
      <c r="K12" s="61">
        <v>0.6</v>
      </c>
      <c r="L12" s="61">
        <v>0.6</v>
      </c>
      <c r="M12" s="511">
        <v>0.5</v>
      </c>
      <c r="N12" s="61">
        <v>0.6</v>
      </c>
      <c r="O12" s="511">
        <v>0.5</v>
      </c>
      <c r="P12" s="61">
        <v>0.5</v>
      </c>
      <c r="Q12" s="188">
        <v>0.5</v>
      </c>
      <c r="R12" s="527">
        <f>MAX(F12:Q12)</f>
        <v>0.6</v>
      </c>
      <c r="S12" s="326">
        <f>MIN(F12:Q12)</f>
        <v>0.5</v>
      </c>
      <c r="T12" s="188">
        <f>AVERAGEA(F12:Q12)</f>
        <v>0.525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9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9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9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9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9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9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0.2</v>
      </c>
      <c r="G24" s="9" t="s">
        <v>477</v>
      </c>
      <c r="H24" s="9" t="s">
        <v>477</v>
      </c>
      <c r="I24" s="79" t="s">
        <v>448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9" t="s">
        <v>477</v>
      </c>
      <c r="Q24" s="10" t="s">
        <v>477</v>
      </c>
      <c r="R24" s="528">
        <f t="shared" si="0"/>
        <v>0.2</v>
      </c>
      <c r="S24" s="31" t="str">
        <f>IF(MINA(F24,I24,L24,O24)&lt;W24,TEXT(W24,"&lt;0.#######"),MINA(F24,I24,L24,O24))</f>
        <v>&lt;0.1</v>
      </c>
      <c r="T24" s="173">
        <f>IF(AVERAGEA(F24,I24,L24,O24)&lt;W24,TEXT(W24,"&lt;0.#######"),AVERAGEA(F24,I24,L24,O24))</f>
        <v>0.125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9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9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9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825" t="s">
        <v>354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9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355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356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357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358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9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359</v>
      </c>
      <c r="D36" s="826"/>
      <c r="E36" s="109" t="s">
        <v>815</v>
      </c>
      <c r="F36" s="112">
        <v>0.006</v>
      </c>
      <c r="G36" s="29" t="s">
        <v>477</v>
      </c>
      <c r="H36" s="29" t="s">
        <v>477</v>
      </c>
      <c r="I36" s="79">
        <v>0.028</v>
      </c>
      <c r="J36" s="29" t="s">
        <v>477</v>
      </c>
      <c r="K36" s="144" t="s">
        <v>477</v>
      </c>
      <c r="L36" s="79">
        <v>0.019</v>
      </c>
      <c r="M36" s="144" t="s">
        <v>477</v>
      </c>
      <c r="N36" s="144" t="s">
        <v>477</v>
      </c>
      <c r="O36" s="113">
        <v>0.004</v>
      </c>
      <c r="P36" s="9" t="s">
        <v>477</v>
      </c>
      <c r="Q36" s="179" t="s">
        <v>477</v>
      </c>
      <c r="R36" s="537">
        <f t="shared" si="0"/>
        <v>0.028</v>
      </c>
      <c r="S36" s="29">
        <f t="shared" si="5"/>
        <v>0.004</v>
      </c>
      <c r="T36" s="179">
        <f>IF(AVERAGEA(F36,I36,L36,O36)&lt;W36,TEXT(W36,"&lt;0.#######"),AVERAGEA(F36,I36,L36,O36))</f>
        <v>0.014250000000000002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0.006</v>
      </c>
      <c r="G37" s="144" t="s">
        <v>477</v>
      </c>
      <c r="H37" s="144" t="s">
        <v>477</v>
      </c>
      <c r="I37" s="79">
        <v>0.023</v>
      </c>
      <c r="J37" s="144" t="s">
        <v>477</v>
      </c>
      <c r="K37" s="144" t="s">
        <v>477</v>
      </c>
      <c r="L37" s="79">
        <v>0.012</v>
      </c>
      <c r="M37" s="144" t="s">
        <v>477</v>
      </c>
      <c r="N37" s="144" t="s">
        <v>477</v>
      </c>
      <c r="O37" s="113">
        <v>0.004</v>
      </c>
      <c r="P37" s="9" t="s">
        <v>477</v>
      </c>
      <c r="Q37" s="179" t="s">
        <v>477</v>
      </c>
      <c r="R37" s="537">
        <f t="shared" si="0"/>
        <v>0.023</v>
      </c>
      <c r="S37" s="29">
        <f t="shared" si="5"/>
        <v>0.004</v>
      </c>
      <c r="T37" s="179">
        <f>IF(AVERAGEA(F37,I37,L37,O37)&lt;W37,TEXT(W37,"&lt;0.#######"),AVERAGEA(F37,I37,L37,O37))</f>
        <v>0.01125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360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9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0.009</v>
      </c>
      <c r="G40" s="29" t="s">
        <v>477</v>
      </c>
      <c r="H40" s="29" t="s">
        <v>477</v>
      </c>
      <c r="I40" s="79">
        <v>0.031</v>
      </c>
      <c r="J40" s="589" t="s">
        <v>477</v>
      </c>
      <c r="K40" s="590" t="s">
        <v>477</v>
      </c>
      <c r="L40" s="79">
        <v>0.024</v>
      </c>
      <c r="M40" s="144" t="s">
        <v>477</v>
      </c>
      <c r="N40" s="144" t="s">
        <v>477</v>
      </c>
      <c r="O40" s="113">
        <v>0.006</v>
      </c>
      <c r="P40" s="9" t="s">
        <v>477</v>
      </c>
      <c r="Q40" s="179" t="s">
        <v>477</v>
      </c>
      <c r="R40" s="537">
        <f t="shared" si="0"/>
        <v>0.031</v>
      </c>
      <c r="S40" s="29">
        <f t="shared" si="5"/>
        <v>0.006</v>
      </c>
      <c r="T40" s="179">
        <f t="shared" si="4"/>
        <v>0.0175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0.004</v>
      </c>
      <c r="G41" s="144" t="s">
        <v>477</v>
      </c>
      <c r="H41" s="144" t="s">
        <v>477</v>
      </c>
      <c r="I41" s="144">
        <v>0.021</v>
      </c>
      <c r="J41" s="144" t="s">
        <v>477</v>
      </c>
      <c r="K41" s="144" t="s">
        <v>477</v>
      </c>
      <c r="L41" s="113">
        <v>0.013</v>
      </c>
      <c r="M41" s="144" t="s">
        <v>477</v>
      </c>
      <c r="N41" s="144" t="s">
        <v>477</v>
      </c>
      <c r="O41" s="113">
        <v>0.003</v>
      </c>
      <c r="P41" s="144" t="s">
        <v>477</v>
      </c>
      <c r="Q41" s="179" t="s">
        <v>477</v>
      </c>
      <c r="R41" s="29">
        <f t="shared" si="0"/>
        <v>0.021</v>
      </c>
      <c r="S41" s="29">
        <f t="shared" si="5"/>
        <v>0.003</v>
      </c>
      <c r="T41" s="179">
        <f t="shared" si="4"/>
        <v>0.01025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361</v>
      </c>
      <c r="D42" s="826"/>
      <c r="E42" s="109" t="s">
        <v>816</v>
      </c>
      <c r="F42" s="112">
        <v>0.003</v>
      </c>
      <c r="G42" s="9" t="s">
        <v>477</v>
      </c>
      <c r="H42" s="9" t="s">
        <v>477</v>
      </c>
      <c r="I42" s="79">
        <v>0.003</v>
      </c>
      <c r="J42" s="9" t="s">
        <v>477</v>
      </c>
      <c r="K42" s="162" t="s">
        <v>477</v>
      </c>
      <c r="L42" s="79">
        <v>0.005</v>
      </c>
      <c r="M42" s="162" t="s">
        <v>477</v>
      </c>
      <c r="N42" s="162" t="s">
        <v>477</v>
      </c>
      <c r="O42" s="113">
        <v>0.002</v>
      </c>
      <c r="P42" s="9" t="s">
        <v>477</v>
      </c>
      <c r="Q42" s="10" t="s">
        <v>477</v>
      </c>
      <c r="R42" s="537">
        <f t="shared" si="0"/>
        <v>0.005</v>
      </c>
      <c r="S42" s="29">
        <f t="shared" si="5"/>
        <v>0.002</v>
      </c>
      <c r="T42" s="179">
        <f t="shared" si="4"/>
        <v>0.00325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362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363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9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9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9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9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79">
        <v>6.3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31" t="s">
        <v>477</v>
      </c>
      <c r="Q49" s="173" t="s">
        <v>477</v>
      </c>
      <c r="R49" s="528">
        <f t="shared" si="0"/>
        <v>6.3</v>
      </c>
      <c r="S49" s="31">
        <f>IF(MINA(I49)&lt;W49,TEXT(W49,"&lt;0.#######"),MINA(I49))</f>
        <v>6.3</v>
      </c>
      <c r="T49" s="173">
        <f t="shared" si="6"/>
        <v>6.3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9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8.5</v>
      </c>
      <c r="G51" s="9">
        <v>8.3</v>
      </c>
      <c r="H51" s="79">
        <v>5.7</v>
      </c>
      <c r="I51" s="79">
        <v>6.6</v>
      </c>
      <c r="J51" s="79">
        <v>7.6</v>
      </c>
      <c r="K51" s="113">
        <v>7.9</v>
      </c>
      <c r="L51" s="79">
        <v>8.2</v>
      </c>
      <c r="M51" s="113">
        <v>7.8</v>
      </c>
      <c r="N51" s="113">
        <v>7.5</v>
      </c>
      <c r="O51" s="113">
        <v>11</v>
      </c>
      <c r="P51" s="79">
        <v>10</v>
      </c>
      <c r="Q51" s="178">
        <v>11</v>
      </c>
      <c r="R51" s="536">
        <f t="shared" si="0"/>
        <v>11</v>
      </c>
      <c r="S51" s="31">
        <f t="shared" si="1"/>
        <v>5.7</v>
      </c>
      <c r="T51" s="173">
        <f>IF(AVERAGEA(F51:Q51)&lt;W51,TEXT(W51,"&lt;0.#######"),AVERAGEA(F51:Q51))</f>
        <v>8.341666666666667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9" t="s">
        <v>477</v>
      </c>
      <c r="Q52" s="10" t="s">
        <v>477</v>
      </c>
      <c r="R52" s="536">
        <f>IF(MAXA(F52:Q52)&lt;W52,TEXT(W52,"&lt;0"),MAXA(F52:Q52))</f>
        <v>14</v>
      </c>
      <c r="S52" s="167">
        <f>IF(MINA(I52)&lt;W52,TEXT(W52,"&lt;0.#######"),MINA(I52))</f>
        <v>14</v>
      </c>
      <c r="T52" s="187">
        <f aca="true" t="shared" si="7" ref="T52:T58">IF(AVERAGEA(I52)&lt;W52,TEXT(W52,"&lt;0.#######"),AVERAGEA(I52))</f>
        <v>14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40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9" t="s">
        <v>477</v>
      </c>
      <c r="Q53" s="10" t="s">
        <v>477</v>
      </c>
      <c r="R53" s="167">
        <f>IF(MAXA(F53:Q53)&lt;W53,TEXT(W53,"&lt;0.#######"),MAXA(F53:Q53))</f>
        <v>40</v>
      </c>
      <c r="S53" s="585">
        <f>IF(MINA(I53)&lt;W53,TEXT(W53,"&lt;0.#######"),MINA(I53))</f>
        <v>40</v>
      </c>
      <c r="T53" s="187">
        <f t="shared" si="7"/>
        <v>40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9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364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365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9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9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0.3</v>
      </c>
      <c r="I59" s="79">
        <v>0.6</v>
      </c>
      <c r="J59" s="79">
        <v>0.6</v>
      </c>
      <c r="K59" s="113">
        <v>0.8</v>
      </c>
      <c r="L59" s="79">
        <v>0.7</v>
      </c>
      <c r="M59" s="113">
        <v>0.5</v>
      </c>
      <c r="N59" s="113">
        <v>0.5</v>
      </c>
      <c r="O59" s="113">
        <v>0.4</v>
      </c>
      <c r="P59" s="79">
        <v>0.3</v>
      </c>
      <c r="Q59" s="178">
        <v>0.3</v>
      </c>
      <c r="R59" s="31">
        <f t="shared" si="8"/>
        <v>0.8</v>
      </c>
      <c r="S59" s="31">
        <f t="shared" si="9"/>
        <v>0.3</v>
      </c>
      <c r="T59" s="173">
        <f>IF(AVERAGEA(F59:Q59)&lt;W59,TEXT(W59,"&lt;0.#######"),AVERAGEA(F59:Q59))</f>
        <v>0.46666666666666673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9">
        <v>7.1</v>
      </c>
      <c r="H60" s="79">
        <v>7.1</v>
      </c>
      <c r="I60" s="79">
        <v>7.2</v>
      </c>
      <c r="J60" s="79">
        <v>7.3</v>
      </c>
      <c r="K60" s="113">
        <v>7.3</v>
      </c>
      <c r="L60" s="79">
        <v>7.2</v>
      </c>
      <c r="M60" s="113">
        <v>7.2</v>
      </c>
      <c r="N60" s="113">
        <v>7.3</v>
      </c>
      <c r="O60" s="113">
        <v>7.2</v>
      </c>
      <c r="P60" s="79">
        <v>7.2</v>
      </c>
      <c r="Q60" s="178">
        <v>7.2</v>
      </c>
      <c r="R60" s="31">
        <f>MAX(F60:Q60)</f>
        <v>7.3</v>
      </c>
      <c r="S60" s="31">
        <f>MIN(F60:Q60)</f>
        <v>7</v>
      </c>
      <c r="T60" s="173">
        <f>IF(AVERAGEA(F60:Q60)&lt;W60,TEXT(W60,"&lt;0.#######"),AVERAGEA(F60:Q60))</f>
        <v>7.191666666666667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9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C57:D57"/>
    <mergeCell ref="C58:D58"/>
    <mergeCell ref="C62:D62"/>
    <mergeCell ref="C60:D60"/>
    <mergeCell ref="C61:D61"/>
    <mergeCell ref="C50:D50"/>
    <mergeCell ref="C51:D51"/>
    <mergeCell ref="C52:D52"/>
    <mergeCell ref="C53:D53"/>
    <mergeCell ref="C54:D54"/>
    <mergeCell ref="D67:Q67"/>
    <mergeCell ref="C55:D55"/>
    <mergeCell ref="C56:D56"/>
    <mergeCell ref="C63:D63"/>
    <mergeCell ref="C64:D64"/>
    <mergeCell ref="U6:U12"/>
    <mergeCell ref="T6:T9"/>
    <mergeCell ref="S6:S9"/>
    <mergeCell ref="U27:U33"/>
    <mergeCell ref="U14:U15"/>
    <mergeCell ref="U24:U26"/>
    <mergeCell ref="R13:T13"/>
    <mergeCell ref="R6:R9"/>
    <mergeCell ref="U16:U21"/>
    <mergeCell ref="U54:U58"/>
    <mergeCell ref="U59:U64"/>
    <mergeCell ref="U52:U53"/>
    <mergeCell ref="U45:U48"/>
    <mergeCell ref="U34:U44"/>
    <mergeCell ref="C31:D31"/>
    <mergeCell ref="C37:D37"/>
    <mergeCell ref="C35:D35"/>
    <mergeCell ref="C32:D32"/>
    <mergeCell ref="C36:D36"/>
    <mergeCell ref="C41:D41"/>
    <mergeCell ref="C39:D39"/>
    <mergeCell ref="C34:D34"/>
    <mergeCell ref="C29:D29"/>
    <mergeCell ref="C25:D25"/>
    <mergeCell ref="C17:D17"/>
    <mergeCell ref="C22:D22"/>
    <mergeCell ref="C16:D16"/>
    <mergeCell ref="C26:D26"/>
    <mergeCell ref="C19:D19"/>
    <mergeCell ref="C27:D27"/>
    <mergeCell ref="C21:D21"/>
    <mergeCell ref="D8:E8"/>
    <mergeCell ref="C15:D15"/>
    <mergeCell ref="D9:E9"/>
    <mergeCell ref="D12:E12"/>
    <mergeCell ref="B13:D13"/>
    <mergeCell ref="C28:D28"/>
    <mergeCell ref="G3:I3"/>
    <mergeCell ref="G4:I4"/>
    <mergeCell ref="B4:C4"/>
    <mergeCell ref="D7:E7"/>
    <mergeCell ref="F13:Q13"/>
    <mergeCell ref="C49:D49"/>
    <mergeCell ref="C40:D40"/>
    <mergeCell ref="C38:D38"/>
    <mergeCell ref="D6:E6"/>
    <mergeCell ref="B6:C12"/>
    <mergeCell ref="C48:D48"/>
    <mergeCell ref="C44:D44"/>
    <mergeCell ref="B1:Q1"/>
    <mergeCell ref="C18:D18"/>
    <mergeCell ref="C23:D23"/>
    <mergeCell ref="C20:D20"/>
    <mergeCell ref="C24:D24"/>
    <mergeCell ref="C14:D14"/>
    <mergeCell ref="D10:E10"/>
    <mergeCell ref="D11:E11"/>
    <mergeCell ref="C30:D30"/>
    <mergeCell ref="C33:D33"/>
    <mergeCell ref="B66:E66"/>
    <mergeCell ref="B65:E65"/>
    <mergeCell ref="C45:D45"/>
    <mergeCell ref="C43:D43"/>
    <mergeCell ref="C46:D46"/>
    <mergeCell ref="C42:D42"/>
    <mergeCell ref="C59:D59"/>
    <mergeCell ref="C47:D47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19">
      <selection activeCell="P51" sqref="P51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10</v>
      </c>
      <c r="G4" s="847" t="s">
        <v>141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45029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0.4305555555555556</v>
      </c>
      <c r="G7" s="151">
        <v>0.40972222222222227</v>
      </c>
      <c r="H7" s="151">
        <v>0.43402777777777773</v>
      </c>
      <c r="I7" s="151">
        <v>0.4131944444444444</v>
      </c>
      <c r="J7" s="151">
        <v>0.4270833333333333</v>
      </c>
      <c r="K7" s="151">
        <v>0.4270833333333333</v>
      </c>
      <c r="L7" s="151">
        <v>0.4375</v>
      </c>
      <c r="M7" s="151">
        <v>0.40277777777777773</v>
      </c>
      <c r="N7" s="151">
        <v>0.4236111111111111</v>
      </c>
      <c r="O7" s="151">
        <v>0.4305555555555556</v>
      </c>
      <c r="P7" s="151">
        <v>0.4305555555555556</v>
      </c>
      <c r="Q7" s="190">
        <v>0.4201388888888889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487</v>
      </c>
      <c r="G8" s="151" t="s">
        <v>488</v>
      </c>
      <c r="H8" s="151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488</v>
      </c>
      <c r="G9" s="9" t="s">
        <v>488</v>
      </c>
      <c r="H9" s="9" t="s">
        <v>488</v>
      </c>
      <c r="I9" s="9" t="s">
        <v>519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576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112">
        <v>16.9</v>
      </c>
      <c r="G10" s="31">
        <v>16</v>
      </c>
      <c r="H10" s="79">
        <v>22.7</v>
      </c>
      <c r="I10" s="79">
        <v>24.9</v>
      </c>
      <c r="J10" s="31">
        <v>32</v>
      </c>
      <c r="K10" s="31">
        <v>26.8</v>
      </c>
      <c r="L10" s="31">
        <v>15</v>
      </c>
      <c r="M10" s="79">
        <v>10.4</v>
      </c>
      <c r="N10" s="31">
        <v>2.9</v>
      </c>
      <c r="O10" s="79">
        <v>0.2</v>
      </c>
      <c r="P10" s="79">
        <v>2.2</v>
      </c>
      <c r="Q10" s="173">
        <v>2</v>
      </c>
      <c r="R10" s="30">
        <f>MAX(F10:Q10)</f>
        <v>32</v>
      </c>
      <c r="S10" s="172">
        <f>MIN(F10:Q10)</f>
        <v>0.2</v>
      </c>
      <c r="T10" s="173">
        <f>AVERAGEA(F10:Q10)</f>
        <v>14.333333333333334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30">
        <v>7</v>
      </c>
      <c r="G11" s="79">
        <v>8.9</v>
      </c>
      <c r="H11" s="79">
        <v>11.5</v>
      </c>
      <c r="I11" s="79">
        <v>17</v>
      </c>
      <c r="J11" s="79">
        <v>22.3</v>
      </c>
      <c r="K11" s="79">
        <v>22.2</v>
      </c>
      <c r="L11" s="79">
        <v>15.2</v>
      </c>
      <c r="M11" s="155">
        <v>13.4</v>
      </c>
      <c r="N11" s="9">
        <v>7.6</v>
      </c>
      <c r="O11" s="31">
        <v>5</v>
      </c>
      <c r="P11" s="79">
        <v>3.9</v>
      </c>
      <c r="Q11" s="178">
        <v>2.7</v>
      </c>
      <c r="R11" s="54">
        <f>MAX(F11:Q11)</f>
        <v>22.3</v>
      </c>
      <c r="S11" s="535">
        <f>MIN(F11:Q11)</f>
        <v>2.7</v>
      </c>
      <c r="T11" s="191">
        <f>AVERAGEA(F11:Q11)</f>
        <v>11.391666666666667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327">
        <v>0.6</v>
      </c>
      <c r="G12" s="61">
        <v>0.6</v>
      </c>
      <c r="H12" s="61">
        <v>0.6</v>
      </c>
      <c r="I12" s="61">
        <v>0.5</v>
      </c>
      <c r="J12" s="61">
        <v>0.6</v>
      </c>
      <c r="K12" s="61">
        <v>0.6</v>
      </c>
      <c r="L12" s="61">
        <v>0.7</v>
      </c>
      <c r="M12" s="511">
        <v>0.6</v>
      </c>
      <c r="N12" s="61">
        <v>0.6</v>
      </c>
      <c r="O12" s="61">
        <v>0.5</v>
      </c>
      <c r="P12" s="61">
        <v>0.6</v>
      </c>
      <c r="Q12" s="188">
        <v>0.5</v>
      </c>
      <c r="R12" s="527">
        <f>MAX(F12:Q12)</f>
        <v>0.7</v>
      </c>
      <c r="S12" s="326">
        <f>MIN(F12:Q12)</f>
        <v>0.5</v>
      </c>
      <c r="T12" s="188">
        <f>AVERAGEA(F12:Q12)</f>
        <v>0.5833333333333333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9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9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9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9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9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9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0.2</v>
      </c>
      <c r="G24" s="9" t="s">
        <v>477</v>
      </c>
      <c r="H24" s="9" t="s">
        <v>477</v>
      </c>
      <c r="I24" s="9" t="s">
        <v>448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9" t="s">
        <v>477</v>
      </c>
      <c r="Q24" s="10" t="s">
        <v>477</v>
      </c>
      <c r="R24" s="528">
        <f t="shared" si="0"/>
        <v>0.2</v>
      </c>
      <c r="S24" s="31" t="str">
        <f>IF(MINA(F24,I24,L24,O24)&lt;W24,TEXT(W24,"&lt;0.#######"),MINA(F24,I24,L24,O24))</f>
        <v>&lt;0.1</v>
      </c>
      <c r="T24" s="173">
        <f>IF(AVERAGEA(F24,I24,L24,O24)&lt;W24,TEXT(W24,"&lt;0.#######"),AVERAGEA(F24,I24,L24,O24))</f>
        <v>0.125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9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9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9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825" t="s">
        <v>366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9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367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368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369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370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9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371</v>
      </c>
      <c r="D36" s="826"/>
      <c r="E36" s="109" t="s">
        <v>815</v>
      </c>
      <c r="F36" s="112">
        <v>0.005</v>
      </c>
      <c r="G36" s="29" t="s">
        <v>477</v>
      </c>
      <c r="H36" s="29" t="s">
        <v>477</v>
      </c>
      <c r="I36" s="79">
        <v>0.027</v>
      </c>
      <c r="J36" s="29" t="s">
        <v>477</v>
      </c>
      <c r="K36" s="144" t="s">
        <v>477</v>
      </c>
      <c r="L36" s="79">
        <v>0.017</v>
      </c>
      <c r="M36" s="144" t="s">
        <v>477</v>
      </c>
      <c r="N36" s="144" t="s">
        <v>477</v>
      </c>
      <c r="O36" s="113">
        <v>0.004</v>
      </c>
      <c r="P36" s="9" t="s">
        <v>477</v>
      </c>
      <c r="Q36" s="179" t="s">
        <v>477</v>
      </c>
      <c r="R36" s="537">
        <f t="shared" si="0"/>
        <v>0.027</v>
      </c>
      <c r="S36" s="29">
        <f t="shared" si="5"/>
        <v>0.004</v>
      </c>
      <c r="T36" s="179">
        <f>IF(AVERAGEA(F36,I36,L36,O36)&lt;W36,TEXT(W36,"&lt;0.#######"),AVERAGEA(F36,I36,L36,O36))</f>
        <v>0.013250000000000001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44" t="s">
        <v>477</v>
      </c>
      <c r="H37" s="144" t="s">
        <v>477</v>
      </c>
      <c r="I37" s="79">
        <v>0.023</v>
      </c>
      <c r="J37" s="144" t="s">
        <v>477</v>
      </c>
      <c r="K37" s="144" t="s">
        <v>477</v>
      </c>
      <c r="L37" s="79">
        <v>0.012</v>
      </c>
      <c r="M37" s="144" t="s">
        <v>477</v>
      </c>
      <c r="N37" s="144" t="s">
        <v>477</v>
      </c>
      <c r="O37" s="113">
        <v>0.004</v>
      </c>
      <c r="P37" s="9" t="s">
        <v>477</v>
      </c>
      <c r="Q37" s="179" t="s">
        <v>477</v>
      </c>
      <c r="R37" s="537">
        <f t="shared" si="0"/>
        <v>0.023</v>
      </c>
      <c r="S37" s="29">
        <f t="shared" si="5"/>
        <v>0.004</v>
      </c>
      <c r="T37" s="179">
        <f>IF(AVERAGEA(F37,I37,L37,O37)&lt;W37,TEXT(W37,"&lt;0.#######"),AVERAGEA(F37,I37,L37,O37))</f>
        <v>0.011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372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9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0.008</v>
      </c>
      <c r="G40" s="29" t="s">
        <v>477</v>
      </c>
      <c r="H40" s="29" t="s">
        <v>477</v>
      </c>
      <c r="I40" s="29">
        <v>0.03</v>
      </c>
      <c r="J40" s="589" t="s">
        <v>477</v>
      </c>
      <c r="K40" s="590" t="s">
        <v>477</v>
      </c>
      <c r="L40" s="79">
        <v>0.022</v>
      </c>
      <c r="M40" s="144" t="s">
        <v>477</v>
      </c>
      <c r="N40" s="144" t="s">
        <v>477</v>
      </c>
      <c r="O40" s="113">
        <v>0.006</v>
      </c>
      <c r="P40" s="9" t="s">
        <v>477</v>
      </c>
      <c r="Q40" s="179" t="s">
        <v>477</v>
      </c>
      <c r="R40" s="537">
        <f t="shared" si="0"/>
        <v>0.03</v>
      </c>
      <c r="S40" s="29">
        <f t="shared" si="5"/>
        <v>0.006</v>
      </c>
      <c r="T40" s="179">
        <f t="shared" si="4"/>
        <v>0.0165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0.004</v>
      </c>
      <c r="G41" s="144" t="s">
        <v>477</v>
      </c>
      <c r="H41" s="144" t="s">
        <v>477</v>
      </c>
      <c r="I41" s="144">
        <v>0.02</v>
      </c>
      <c r="J41" s="144" t="s">
        <v>477</v>
      </c>
      <c r="K41" s="144" t="s">
        <v>477</v>
      </c>
      <c r="L41" s="113">
        <v>0.011</v>
      </c>
      <c r="M41" s="144" t="s">
        <v>477</v>
      </c>
      <c r="N41" s="144" t="s">
        <v>477</v>
      </c>
      <c r="O41" s="113" t="s">
        <v>436</v>
      </c>
      <c r="P41" s="144" t="s">
        <v>477</v>
      </c>
      <c r="Q41" s="179" t="s">
        <v>477</v>
      </c>
      <c r="R41" s="29">
        <f t="shared" si="0"/>
        <v>0.02</v>
      </c>
      <c r="S41" s="29" t="str">
        <f t="shared" si="5"/>
        <v>&lt;0.003</v>
      </c>
      <c r="T41" s="179">
        <f t="shared" si="4"/>
        <v>0.00875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373</v>
      </c>
      <c r="D42" s="826"/>
      <c r="E42" s="109" t="s">
        <v>816</v>
      </c>
      <c r="F42" s="112">
        <v>0.003</v>
      </c>
      <c r="G42" s="9" t="s">
        <v>477</v>
      </c>
      <c r="H42" s="9" t="s">
        <v>477</v>
      </c>
      <c r="I42" s="79">
        <v>0.003</v>
      </c>
      <c r="J42" s="9" t="s">
        <v>477</v>
      </c>
      <c r="K42" s="162" t="s">
        <v>477</v>
      </c>
      <c r="L42" s="79">
        <v>0.005</v>
      </c>
      <c r="M42" s="162" t="s">
        <v>477</v>
      </c>
      <c r="N42" s="162" t="s">
        <v>477</v>
      </c>
      <c r="O42" s="113">
        <v>0.002</v>
      </c>
      <c r="P42" s="9" t="s">
        <v>477</v>
      </c>
      <c r="Q42" s="10" t="s">
        <v>477</v>
      </c>
      <c r="R42" s="537">
        <f t="shared" si="0"/>
        <v>0.005</v>
      </c>
      <c r="S42" s="29">
        <f t="shared" si="5"/>
        <v>0.002</v>
      </c>
      <c r="T42" s="179">
        <f t="shared" si="4"/>
        <v>0.00325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374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375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9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9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9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9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79">
        <v>5.9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31" t="s">
        <v>477</v>
      </c>
      <c r="Q49" s="173" t="s">
        <v>477</v>
      </c>
      <c r="R49" s="528">
        <f t="shared" si="0"/>
        <v>5.9</v>
      </c>
      <c r="S49" s="31">
        <f>IF(MINA(I49)&lt;W49,TEXT(W49,"&lt;0.#######"),MINA(I49))</f>
        <v>5.9</v>
      </c>
      <c r="T49" s="173">
        <f t="shared" si="6"/>
        <v>5.9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9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8.6</v>
      </c>
      <c r="G51" s="9">
        <v>8.2</v>
      </c>
      <c r="H51" s="79">
        <v>5.7</v>
      </c>
      <c r="I51" s="79">
        <v>6.6</v>
      </c>
      <c r="J51" s="79">
        <v>7.7</v>
      </c>
      <c r="K51" s="113">
        <v>9.5</v>
      </c>
      <c r="L51" s="79">
        <v>8.2</v>
      </c>
      <c r="M51" s="113">
        <v>7.7</v>
      </c>
      <c r="N51" s="113">
        <v>6.5</v>
      </c>
      <c r="O51" s="113">
        <v>12</v>
      </c>
      <c r="P51" s="79">
        <v>10</v>
      </c>
      <c r="Q51" s="178">
        <v>11</v>
      </c>
      <c r="R51" s="536">
        <f t="shared" si="0"/>
        <v>12</v>
      </c>
      <c r="S51" s="31">
        <f t="shared" si="1"/>
        <v>5.7</v>
      </c>
      <c r="T51" s="173">
        <f>IF(AVERAGEA(F51:Q51)&lt;W51,TEXT(W51,"&lt;0.#######"),AVERAGEA(F51:Q51))</f>
        <v>8.475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15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9" t="s">
        <v>477</v>
      </c>
      <c r="Q52" s="10" t="s">
        <v>477</v>
      </c>
      <c r="R52" s="536">
        <f>IF(MAXA(F52:Q52)&lt;W52,TEXT(W52,"&lt;0"),MAXA(F52:Q52))</f>
        <v>15</v>
      </c>
      <c r="S52" s="167">
        <f>IF(MINA(I52)&lt;W52,TEXT(W52,"&lt;0.#######"),MINA(I52))</f>
        <v>15</v>
      </c>
      <c r="T52" s="187">
        <f aca="true" t="shared" si="7" ref="T52:T58">IF(AVERAGEA(I52)&lt;W52,TEXT(W52,"&lt;0.#######"),AVERAGEA(I52))</f>
        <v>15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47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9" t="s">
        <v>477</v>
      </c>
      <c r="Q53" s="10" t="s">
        <v>477</v>
      </c>
      <c r="R53" s="167">
        <f>IF(MAXA(F53:Q53)&lt;W53,TEXT(W53,"&lt;0.#######"),MAXA(F53:Q53))</f>
        <v>47</v>
      </c>
      <c r="S53" s="585">
        <f>IF(MINA(I53)&lt;W53,TEXT(W53,"&lt;0.#######"),MINA(I53))</f>
        <v>47</v>
      </c>
      <c r="T53" s="187">
        <f t="shared" si="7"/>
        <v>47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9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376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377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9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9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0.3</v>
      </c>
      <c r="I59" s="79">
        <v>0.6</v>
      </c>
      <c r="J59" s="79">
        <v>0.6</v>
      </c>
      <c r="K59" s="113">
        <v>0.9</v>
      </c>
      <c r="L59" s="79">
        <v>0.7</v>
      </c>
      <c r="M59" s="113">
        <v>0.5</v>
      </c>
      <c r="N59" s="113">
        <v>0.4</v>
      </c>
      <c r="O59" s="113">
        <v>0.3</v>
      </c>
      <c r="P59" s="79">
        <v>0.3</v>
      </c>
      <c r="Q59" s="178">
        <v>0.3</v>
      </c>
      <c r="R59" s="31">
        <f t="shared" si="8"/>
        <v>0.9</v>
      </c>
      <c r="S59" s="31">
        <f t="shared" si="9"/>
        <v>0.3</v>
      </c>
      <c r="T59" s="173">
        <f>IF(AVERAGEA(F59:Q59)&lt;W59,TEXT(W59,"&lt;0.#######"),AVERAGEA(F59:Q59))</f>
        <v>0.4583333333333333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31">
        <v>7</v>
      </c>
      <c r="H60" s="79">
        <v>7.1</v>
      </c>
      <c r="I60" s="79">
        <v>7.2</v>
      </c>
      <c r="J60" s="79">
        <v>7.3</v>
      </c>
      <c r="K60" s="113">
        <v>7.3</v>
      </c>
      <c r="L60" s="79">
        <v>7.2</v>
      </c>
      <c r="M60" s="113">
        <v>7.2</v>
      </c>
      <c r="N60" s="113">
        <v>7.4</v>
      </c>
      <c r="O60" s="113">
        <v>7.2</v>
      </c>
      <c r="P60" s="79">
        <v>7.2</v>
      </c>
      <c r="Q60" s="178">
        <v>7.2</v>
      </c>
      <c r="R60" s="31">
        <f>MAX(F60:Q60)</f>
        <v>7.4</v>
      </c>
      <c r="S60" s="31">
        <f>MIN(F60:Q60)</f>
        <v>7</v>
      </c>
      <c r="T60" s="173">
        <f>IF(AVERAGEA(F60:Q60)&lt;W60,TEXT(W60,"&lt;0.#######"),AVERAGEA(F60:Q60))</f>
        <v>7.191666666666667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9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B65:E65"/>
    <mergeCell ref="C61:D61"/>
    <mergeCell ref="C60:D60"/>
    <mergeCell ref="B1:Q1"/>
    <mergeCell ref="D67:Q67"/>
    <mergeCell ref="D11:E11"/>
    <mergeCell ref="C16:D16"/>
    <mergeCell ref="D12:E12"/>
    <mergeCell ref="C18:D18"/>
    <mergeCell ref="C63:D63"/>
    <mergeCell ref="B66:E66"/>
    <mergeCell ref="U59:U64"/>
    <mergeCell ref="U52:U53"/>
    <mergeCell ref="C46:D46"/>
    <mergeCell ref="C48:D48"/>
    <mergeCell ref="U45:U48"/>
    <mergeCell ref="C53:D53"/>
    <mergeCell ref="C54:D54"/>
    <mergeCell ref="C64:D64"/>
    <mergeCell ref="U54:U58"/>
    <mergeCell ref="C62:D62"/>
    <mergeCell ref="C22:D22"/>
    <mergeCell ref="C26:D26"/>
    <mergeCell ref="C33:D33"/>
    <mergeCell ref="C35:D35"/>
    <mergeCell ref="C32:D32"/>
    <mergeCell ref="C29:D29"/>
    <mergeCell ref="C34:D34"/>
    <mergeCell ref="C27:D27"/>
    <mergeCell ref="C39:D39"/>
    <mergeCell ref="C38:D38"/>
    <mergeCell ref="C42:D42"/>
    <mergeCell ref="C43:D43"/>
    <mergeCell ref="C37:D37"/>
    <mergeCell ref="D7:E7"/>
    <mergeCell ref="C21:D21"/>
    <mergeCell ref="C25:D25"/>
    <mergeCell ref="C19:D19"/>
    <mergeCell ref="D9:E9"/>
    <mergeCell ref="U27:U33"/>
    <mergeCell ref="U34:U44"/>
    <mergeCell ref="C28:D28"/>
    <mergeCell ref="C44:D44"/>
    <mergeCell ref="U6:U12"/>
    <mergeCell ref="R6:R9"/>
    <mergeCell ref="C15:D15"/>
    <mergeCell ref="U24:U26"/>
    <mergeCell ref="C20:D20"/>
    <mergeCell ref="U16:U21"/>
    <mergeCell ref="U14:U15"/>
    <mergeCell ref="R13:T13"/>
    <mergeCell ref="S6:S9"/>
    <mergeCell ref="D10:E10"/>
    <mergeCell ref="T6:T9"/>
    <mergeCell ref="G3:I3"/>
    <mergeCell ref="G4:I4"/>
    <mergeCell ref="F13:Q13"/>
    <mergeCell ref="B4:C4"/>
    <mergeCell ref="C30:D30"/>
    <mergeCell ref="D6:E6"/>
    <mergeCell ref="B13:D13"/>
    <mergeCell ref="C14:D14"/>
    <mergeCell ref="C17:D17"/>
    <mergeCell ref="D8:E8"/>
    <mergeCell ref="B6:C12"/>
    <mergeCell ref="C49:D49"/>
    <mergeCell ref="C41:D41"/>
    <mergeCell ref="C45:D45"/>
    <mergeCell ref="C31:D31"/>
    <mergeCell ref="C23:D23"/>
    <mergeCell ref="C50:D50"/>
    <mergeCell ref="C40:D40"/>
    <mergeCell ref="C24:D24"/>
    <mergeCell ref="C47:D47"/>
    <mergeCell ref="C36:D36"/>
    <mergeCell ref="C51:D51"/>
    <mergeCell ref="C59:D59"/>
    <mergeCell ref="C56:D56"/>
    <mergeCell ref="C57:D57"/>
    <mergeCell ref="C58:D58"/>
    <mergeCell ref="C52:D52"/>
    <mergeCell ref="C55:D55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19">
      <selection activeCell="P51" sqref="P51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11</v>
      </c>
      <c r="G4" s="847" t="s">
        <v>142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45037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0.48194444444444445</v>
      </c>
      <c r="G7" s="151">
        <v>0.4861111111111111</v>
      </c>
      <c r="H7" s="151">
        <v>0.4791666666666667</v>
      </c>
      <c r="I7" s="151">
        <v>0.5104166666666666</v>
      </c>
      <c r="J7" s="151">
        <v>0.513888888888889</v>
      </c>
      <c r="K7" s="151">
        <v>0.4895833333333333</v>
      </c>
      <c r="L7" s="151">
        <v>0.4826388888888889</v>
      </c>
      <c r="M7" s="151">
        <v>0.4791666666666667</v>
      </c>
      <c r="N7" s="151">
        <v>0.4548611111111111</v>
      </c>
      <c r="O7" s="151">
        <v>0.4930555555555556</v>
      </c>
      <c r="P7" s="151">
        <v>0.4479166666666667</v>
      </c>
      <c r="Q7" s="190">
        <v>0.4791666666666667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488</v>
      </c>
      <c r="G8" s="151" t="s">
        <v>488</v>
      </c>
      <c r="H8" s="151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487</v>
      </c>
      <c r="G9" s="9" t="s">
        <v>488</v>
      </c>
      <c r="H9" s="9" t="s">
        <v>488</v>
      </c>
      <c r="I9" s="9" t="s">
        <v>543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575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30">
        <v>22.2</v>
      </c>
      <c r="G10" s="31">
        <v>18</v>
      </c>
      <c r="H10" s="79">
        <v>28.3</v>
      </c>
      <c r="I10" s="31">
        <v>26</v>
      </c>
      <c r="J10" s="31">
        <v>33.7</v>
      </c>
      <c r="K10" s="31">
        <v>28.5</v>
      </c>
      <c r="L10" s="31">
        <v>18.2</v>
      </c>
      <c r="M10" s="31">
        <v>15.1</v>
      </c>
      <c r="N10" s="31">
        <v>4</v>
      </c>
      <c r="O10" s="31">
        <v>3.6</v>
      </c>
      <c r="P10" s="31">
        <v>2.8</v>
      </c>
      <c r="Q10" s="173">
        <v>5</v>
      </c>
      <c r="R10" s="30">
        <f>MAX(F10:Q10)</f>
        <v>33.7</v>
      </c>
      <c r="S10" s="172">
        <f>MIN(F10:Q10)</f>
        <v>2.8</v>
      </c>
      <c r="T10" s="173">
        <f>AVERAGEA(F10:Q10)</f>
        <v>17.116666666666664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30">
        <v>8</v>
      </c>
      <c r="G11" s="9">
        <v>9.1</v>
      </c>
      <c r="H11" s="79">
        <v>11.1</v>
      </c>
      <c r="I11" s="31">
        <v>17.3</v>
      </c>
      <c r="J11" s="31">
        <v>21.7</v>
      </c>
      <c r="K11" s="31">
        <v>23.5</v>
      </c>
      <c r="L11" s="31">
        <v>15.2</v>
      </c>
      <c r="M11" s="159">
        <v>13.8</v>
      </c>
      <c r="N11" s="31">
        <v>7.8</v>
      </c>
      <c r="O11" s="31">
        <v>4.9</v>
      </c>
      <c r="P11" s="31">
        <v>3.3</v>
      </c>
      <c r="Q11" s="173">
        <v>3</v>
      </c>
      <c r="R11" s="54">
        <f>MAX(F11:Q11)</f>
        <v>23.5</v>
      </c>
      <c r="S11" s="535">
        <f>MIN(F11:Q11)</f>
        <v>3</v>
      </c>
      <c r="T11" s="191">
        <f>AVERAGEA(F11:Q11)</f>
        <v>11.558333333333335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327">
        <v>0.5</v>
      </c>
      <c r="G12" s="61">
        <v>0.5</v>
      </c>
      <c r="H12" s="511">
        <v>0.5</v>
      </c>
      <c r="I12" s="61">
        <v>0.5</v>
      </c>
      <c r="J12" s="511">
        <v>0.5</v>
      </c>
      <c r="K12" s="61">
        <v>0.6</v>
      </c>
      <c r="L12" s="61">
        <v>0.7</v>
      </c>
      <c r="M12" s="511">
        <v>0.5</v>
      </c>
      <c r="N12" s="61">
        <v>0.5</v>
      </c>
      <c r="O12" s="61">
        <v>0.5</v>
      </c>
      <c r="P12" s="61">
        <v>0.5</v>
      </c>
      <c r="Q12" s="521">
        <v>0.5</v>
      </c>
      <c r="R12" s="527">
        <f>MAX(F12:Q12)</f>
        <v>0.7</v>
      </c>
      <c r="S12" s="326">
        <f>MIN(F12:Q12)</f>
        <v>0.5</v>
      </c>
      <c r="T12" s="188">
        <f>AVERAGEA(F12:Q12)</f>
        <v>0.525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929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98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162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162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162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162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162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162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162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0.1</v>
      </c>
      <c r="G24" s="9" t="s">
        <v>477</v>
      </c>
      <c r="H24" s="9" t="s">
        <v>477</v>
      </c>
      <c r="I24" s="9">
        <v>0.1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162" t="s">
        <v>477</v>
      </c>
      <c r="Q24" s="10" t="s">
        <v>477</v>
      </c>
      <c r="R24" s="528">
        <f t="shared" si="0"/>
        <v>0.2</v>
      </c>
      <c r="S24" s="31">
        <f>IF(MINA(F24,I24,L24,O24)&lt;W24,TEXT(W24,"&lt;0.#######"),MINA(F24,I24,L24,O24))</f>
        <v>0.1</v>
      </c>
      <c r="T24" s="173">
        <f>IF(AVERAGEA(F24,I24,L24,O24)&lt;W24,TEXT(W24,"&lt;0.#######"),AVERAGEA(F24,I24,L24,O24))</f>
        <v>0.125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162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162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162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825" t="s">
        <v>378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162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162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379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162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380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162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381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162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382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162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383</v>
      </c>
      <c r="D36" s="826"/>
      <c r="E36" s="109" t="s">
        <v>815</v>
      </c>
      <c r="F36" s="112">
        <v>0.005</v>
      </c>
      <c r="G36" s="29" t="s">
        <v>477</v>
      </c>
      <c r="H36" s="29" t="s">
        <v>477</v>
      </c>
      <c r="I36" s="79">
        <v>0.028</v>
      </c>
      <c r="J36" s="29" t="s">
        <v>477</v>
      </c>
      <c r="K36" s="144" t="s">
        <v>477</v>
      </c>
      <c r="L36" s="79">
        <v>0.019</v>
      </c>
      <c r="M36" s="144" t="s">
        <v>477</v>
      </c>
      <c r="N36" s="144" t="s">
        <v>477</v>
      </c>
      <c r="O36" s="113">
        <v>0.004</v>
      </c>
      <c r="P36" s="144" t="s">
        <v>477</v>
      </c>
      <c r="Q36" s="179" t="s">
        <v>477</v>
      </c>
      <c r="R36" s="537">
        <f t="shared" si="0"/>
        <v>0.028</v>
      </c>
      <c r="S36" s="29">
        <f t="shared" si="5"/>
        <v>0.004</v>
      </c>
      <c r="T36" s="179">
        <f>IF(AVERAGEA(F36,I36,L36,O36)&lt;W36,TEXT(W36,"&lt;0.#######"),AVERAGEA(F36,I36,L36,O36))</f>
        <v>0.014000000000000002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44" t="s">
        <v>477</v>
      </c>
      <c r="H37" s="144" t="s">
        <v>477</v>
      </c>
      <c r="I37" s="79">
        <v>0.024</v>
      </c>
      <c r="J37" s="144" t="s">
        <v>477</v>
      </c>
      <c r="K37" s="144" t="s">
        <v>477</v>
      </c>
      <c r="L37" s="79">
        <v>0.013</v>
      </c>
      <c r="M37" s="144" t="s">
        <v>477</v>
      </c>
      <c r="N37" s="144" t="s">
        <v>477</v>
      </c>
      <c r="O37" s="113">
        <v>0.004</v>
      </c>
      <c r="P37" s="29" t="s">
        <v>477</v>
      </c>
      <c r="Q37" s="179" t="s">
        <v>477</v>
      </c>
      <c r="R37" s="537">
        <f t="shared" si="0"/>
        <v>0.024</v>
      </c>
      <c r="S37" s="29">
        <f t="shared" si="5"/>
        <v>0.004</v>
      </c>
      <c r="T37" s="179">
        <f>IF(AVERAGEA(F37,I37,L37,O37)&lt;W37,TEXT(W37,"&lt;0.#######"),AVERAGEA(F37,I37,L37,O37))</f>
        <v>0.0115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384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162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0.008</v>
      </c>
      <c r="G40" s="29" t="s">
        <v>477</v>
      </c>
      <c r="H40" s="29" t="s">
        <v>477</v>
      </c>
      <c r="I40" s="79">
        <v>0.031</v>
      </c>
      <c r="J40" s="29" t="s">
        <v>477</v>
      </c>
      <c r="K40" s="144" t="s">
        <v>477</v>
      </c>
      <c r="L40" s="79">
        <v>0.024</v>
      </c>
      <c r="M40" s="144" t="s">
        <v>477</v>
      </c>
      <c r="N40" s="144" t="s">
        <v>477</v>
      </c>
      <c r="O40" s="113">
        <v>0.006</v>
      </c>
      <c r="P40" s="144" t="s">
        <v>477</v>
      </c>
      <c r="Q40" s="179" t="s">
        <v>477</v>
      </c>
      <c r="R40" s="537">
        <f t="shared" si="0"/>
        <v>0.031</v>
      </c>
      <c r="S40" s="29">
        <f t="shared" si="5"/>
        <v>0.006</v>
      </c>
      <c r="T40" s="179">
        <f t="shared" si="4"/>
        <v>0.01725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0.004</v>
      </c>
      <c r="G41" s="144" t="s">
        <v>477</v>
      </c>
      <c r="H41" s="144" t="s">
        <v>477</v>
      </c>
      <c r="I41" s="113">
        <v>0.021</v>
      </c>
      <c r="J41" s="144" t="s">
        <v>477</v>
      </c>
      <c r="K41" s="144" t="s">
        <v>477</v>
      </c>
      <c r="L41" s="113">
        <v>0.013</v>
      </c>
      <c r="M41" s="144" t="s">
        <v>477</v>
      </c>
      <c r="N41" s="144" t="s">
        <v>477</v>
      </c>
      <c r="O41" s="113">
        <v>0.003</v>
      </c>
      <c r="P41" s="144" t="s">
        <v>477</v>
      </c>
      <c r="Q41" s="179" t="s">
        <v>477</v>
      </c>
      <c r="R41" s="29">
        <f t="shared" si="0"/>
        <v>0.021</v>
      </c>
      <c r="S41" s="29">
        <f t="shared" si="5"/>
        <v>0.003</v>
      </c>
      <c r="T41" s="179">
        <f t="shared" si="4"/>
        <v>0.01025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385</v>
      </c>
      <c r="D42" s="826"/>
      <c r="E42" s="109" t="s">
        <v>816</v>
      </c>
      <c r="F42" s="112">
        <v>0.003</v>
      </c>
      <c r="G42" s="9" t="s">
        <v>477</v>
      </c>
      <c r="H42" s="9" t="s">
        <v>477</v>
      </c>
      <c r="I42" s="79">
        <v>0.003</v>
      </c>
      <c r="J42" s="9" t="s">
        <v>477</v>
      </c>
      <c r="K42" s="162" t="s">
        <v>477</v>
      </c>
      <c r="L42" s="79">
        <v>0.005</v>
      </c>
      <c r="M42" s="162" t="s">
        <v>477</v>
      </c>
      <c r="N42" s="162" t="s">
        <v>477</v>
      </c>
      <c r="O42" s="113">
        <v>0.002</v>
      </c>
      <c r="P42" s="162" t="s">
        <v>477</v>
      </c>
      <c r="Q42" s="10" t="s">
        <v>477</v>
      </c>
      <c r="R42" s="537">
        <f t="shared" si="0"/>
        <v>0.005</v>
      </c>
      <c r="S42" s="29">
        <f t="shared" si="5"/>
        <v>0.002</v>
      </c>
      <c r="T42" s="179">
        <f t="shared" si="4"/>
        <v>0.00325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386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387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162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162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162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162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31">
        <v>6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172" t="s">
        <v>477</v>
      </c>
      <c r="Q49" s="173" t="s">
        <v>477</v>
      </c>
      <c r="R49" s="528">
        <f t="shared" si="0"/>
        <v>6</v>
      </c>
      <c r="S49" s="31">
        <f>IF(MINA(I49)&lt;W49,TEXT(W49,"&lt;0.#######"),MINA(I49))</f>
        <v>6</v>
      </c>
      <c r="T49" s="173">
        <f t="shared" si="6"/>
        <v>6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162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7.9</v>
      </c>
      <c r="G51" s="9">
        <v>8.2</v>
      </c>
      <c r="H51" s="79">
        <v>5.6</v>
      </c>
      <c r="I51" s="79">
        <v>6.7</v>
      </c>
      <c r="J51" s="79">
        <v>7.2</v>
      </c>
      <c r="K51" s="113">
        <v>7.7</v>
      </c>
      <c r="L51" s="79">
        <v>8.2</v>
      </c>
      <c r="M51" s="113">
        <v>7.8</v>
      </c>
      <c r="N51" s="172">
        <v>7</v>
      </c>
      <c r="O51" s="113">
        <v>12</v>
      </c>
      <c r="P51" s="113">
        <v>10</v>
      </c>
      <c r="Q51" s="178">
        <v>11</v>
      </c>
      <c r="R51" s="536">
        <f t="shared" si="0"/>
        <v>12</v>
      </c>
      <c r="S51" s="31">
        <f t="shared" si="1"/>
        <v>5.6</v>
      </c>
      <c r="T51" s="173">
        <f>IF(AVERAGEA(F51:Q51)&lt;W51,TEXT(W51,"&lt;0.#######"),AVERAGEA(F51:Q51))</f>
        <v>8.275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15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162" t="s">
        <v>477</v>
      </c>
      <c r="Q52" s="10" t="s">
        <v>477</v>
      </c>
      <c r="R52" s="536">
        <f>IF(MAXA(F52:Q52)&lt;W52,TEXT(W52,"&lt;0"),MAXA(F52:Q52))</f>
        <v>15</v>
      </c>
      <c r="S52" s="167">
        <f>IF(MINA(I52)&lt;W52,TEXT(W52,"&lt;0.#######"),MINA(I52))</f>
        <v>15</v>
      </c>
      <c r="T52" s="187">
        <f aca="true" t="shared" si="7" ref="T52:T58">IF(AVERAGEA(I52)&lt;W52,TEXT(W52,"&lt;0.#######"),AVERAGEA(I52))</f>
        <v>15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52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162" t="s">
        <v>477</v>
      </c>
      <c r="Q53" s="10" t="s">
        <v>477</v>
      </c>
      <c r="R53" s="167">
        <f>IF(MAXA(F53:Q53)&lt;W53,TEXT(W53,"&lt;0.#######"),MAXA(F53:Q53))</f>
        <v>52</v>
      </c>
      <c r="S53" s="585">
        <f>IF(MINA(I53)&lt;W53,TEXT(W53,"&lt;0.#######"),MINA(I53))</f>
        <v>52</v>
      </c>
      <c r="T53" s="187">
        <f t="shared" si="7"/>
        <v>52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162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388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389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162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162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0.4</v>
      </c>
      <c r="I59" s="79">
        <v>0.6</v>
      </c>
      <c r="J59" s="79">
        <v>0.6</v>
      </c>
      <c r="K59" s="113">
        <v>0.7</v>
      </c>
      <c r="L59" s="79">
        <v>0.7</v>
      </c>
      <c r="M59" s="113">
        <v>0.5</v>
      </c>
      <c r="N59" s="113">
        <v>0.5</v>
      </c>
      <c r="O59" s="113">
        <v>0.4</v>
      </c>
      <c r="P59" s="113">
        <v>0.3</v>
      </c>
      <c r="Q59" s="178">
        <v>0.3</v>
      </c>
      <c r="R59" s="31">
        <f t="shared" si="8"/>
        <v>0.7</v>
      </c>
      <c r="S59" s="31">
        <f t="shared" si="9"/>
        <v>0.3</v>
      </c>
      <c r="T59" s="173">
        <f>IF(AVERAGEA(F59:Q59)&lt;W59,TEXT(W59,"&lt;0.#######"),AVERAGEA(F59:Q59))</f>
        <v>0.46666666666666673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112">
        <v>7.1</v>
      </c>
      <c r="G60" s="9">
        <v>7.1</v>
      </c>
      <c r="H60" s="79">
        <v>7.1</v>
      </c>
      <c r="I60" s="79">
        <v>7.2</v>
      </c>
      <c r="J60" s="79">
        <v>7.3</v>
      </c>
      <c r="K60" s="113">
        <v>7.2</v>
      </c>
      <c r="L60" s="79">
        <v>7.2</v>
      </c>
      <c r="M60" s="113">
        <v>7.2</v>
      </c>
      <c r="N60" s="113">
        <v>7.3</v>
      </c>
      <c r="O60" s="113">
        <v>7.2</v>
      </c>
      <c r="P60" s="113">
        <v>7.2</v>
      </c>
      <c r="Q60" s="178">
        <v>7.2</v>
      </c>
      <c r="R60" s="31">
        <f>MAX(F60:Q60)</f>
        <v>7.3</v>
      </c>
      <c r="S60" s="31">
        <f>MIN(F60:Q60)</f>
        <v>7.1</v>
      </c>
      <c r="T60" s="173">
        <f>IF(AVERAGEA(F60:Q60)&lt;W60,TEXT(W60,"&lt;0.#######"),AVERAGEA(F60:Q60))</f>
        <v>7.191666666666667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162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162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>
        <v>0.7</v>
      </c>
      <c r="J63" s="79" t="s">
        <v>447</v>
      </c>
      <c r="K63" s="79">
        <v>0.6</v>
      </c>
      <c r="L63" s="9" t="s">
        <v>447</v>
      </c>
      <c r="M63" s="79">
        <v>0.5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>
        <f>IF(MAXA(F63:Q63)&lt;W63,TEXT(W63,"&lt;0.#######"),MAXA(F63:Q63))</f>
        <v>0.7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>
        <v>0.1</v>
      </c>
      <c r="J64" s="293" t="s">
        <v>448</v>
      </c>
      <c r="K64" s="293">
        <v>0.1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>
        <f>IF(MAXA(F64:Q64)&lt;W64,TEXT(W64,"&lt;0.#######"),MAXA(F64:Q64))</f>
        <v>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C57:D57"/>
    <mergeCell ref="C58:D58"/>
    <mergeCell ref="C62:D62"/>
    <mergeCell ref="C60:D60"/>
    <mergeCell ref="C61:D61"/>
    <mergeCell ref="C50:D50"/>
    <mergeCell ref="C51:D51"/>
    <mergeCell ref="C52:D52"/>
    <mergeCell ref="C53:D53"/>
    <mergeCell ref="C54:D54"/>
    <mergeCell ref="D67:Q67"/>
    <mergeCell ref="C55:D55"/>
    <mergeCell ref="C56:D56"/>
    <mergeCell ref="C63:D63"/>
    <mergeCell ref="C64:D64"/>
    <mergeCell ref="U6:U12"/>
    <mergeCell ref="T6:T9"/>
    <mergeCell ref="S6:S9"/>
    <mergeCell ref="U27:U33"/>
    <mergeCell ref="U14:U15"/>
    <mergeCell ref="U24:U26"/>
    <mergeCell ref="R13:T13"/>
    <mergeCell ref="R6:R9"/>
    <mergeCell ref="U16:U21"/>
    <mergeCell ref="U54:U58"/>
    <mergeCell ref="U59:U64"/>
    <mergeCell ref="U52:U53"/>
    <mergeCell ref="U45:U48"/>
    <mergeCell ref="U34:U44"/>
    <mergeCell ref="C31:D31"/>
    <mergeCell ref="C37:D37"/>
    <mergeCell ref="C35:D35"/>
    <mergeCell ref="C32:D32"/>
    <mergeCell ref="C36:D36"/>
    <mergeCell ref="C41:D41"/>
    <mergeCell ref="C39:D39"/>
    <mergeCell ref="C34:D34"/>
    <mergeCell ref="C29:D29"/>
    <mergeCell ref="C25:D25"/>
    <mergeCell ref="C17:D17"/>
    <mergeCell ref="C22:D22"/>
    <mergeCell ref="C16:D16"/>
    <mergeCell ref="C26:D26"/>
    <mergeCell ref="C19:D19"/>
    <mergeCell ref="C27:D27"/>
    <mergeCell ref="C21:D21"/>
    <mergeCell ref="D8:E8"/>
    <mergeCell ref="C15:D15"/>
    <mergeCell ref="D9:E9"/>
    <mergeCell ref="D12:E12"/>
    <mergeCell ref="B13:D13"/>
    <mergeCell ref="C28:D28"/>
    <mergeCell ref="G3:I3"/>
    <mergeCell ref="G4:I4"/>
    <mergeCell ref="B4:C4"/>
    <mergeCell ref="D7:E7"/>
    <mergeCell ref="F13:Q13"/>
    <mergeCell ref="C49:D49"/>
    <mergeCell ref="C40:D40"/>
    <mergeCell ref="C38:D38"/>
    <mergeCell ref="D6:E6"/>
    <mergeCell ref="B6:C12"/>
    <mergeCell ref="C48:D48"/>
    <mergeCell ref="C44:D44"/>
    <mergeCell ref="B1:Q1"/>
    <mergeCell ref="C18:D18"/>
    <mergeCell ref="C23:D23"/>
    <mergeCell ref="C20:D20"/>
    <mergeCell ref="C24:D24"/>
    <mergeCell ref="C14:D14"/>
    <mergeCell ref="D10:E10"/>
    <mergeCell ref="D11:E11"/>
    <mergeCell ref="C30:D30"/>
    <mergeCell ref="C33:D33"/>
    <mergeCell ref="B66:E66"/>
    <mergeCell ref="B65:E65"/>
    <mergeCell ref="C45:D45"/>
    <mergeCell ref="C43:D43"/>
    <mergeCell ref="C46:D46"/>
    <mergeCell ref="C42:D42"/>
    <mergeCell ref="C59:D59"/>
    <mergeCell ref="C47:D47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19">
      <selection activeCell="R53" sqref="R53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12</v>
      </c>
      <c r="G4" s="847" t="s">
        <v>143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45037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0.46527777777777773</v>
      </c>
      <c r="G7" s="151">
        <v>0.47222222222222227</v>
      </c>
      <c r="H7" s="151">
        <v>0.4583333333333333</v>
      </c>
      <c r="I7" s="151">
        <v>0.4861111111111111</v>
      </c>
      <c r="J7" s="151">
        <v>0.4930555555555556</v>
      </c>
      <c r="K7" s="151">
        <v>0.47222222222222227</v>
      </c>
      <c r="L7" s="151">
        <v>0.4618055555555556</v>
      </c>
      <c r="M7" s="151">
        <v>0.4618055555555556</v>
      </c>
      <c r="N7" s="151">
        <v>0.4375</v>
      </c>
      <c r="O7" s="151">
        <v>0.46875</v>
      </c>
      <c r="P7" s="151">
        <v>0.43402777777777773</v>
      </c>
      <c r="Q7" s="190">
        <v>0.4583333333333333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488</v>
      </c>
      <c r="G8" s="151" t="s">
        <v>488</v>
      </c>
      <c r="H8" s="151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487</v>
      </c>
      <c r="G9" s="9" t="s">
        <v>488</v>
      </c>
      <c r="H9" s="9" t="s">
        <v>488</v>
      </c>
      <c r="I9" s="9" t="s">
        <v>543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575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30">
        <v>21.2</v>
      </c>
      <c r="G10" s="31">
        <v>18.1</v>
      </c>
      <c r="H10" s="31">
        <v>27</v>
      </c>
      <c r="I10" s="31">
        <v>24</v>
      </c>
      <c r="J10" s="31">
        <v>32.3</v>
      </c>
      <c r="K10" s="31">
        <v>29</v>
      </c>
      <c r="L10" s="31">
        <v>16</v>
      </c>
      <c r="M10" s="31">
        <v>15.7</v>
      </c>
      <c r="N10" s="31">
        <v>3.2</v>
      </c>
      <c r="O10" s="31">
        <v>1.5</v>
      </c>
      <c r="P10" s="31">
        <v>2.2</v>
      </c>
      <c r="Q10" s="173">
        <v>2.8</v>
      </c>
      <c r="R10" s="30">
        <f>MAX(F10:Q10)</f>
        <v>32.3</v>
      </c>
      <c r="S10" s="172">
        <f>MIN(F10:Q10)</f>
        <v>1.5</v>
      </c>
      <c r="T10" s="173">
        <f>AVERAGEA(F10:Q10)</f>
        <v>16.083333333333332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30">
        <v>7.8</v>
      </c>
      <c r="G11" s="31">
        <v>9</v>
      </c>
      <c r="H11" s="79">
        <v>11.4</v>
      </c>
      <c r="I11" s="79">
        <v>17.3</v>
      </c>
      <c r="J11" s="31">
        <v>21.7</v>
      </c>
      <c r="K11" s="31">
        <v>23.3</v>
      </c>
      <c r="L11" s="31">
        <v>15.6</v>
      </c>
      <c r="M11" s="159">
        <v>13.3</v>
      </c>
      <c r="N11" s="31">
        <v>7.6</v>
      </c>
      <c r="O11" s="31">
        <v>4.5</v>
      </c>
      <c r="P11" s="31">
        <v>3.3</v>
      </c>
      <c r="Q11" s="173">
        <v>2.7</v>
      </c>
      <c r="R11" s="54">
        <f>MAX(F11:Q11)</f>
        <v>23.3</v>
      </c>
      <c r="S11" s="535">
        <f>MIN(F11:Q11)</f>
        <v>2.7</v>
      </c>
      <c r="T11" s="191">
        <f>AVERAGEA(F11:Q11)</f>
        <v>11.458333333333334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327">
        <v>0.6</v>
      </c>
      <c r="G12" s="61">
        <v>0.6</v>
      </c>
      <c r="H12" s="61">
        <v>0.5</v>
      </c>
      <c r="I12" s="61">
        <v>0.5</v>
      </c>
      <c r="J12" s="61">
        <v>0.5</v>
      </c>
      <c r="K12" s="61">
        <v>0.6</v>
      </c>
      <c r="L12" s="61">
        <v>0.7</v>
      </c>
      <c r="M12" s="511">
        <v>0.6</v>
      </c>
      <c r="N12" s="61">
        <v>0.6</v>
      </c>
      <c r="O12" s="511">
        <v>0.5</v>
      </c>
      <c r="P12" s="61">
        <v>0.5</v>
      </c>
      <c r="Q12" s="188">
        <v>0.5</v>
      </c>
      <c r="R12" s="527">
        <f>MAX(F12:Q12)</f>
        <v>0.7</v>
      </c>
      <c r="S12" s="326">
        <f>MIN(F12:Q12)</f>
        <v>0.5</v>
      </c>
      <c r="T12" s="188">
        <f>AVERAGEA(F12:Q12)</f>
        <v>0.5583333333333332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929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9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9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9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9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9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9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0.1</v>
      </c>
      <c r="G24" s="9" t="s">
        <v>477</v>
      </c>
      <c r="H24" s="9" t="s">
        <v>477</v>
      </c>
      <c r="I24" s="9">
        <v>0.1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9" t="s">
        <v>477</v>
      </c>
      <c r="Q24" s="10" t="s">
        <v>477</v>
      </c>
      <c r="R24" s="528">
        <f t="shared" si="0"/>
        <v>0.2</v>
      </c>
      <c r="S24" s="31">
        <f>IF(MINA(F24,I24,L24,O24)&lt;W24,TEXT(W24,"&lt;0.#######"),MINA(F24,I24,L24,O24))</f>
        <v>0.1</v>
      </c>
      <c r="T24" s="173">
        <f>IF(AVERAGEA(F24,I24,L24,O24)&lt;W24,TEXT(W24,"&lt;0.#######"),AVERAGEA(F24,I24,L24,O24))</f>
        <v>0.125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9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9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9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825" t="s">
        <v>390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9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391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392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393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394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9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395</v>
      </c>
      <c r="D36" s="826"/>
      <c r="E36" s="109" t="s">
        <v>815</v>
      </c>
      <c r="F36" s="112">
        <v>0.006</v>
      </c>
      <c r="G36" s="29" t="s">
        <v>477</v>
      </c>
      <c r="H36" s="29" t="s">
        <v>477</v>
      </c>
      <c r="I36" s="79">
        <v>0.029</v>
      </c>
      <c r="J36" s="29" t="s">
        <v>477</v>
      </c>
      <c r="K36" s="144" t="s">
        <v>477</v>
      </c>
      <c r="L36" s="29">
        <v>0.02</v>
      </c>
      <c r="M36" s="144" t="s">
        <v>477</v>
      </c>
      <c r="N36" s="144" t="s">
        <v>477</v>
      </c>
      <c r="O36" s="113">
        <v>0.004</v>
      </c>
      <c r="P36" s="9" t="s">
        <v>477</v>
      </c>
      <c r="Q36" s="179" t="s">
        <v>477</v>
      </c>
      <c r="R36" s="537">
        <f t="shared" si="0"/>
        <v>0.029</v>
      </c>
      <c r="S36" s="29">
        <f t="shared" si="5"/>
        <v>0.004</v>
      </c>
      <c r="T36" s="179">
        <f>IF(AVERAGEA(F36,I36,L36,O36)&lt;W36,TEXT(W36,"&lt;0.#######"),AVERAGEA(F36,I36,L36,O36))</f>
        <v>0.014750000000000003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44" t="s">
        <v>477</v>
      </c>
      <c r="H37" s="144" t="s">
        <v>477</v>
      </c>
      <c r="I37" s="79">
        <v>0.025</v>
      </c>
      <c r="J37" s="144" t="s">
        <v>477</v>
      </c>
      <c r="K37" s="144" t="s">
        <v>477</v>
      </c>
      <c r="L37" s="79">
        <v>0.015</v>
      </c>
      <c r="M37" s="144" t="s">
        <v>477</v>
      </c>
      <c r="N37" s="144" t="s">
        <v>477</v>
      </c>
      <c r="O37" s="113">
        <v>0.004</v>
      </c>
      <c r="P37" s="29" t="s">
        <v>477</v>
      </c>
      <c r="Q37" s="179" t="s">
        <v>477</v>
      </c>
      <c r="R37" s="537">
        <f t="shared" si="0"/>
        <v>0.025</v>
      </c>
      <c r="S37" s="29">
        <f t="shared" si="5"/>
        <v>0.004</v>
      </c>
      <c r="T37" s="179">
        <f>IF(AVERAGEA(F37,I37,L37,O37)&lt;W37,TEXT(W37,"&lt;0.#######"),AVERAGEA(F37,I37,L37,O37))</f>
        <v>0.01225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396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9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0.009</v>
      </c>
      <c r="G40" s="29" t="s">
        <v>477</v>
      </c>
      <c r="H40" s="29" t="s">
        <v>477</v>
      </c>
      <c r="I40" s="79">
        <v>0.033</v>
      </c>
      <c r="J40" s="29" t="s">
        <v>477</v>
      </c>
      <c r="K40" s="144" t="s">
        <v>477</v>
      </c>
      <c r="L40" s="79">
        <v>0.025</v>
      </c>
      <c r="M40" s="144" t="s">
        <v>477</v>
      </c>
      <c r="N40" s="144" t="s">
        <v>477</v>
      </c>
      <c r="O40" s="113">
        <v>0.006</v>
      </c>
      <c r="P40" s="9" t="s">
        <v>477</v>
      </c>
      <c r="Q40" s="179" t="s">
        <v>477</v>
      </c>
      <c r="R40" s="537">
        <f t="shared" si="0"/>
        <v>0.033</v>
      </c>
      <c r="S40" s="29">
        <f t="shared" si="5"/>
        <v>0.006</v>
      </c>
      <c r="T40" s="179">
        <f t="shared" si="4"/>
        <v>0.018250000000000002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112">
        <v>0.004</v>
      </c>
      <c r="G41" s="144" t="s">
        <v>477</v>
      </c>
      <c r="H41" s="144" t="s">
        <v>477</v>
      </c>
      <c r="I41" s="144">
        <v>0.022</v>
      </c>
      <c r="J41" s="144" t="s">
        <v>477</v>
      </c>
      <c r="K41" s="144" t="s">
        <v>477</v>
      </c>
      <c r="L41" s="113">
        <v>0.014</v>
      </c>
      <c r="M41" s="144" t="s">
        <v>477</v>
      </c>
      <c r="N41" s="144" t="s">
        <v>477</v>
      </c>
      <c r="O41" s="113">
        <v>0.003</v>
      </c>
      <c r="P41" s="144" t="s">
        <v>477</v>
      </c>
      <c r="Q41" s="179" t="s">
        <v>477</v>
      </c>
      <c r="R41" s="29">
        <f t="shared" si="0"/>
        <v>0.022</v>
      </c>
      <c r="S41" s="29">
        <f t="shared" si="5"/>
        <v>0.003</v>
      </c>
      <c r="T41" s="179">
        <f t="shared" si="4"/>
        <v>0.010750000000000001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397</v>
      </c>
      <c r="D42" s="826"/>
      <c r="E42" s="109" t="s">
        <v>816</v>
      </c>
      <c r="F42" s="112">
        <v>0.003</v>
      </c>
      <c r="G42" s="9" t="s">
        <v>477</v>
      </c>
      <c r="H42" s="9" t="s">
        <v>477</v>
      </c>
      <c r="I42" s="79">
        <v>0.004</v>
      </c>
      <c r="J42" s="9" t="s">
        <v>477</v>
      </c>
      <c r="K42" s="162" t="s">
        <v>477</v>
      </c>
      <c r="L42" s="79">
        <v>0.005</v>
      </c>
      <c r="M42" s="162" t="s">
        <v>477</v>
      </c>
      <c r="N42" s="162" t="s">
        <v>477</v>
      </c>
      <c r="O42" s="113">
        <v>0.002</v>
      </c>
      <c r="P42" s="9" t="s">
        <v>477</v>
      </c>
      <c r="Q42" s="10" t="s">
        <v>477</v>
      </c>
      <c r="R42" s="537">
        <f t="shared" si="0"/>
        <v>0.005</v>
      </c>
      <c r="S42" s="29">
        <f t="shared" si="5"/>
        <v>0.002</v>
      </c>
      <c r="T42" s="179">
        <f t="shared" si="4"/>
        <v>0.0035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398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399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9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9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9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9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79">
        <v>6.1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31" t="s">
        <v>477</v>
      </c>
      <c r="Q49" s="173" t="s">
        <v>477</v>
      </c>
      <c r="R49" s="528">
        <f t="shared" si="0"/>
        <v>6.1</v>
      </c>
      <c r="S49" s="31">
        <f>IF(MINA(I49)&lt;W49,TEXT(W49,"&lt;0.#######"),MINA(I49))</f>
        <v>6.1</v>
      </c>
      <c r="T49" s="173">
        <f t="shared" si="6"/>
        <v>6.1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9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30">
        <v>8</v>
      </c>
      <c r="G51" s="9">
        <v>8.2</v>
      </c>
      <c r="H51" s="79">
        <v>5.6</v>
      </c>
      <c r="I51" s="79">
        <v>6.8</v>
      </c>
      <c r="J51" s="79">
        <v>7.3</v>
      </c>
      <c r="K51" s="113">
        <v>9.3</v>
      </c>
      <c r="L51" s="79">
        <v>8.2</v>
      </c>
      <c r="M51" s="113">
        <v>7.7</v>
      </c>
      <c r="N51" s="113">
        <v>6.6</v>
      </c>
      <c r="O51" s="113">
        <v>12</v>
      </c>
      <c r="P51" s="79">
        <v>10</v>
      </c>
      <c r="Q51" s="178">
        <v>11</v>
      </c>
      <c r="R51" s="536">
        <f t="shared" si="0"/>
        <v>12</v>
      </c>
      <c r="S51" s="31">
        <f t="shared" si="1"/>
        <v>5.6</v>
      </c>
      <c r="T51" s="173">
        <f>IF(AVERAGEA(F51:Q51)&lt;W51,TEXT(W51,"&lt;0.#######"),AVERAGEA(F51:Q51))</f>
        <v>8.391666666666667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15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9" t="s">
        <v>477</v>
      </c>
      <c r="Q52" s="10" t="s">
        <v>477</v>
      </c>
      <c r="R52" s="536">
        <f>IF(MAXA(F52:Q52)&lt;W52,TEXT(W52,"&lt;0"),MAXA(F52:Q52))</f>
        <v>15</v>
      </c>
      <c r="S52" s="167">
        <f>IF(MINA(I52)&lt;W52,TEXT(W52,"&lt;0.#######"),MINA(I52))</f>
        <v>15</v>
      </c>
      <c r="T52" s="187">
        <f aca="true" t="shared" si="7" ref="T52:T58">IF(AVERAGEA(I52)&lt;W52,TEXT(W52,"&lt;0.#######"),AVERAGEA(I52))</f>
        <v>15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42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9" t="s">
        <v>477</v>
      </c>
      <c r="Q53" s="10" t="s">
        <v>477</v>
      </c>
      <c r="R53" s="167">
        <f>IF(MAXA(F53:Q53)&lt;W53,TEXT(W53,"&lt;0.#######"),MAXA(F53:Q53))</f>
        <v>42</v>
      </c>
      <c r="S53" s="585">
        <f>IF(MINA(I53)&lt;W53,TEXT(W53,"&lt;0.#######"),MINA(I53))</f>
        <v>42</v>
      </c>
      <c r="T53" s="187">
        <f t="shared" si="7"/>
        <v>42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9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400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401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9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9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0.4</v>
      </c>
      <c r="I59" s="79">
        <v>0.7</v>
      </c>
      <c r="J59" s="79">
        <v>0.6</v>
      </c>
      <c r="K59" s="172">
        <v>1</v>
      </c>
      <c r="L59" s="79">
        <v>0.7</v>
      </c>
      <c r="M59" s="113">
        <v>0.5</v>
      </c>
      <c r="N59" s="113">
        <v>0.5</v>
      </c>
      <c r="O59" s="113">
        <v>0.4</v>
      </c>
      <c r="P59" s="79">
        <v>0.3</v>
      </c>
      <c r="Q59" s="178">
        <v>0.3</v>
      </c>
      <c r="R59" s="31">
        <f t="shared" si="8"/>
        <v>1</v>
      </c>
      <c r="S59" s="31">
        <f t="shared" si="9"/>
        <v>0.3</v>
      </c>
      <c r="T59" s="173">
        <f>IF(AVERAGEA(F59:Q59)&lt;W59,TEXT(W59,"&lt;0.#######"),AVERAGEA(F59:Q59))</f>
        <v>0.5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112">
        <v>7.1</v>
      </c>
      <c r="G60" s="9">
        <v>7.1</v>
      </c>
      <c r="H60" s="79">
        <v>7.1</v>
      </c>
      <c r="I60" s="79">
        <v>7.2</v>
      </c>
      <c r="J60" s="79">
        <v>7.3</v>
      </c>
      <c r="K60" s="113">
        <v>7.2</v>
      </c>
      <c r="L60" s="79">
        <v>7.2</v>
      </c>
      <c r="M60" s="113">
        <v>7.2</v>
      </c>
      <c r="N60" s="113">
        <v>7.3</v>
      </c>
      <c r="O60" s="113">
        <v>7.2</v>
      </c>
      <c r="P60" s="79">
        <v>7.2</v>
      </c>
      <c r="Q60" s="178">
        <v>7.2</v>
      </c>
      <c r="R60" s="31">
        <f>MAX(F60:Q60)</f>
        <v>7.3</v>
      </c>
      <c r="S60" s="31">
        <f>MIN(F60:Q60)</f>
        <v>7.1</v>
      </c>
      <c r="T60" s="173">
        <f>IF(AVERAGEA(F60:Q60)&lt;W60,TEXT(W60,"&lt;0.#######"),AVERAGEA(F60:Q60))</f>
        <v>7.191666666666667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9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B65:E65"/>
    <mergeCell ref="C61:D61"/>
    <mergeCell ref="C60:D60"/>
    <mergeCell ref="B1:Q1"/>
    <mergeCell ref="D67:Q67"/>
    <mergeCell ref="D11:E11"/>
    <mergeCell ref="C16:D16"/>
    <mergeCell ref="D12:E12"/>
    <mergeCell ref="C18:D18"/>
    <mergeCell ref="C63:D63"/>
    <mergeCell ref="B66:E66"/>
    <mergeCell ref="U59:U64"/>
    <mergeCell ref="U52:U53"/>
    <mergeCell ref="C46:D46"/>
    <mergeCell ref="C48:D48"/>
    <mergeCell ref="U45:U48"/>
    <mergeCell ref="C53:D53"/>
    <mergeCell ref="C54:D54"/>
    <mergeCell ref="C64:D64"/>
    <mergeCell ref="U54:U58"/>
    <mergeCell ref="C62:D62"/>
    <mergeCell ref="C22:D22"/>
    <mergeCell ref="C26:D26"/>
    <mergeCell ref="C33:D33"/>
    <mergeCell ref="C35:D35"/>
    <mergeCell ref="C32:D32"/>
    <mergeCell ref="C29:D29"/>
    <mergeCell ref="C34:D34"/>
    <mergeCell ref="C27:D27"/>
    <mergeCell ref="C39:D39"/>
    <mergeCell ref="C38:D38"/>
    <mergeCell ref="C42:D42"/>
    <mergeCell ref="C43:D43"/>
    <mergeCell ref="C37:D37"/>
    <mergeCell ref="D7:E7"/>
    <mergeCell ref="C21:D21"/>
    <mergeCell ref="C25:D25"/>
    <mergeCell ref="C19:D19"/>
    <mergeCell ref="D9:E9"/>
    <mergeCell ref="U27:U33"/>
    <mergeCell ref="U34:U44"/>
    <mergeCell ref="C28:D28"/>
    <mergeCell ref="C44:D44"/>
    <mergeCell ref="U6:U12"/>
    <mergeCell ref="R6:R9"/>
    <mergeCell ref="C15:D15"/>
    <mergeCell ref="U24:U26"/>
    <mergeCell ref="C20:D20"/>
    <mergeCell ref="U16:U21"/>
    <mergeCell ref="U14:U15"/>
    <mergeCell ref="R13:T13"/>
    <mergeCell ref="S6:S9"/>
    <mergeCell ref="D10:E10"/>
    <mergeCell ref="T6:T9"/>
    <mergeCell ref="G3:I3"/>
    <mergeCell ref="G4:I4"/>
    <mergeCell ref="F13:Q13"/>
    <mergeCell ref="B4:C4"/>
    <mergeCell ref="C30:D30"/>
    <mergeCell ref="D6:E6"/>
    <mergeCell ref="B13:D13"/>
    <mergeCell ref="C14:D14"/>
    <mergeCell ref="C17:D17"/>
    <mergeCell ref="D8:E8"/>
    <mergeCell ref="B6:C12"/>
    <mergeCell ref="C49:D49"/>
    <mergeCell ref="C41:D41"/>
    <mergeCell ref="C45:D45"/>
    <mergeCell ref="C31:D31"/>
    <mergeCell ref="C23:D23"/>
    <mergeCell ref="C50:D50"/>
    <mergeCell ref="C40:D40"/>
    <mergeCell ref="C24:D24"/>
    <mergeCell ref="C47:D47"/>
    <mergeCell ref="C36:D36"/>
    <mergeCell ref="C51:D51"/>
    <mergeCell ref="C59:D59"/>
    <mergeCell ref="C56:D56"/>
    <mergeCell ref="C57:D57"/>
    <mergeCell ref="C58:D58"/>
    <mergeCell ref="C52:D52"/>
    <mergeCell ref="C55:D55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zoomScalePageLayoutView="0" workbookViewId="0" topLeftCell="A22">
      <selection activeCell="P51" sqref="P51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13</v>
      </c>
      <c r="G4" s="847" t="s">
        <v>144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45037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0.375</v>
      </c>
      <c r="G7" s="151">
        <v>0.3888888888888889</v>
      </c>
      <c r="H7" s="151">
        <v>0.3888888888888889</v>
      </c>
      <c r="I7" s="151">
        <v>0.3888888888888889</v>
      </c>
      <c r="J7" s="151">
        <v>0.3958333333333333</v>
      </c>
      <c r="K7" s="151">
        <v>0.3888888888888889</v>
      </c>
      <c r="L7" s="151">
        <v>0.3854166666666667</v>
      </c>
      <c r="M7" s="151">
        <v>0.40277777777777773</v>
      </c>
      <c r="N7" s="151">
        <v>0.375</v>
      </c>
      <c r="O7" s="151">
        <v>0.3854166666666667</v>
      </c>
      <c r="P7" s="151">
        <v>0.375</v>
      </c>
      <c r="Q7" s="190">
        <v>0.3923611111111111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488</v>
      </c>
      <c r="G8" s="151" t="s">
        <v>488</v>
      </c>
      <c r="H8" s="151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575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487</v>
      </c>
      <c r="G9" s="9" t="s">
        <v>488</v>
      </c>
      <c r="H9" s="9" t="s">
        <v>488</v>
      </c>
      <c r="I9" s="9" t="s">
        <v>519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151" t="s">
        <v>576</v>
      </c>
      <c r="Q9" s="10" t="s">
        <v>575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30">
        <v>16</v>
      </c>
      <c r="G10" s="31">
        <v>13.8</v>
      </c>
      <c r="H10" s="79">
        <v>21.8</v>
      </c>
      <c r="I10" s="31">
        <v>25</v>
      </c>
      <c r="J10" s="31">
        <v>30</v>
      </c>
      <c r="K10" s="31">
        <v>23.5</v>
      </c>
      <c r="L10" s="31">
        <v>11.2</v>
      </c>
      <c r="M10" s="31">
        <v>10</v>
      </c>
      <c r="N10" s="31">
        <v>0.5</v>
      </c>
      <c r="O10" s="31">
        <v>0.5</v>
      </c>
      <c r="P10" s="31">
        <v>0.8</v>
      </c>
      <c r="Q10" s="173">
        <v>2.6</v>
      </c>
      <c r="R10" s="30">
        <f>MAX(F10:Q10)</f>
        <v>30</v>
      </c>
      <c r="S10" s="172">
        <f>MIN(F10:Q10)</f>
        <v>0.5</v>
      </c>
      <c r="T10" s="173">
        <f>AVERAGEA(F10:Q10)</f>
        <v>12.975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30">
        <v>8.2</v>
      </c>
      <c r="G11" s="9">
        <v>9.5</v>
      </c>
      <c r="H11" s="79">
        <v>12.6</v>
      </c>
      <c r="I11" s="31">
        <v>17.9</v>
      </c>
      <c r="J11" s="31">
        <v>21.7</v>
      </c>
      <c r="K11" s="31">
        <v>23.2</v>
      </c>
      <c r="L11" s="31">
        <v>15.8</v>
      </c>
      <c r="M11" s="159">
        <v>13.2</v>
      </c>
      <c r="N11" s="31">
        <v>8</v>
      </c>
      <c r="O11" s="31">
        <v>4.3</v>
      </c>
      <c r="P11" s="31">
        <v>3.4</v>
      </c>
      <c r="Q11" s="173">
        <v>2.2</v>
      </c>
      <c r="R11" s="54">
        <f>MAX(F11:Q11)</f>
        <v>23.2</v>
      </c>
      <c r="S11" s="535">
        <f>MIN(F11:Q11)</f>
        <v>2.2</v>
      </c>
      <c r="T11" s="191">
        <f>AVERAGEA(F11:Q11)</f>
        <v>11.666666666666666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327">
        <v>0.6</v>
      </c>
      <c r="G12" s="61">
        <v>0.6</v>
      </c>
      <c r="H12" s="61">
        <v>0.6</v>
      </c>
      <c r="I12" s="61">
        <v>0.5</v>
      </c>
      <c r="J12" s="61">
        <v>0.6</v>
      </c>
      <c r="K12" s="61">
        <v>0.7</v>
      </c>
      <c r="L12" s="61">
        <v>0.8</v>
      </c>
      <c r="M12" s="61">
        <v>0.6</v>
      </c>
      <c r="N12" s="61">
        <v>0.6</v>
      </c>
      <c r="O12" s="61">
        <v>0.5</v>
      </c>
      <c r="P12" s="61">
        <v>0.5</v>
      </c>
      <c r="Q12" s="188">
        <v>0.5</v>
      </c>
      <c r="R12" s="527">
        <f>MAX(F12:Q12)</f>
        <v>0.8</v>
      </c>
      <c r="S12" s="326">
        <f>MIN(F12:Q12)</f>
        <v>0.5</v>
      </c>
      <c r="T12" s="188">
        <f>AVERAGEA(F12:Q12)</f>
        <v>0.5916666666666666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9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9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9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9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9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9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9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0.1</v>
      </c>
      <c r="G24" s="9" t="s">
        <v>477</v>
      </c>
      <c r="H24" s="9" t="s">
        <v>477</v>
      </c>
      <c r="I24" s="9" t="s">
        <v>448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9" t="s">
        <v>477</v>
      </c>
      <c r="Q24" s="10" t="s">
        <v>477</v>
      </c>
      <c r="R24" s="528">
        <f t="shared" si="0"/>
        <v>0.2</v>
      </c>
      <c r="S24" s="31" t="str">
        <f>IF(MINA(F24,I24,L24,O24)&lt;W24,TEXT(W24,"&lt;0.#######"),MINA(F24,I24,L24,O24))</f>
        <v>&lt;0.1</v>
      </c>
      <c r="T24" s="173">
        <f>IF(AVERAGEA(F24,I24,L24,O24)&lt;W24,TEXT(W24,"&lt;0.#######"),AVERAGEA(F24,I24,L24,O24))</f>
        <v>0.1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9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9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9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825" t="s">
        <v>402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9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9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403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9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404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9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405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9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406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9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407</v>
      </c>
      <c r="D36" s="826"/>
      <c r="E36" s="109" t="s">
        <v>815</v>
      </c>
      <c r="F36" s="112">
        <v>0.005</v>
      </c>
      <c r="G36" s="29" t="s">
        <v>477</v>
      </c>
      <c r="H36" s="29" t="s">
        <v>477</v>
      </c>
      <c r="I36" s="79">
        <v>0.024</v>
      </c>
      <c r="J36" s="29" t="s">
        <v>477</v>
      </c>
      <c r="K36" s="144" t="s">
        <v>477</v>
      </c>
      <c r="L36" s="79">
        <v>0.016</v>
      </c>
      <c r="M36" s="144" t="s">
        <v>477</v>
      </c>
      <c r="N36" s="144" t="s">
        <v>477</v>
      </c>
      <c r="O36" s="113">
        <v>0.003</v>
      </c>
      <c r="P36" s="9" t="s">
        <v>477</v>
      </c>
      <c r="Q36" s="179" t="s">
        <v>477</v>
      </c>
      <c r="R36" s="537">
        <f t="shared" si="0"/>
        <v>0.024</v>
      </c>
      <c r="S36" s="29">
        <f t="shared" si="5"/>
        <v>0.003</v>
      </c>
      <c r="T36" s="179">
        <f>IF(AVERAGEA(F36,I36,L36,O36)&lt;W36,TEXT(W36,"&lt;0.#######"),AVERAGEA(F36,I36,L36,O36))</f>
        <v>0.012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44" t="s">
        <v>477</v>
      </c>
      <c r="H37" s="144" t="s">
        <v>477</v>
      </c>
      <c r="I37" s="79">
        <v>0.021</v>
      </c>
      <c r="J37" s="144" t="s">
        <v>477</v>
      </c>
      <c r="K37" s="144" t="s">
        <v>477</v>
      </c>
      <c r="L37" s="79">
        <v>0.011</v>
      </c>
      <c r="M37" s="144" t="s">
        <v>477</v>
      </c>
      <c r="N37" s="144" t="s">
        <v>477</v>
      </c>
      <c r="O37" s="113">
        <v>0.003</v>
      </c>
      <c r="P37" s="29" t="s">
        <v>477</v>
      </c>
      <c r="Q37" s="179" t="s">
        <v>477</v>
      </c>
      <c r="R37" s="537">
        <f t="shared" si="0"/>
        <v>0.021</v>
      </c>
      <c r="S37" s="29">
        <f t="shared" si="5"/>
        <v>0.003</v>
      </c>
      <c r="T37" s="179">
        <f>IF(AVERAGEA(F37,I37,L37,O37)&lt;W37,TEXT(W37,"&lt;0.#######"),AVERAGEA(F37,I37,L37,O37))</f>
        <v>0.010000000000000002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408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9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0.007</v>
      </c>
      <c r="G40" s="29" t="s">
        <v>477</v>
      </c>
      <c r="H40" s="29" t="s">
        <v>477</v>
      </c>
      <c r="I40" s="79">
        <v>0.027</v>
      </c>
      <c r="J40" s="589" t="s">
        <v>477</v>
      </c>
      <c r="K40" s="590" t="s">
        <v>477</v>
      </c>
      <c r="L40" s="29">
        <v>0.02</v>
      </c>
      <c r="M40" s="144" t="s">
        <v>477</v>
      </c>
      <c r="N40" s="144" t="s">
        <v>477</v>
      </c>
      <c r="O40" s="113">
        <v>0.005</v>
      </c>
      <c r="P40" s="9" t="s">
        <v>477</v>
      </c>
      <c r="Q40" s="179" t="s">
        <v>477</v>
      </c>
      <c r="R40" s="537">
        <f t="shared" si="0"/>
        <v>0.027</v>
      </c>
      <c r="S40" s="29">
        <f t="shared" si="5"/>
        <v>0.005</v>
      </c>
      <c r="T40" s="179">
        <f t="shared" si="4"/>
        <v>0.014750000000000001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79">
        <v>0.004</v>
      </c>
      <c r="G41" s="144" t="s">
        <v>477</v>
      </c>
      <c r="H41" s="144" t="s">
        <v>477</v>
      </c>
      <c r="I41" s="113">
        <v>0.017</v>
      </c>
      <c r="J41" s="144" t="s">
        <v>477</v>
      </c>
      <c r="K41" s="144" t="s">
        <v>477</v>
      </c>
      <c r="L41" s="144">
        <v>0.01</v>
      </c>
      <c r="M41" s="144" t="s">
        <v>477</v>
      </c>
      <c r="N41" s="144" t="s">
        <v>477</v>
      </c>
      <c r="O41" s="113" t="s">
        <v>436</v>
      </c>
      <c r="P41" s="144" t="s">
        <v>477</v>
      </c>
      <c r="Q41" s="179" t="s">
        <v>477</v>
      </c>
      <c r="R41" s="29">
        <f t="shared" si="0"/>
        <v>0.017</v>
      </c>
      <c r="S41" s="29" t="str">
        <f t="shared" si="5"/>
        <v>&lt;0.003</v>
      </c>
      <c r="T41" s="179">
        <f t="shared" si="4"/>
        <v>0.00775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409</v>
      </c>
      <c r="D42" s="826"/>
      <c r="E42" s="109" t="s">
        <v>816</v>
      </c>
      <c r="F42" s="112">
        <v>0.002</v>
      </c>
      <c r="G42" s="9" t="s">
        <v>477</v>
      </c>
      <c r="H42" s="9" t="s">
        <v>477</v>
      </c>
      <c r="I42" s="79">
        <v>0.003</v>
      </c>
      <c r="J42" s="9" t="s">
        <v>477</v>
      </c>
      <c r="K42" s="162" t="s">
        <v>477</v>
      </c>
      <c r="L42" s="79">
        <v>0.004</v>
      </c>
      <c r="M42" s="162" t="s">
        <v>477</v>
      </c>
      <c r="N42" s="162" t="s">
        <v>477</v>
      </c>
      <c r="O42" s="113">
        <v>0.002</v>
      </c>
      <c r="P42" s="9" t="s">
        <v>477</v>
      </c>
      <c r="Q42" s="10" t="s">
        <v>477</v>
      </c>
      <c r="R42" s="537">
        <f t="shared" si="0"/>
        <v>0.004</v>
      </c>
      <c r="S42" s="29">
        <f t="shared" si="5"/>
        <v>0.002</v>
      </c>
      <c r="T42" s="179">
        <f t="shared" si="4"/>
        <v>0.0027500000000000003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410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411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9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9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9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9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31">
        <v>6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31" t="s">
        <v>477</v>
      </c>
      <c r="Q49" s="173" t="s">
        <v>477</v>
      </c>
      <c r="R49" s="528">
        <f t="shared" si="0"/>
        <v>6</v>
      </c>
      <c r="S49" s="31">
        <f>IF(MINA(I49)&lt;W49,TEXT(W49,"&lt;0.#######"),MINA(I49))</f>
        <v>6</v>
      </c>
      <c r="T49" s="173">
        <f t="shared" si="6"/>
        <v>6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9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7.8</v>
      </c>
      <c r="G51" s="9">
        <v>8.2</v>
      </c>
      <c r="H51" s="79">
        <v>5.7</v>
      </c>
      <c r="I51" s="79">
        <v>6.5</v>
      </c>
      <c r="J51" s="79">
        <v>7.3</v>
      </c>
      <c r="K51" s="113">
        <v>9.1</v>
      </c>
      <c r="L51" s="79">
        <v>8.2</v>
      </c>
      <c r="M51" s="113">
        <v>7.7</v>
      </c>
      <c r="N51" s="113">
        <v>6.8</v>
      </c>
      <c r="O51" s="113">
        <v>11</v>
      </c>
      <c r="P51" s="79">
        <v>10</v>
      </c>
      <c r="Q51" s="178">
        <v>11</v>
      </c>
      <c r="R51" s="536">
        <f t="shared" si="0"/>
        <v>11</v>
      </c>
      <c r="S51" s="31">
        <f t="shared" si="1"/>
        <v>5.7</v>
      </c>
      <c r="T51" s="173">
        <f>IF(AVERAGEA(F51:Q51)&lt;W51,TEXT(W51,"&lt;0.#######"),AVERAGEA(F51:Q51))</f>
        <v>8.275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9" t="s">
        <v>477</v>
      </c>
      <c r="Q52" s="10" t="s">
        <v>477</v>
      </c>
      <c r="R52" s="536">
        <f>IF(MAXA(F52:Q52)&lt;W52,TEXT(W52,"&lt;0"),MAXA(F52:Q52))</f>
        <v>14</v>
      </c>
      <c r="S52" s="167">
        <f>IF(MINA(I52)&lt;W52,TEXT(W52,"&lt;0.#######"),MINA(I52))</f>
        <v>14</v>
      </c>
      <c r="T52" s="187">
        <f aca="true" t="shared" si="7" ref="T52:T58">IF(AVERAGEA(I52)&lt;W52,TEXT(W52,"&lt;0.#######"),AVERAGEA(I52))</f>
        <v>14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42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9" t="s">
        <v>477</v>
      </c>
      <c r="Q53" s="10" t="s">
        <v>477</v>
      </c>
      <c r="R53" s="167">
        <f>IF(MAXA(F53:Q53)&lt;W53,TEXT(W53,"&lt;0.#######"),MAXA(F53:Q53))</f>
        <v>42</v>
      </c>
      <c r="S53" s="585">
        <f>IF(MINA(I53)&lt;W53,TEXT(W53,"&lt;0.#######"),MINA(I53))</f>
        <v>42</v>
      </c>
      <c r="T53" s="187">
        <f t="shared" si="7"/>
        <v>42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9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412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413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9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9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0.3</v>
      </c>
      <c r="I59" s="79">
        <v>0.6</v>
      </c>
      <c r="J59" s="79">
        <v>0.6</v>
      </c>
      <c r="K59" s="113">
        <v>0.9</v>
      </c>
      <c r="L59" s="79">
        <v>0.7</v>
      </c>
      <c r="M59" s="113">
        <v>0.5</v>
      </c>
      <c r="N59" s="113">
        <v>0.4</v>
      </c>
      <c r="O59" s="113">
        <v>0.3</v>
      </c>
      <c r="P59" s="79">
        <v>0.3</v>
      </c>
      <c r="Q59" s="178">
        <v>0.3</v>
      </c>
      <c r="R59" s="31">
        <f t="shared" si="8"/>
        <v>0.9</v>
      </c>
      <c r="S59" s="31">
        <f t="shared" si="9"/>
        <v>0.3</v>
      </c>
      <c r="T59" s="173">
        <f>IF(AVERAGEA(F59:Q59)&lt;W59,TEXT(W59,"&lt;0.#######"),AVERAGEA(F59:Q59))</f>
        <v>0.4583333333333333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9">
        <v>7.1</v>
      </c>
      <c r="H60" s="79">
        <v>7.1</v>
      </c>
      <c r="I60" s="79">
        <v>7.2</v>
      </c>
      <c r="J60" s="79">
        <v>7.3</v>
      </c>
      <c r="K60" s="113">
        <v>7.3</v>
      </c>
      <c r="L60" s="79">
        <v>7.3</v>
      </c>
      <c r="M60" s="113">
        <v>7.2</v>
      </c>
      <c r="N60" s="113">
        <v>7.4</v>
      </c>
      <c r="O60" s="113">
        <v>7.2</v>
      </c>
      <c r="P60" s="79">
        <v>7.2</v>
      </c>
      <c r="Q60" s="178">
        <v>7.2</v>
      </c>
      <c r="R60" s="31">
        <f>MAX(F60:Q60)</f>
        <v>7.4</v>
      </c>
      <c r="S60" s="31">
        <f>MIN(F60:Q60)</f>
        <v>7</v>
      </c>
      <c r="T60" s="173">
        <f>IF(AVERAGEA(F60:Q60)&lt;W60,TEXT(W60,"&lt;0.#######"),AVERAGEA(F60:Q60))</f>
        <v>7.208333333333333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9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9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79" t="s">
        <v>447</v>
      </c>
      <c r="K63" s="79" t="s">
        <v>447</v>
      </c>
      <c r="L63" s="79" t="s">
        <v>447</v>
      </c>
      <c r="M63" s="79" t="s">
        <v>447</v>
      </c>
      <c r="N63" s="7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518</v>
      </c>
      <c r="N65" s="26" t="s">
        <v>518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C57:D57"/>
    <mergeCell ref="C58:D58"/>
    <mergeCell ref="C62:D62"/>
    <mergeCell ref="C60:D60"/>
    <mergeCell ref="C61:D61"/>
    <mergeCell ref="C50:D50"/>
    <mergeCell ref="C51:D51"/>
    <mergeCell ref="C52:D52"/>
    <mergeCell ref="C53:D53"/>
    <mergeCell ref="C54:D54"/>
    <mergeCell ref="D67:Q67"/>
    <mergeCell ref="C55:D55"/>
    <mergeCell ref="C56:D56"/>
    <mergeCell ref="C63:D63"/>
    <mergeCell ref="C64:D64"/>
    <mergeCell ref="U6:U12"/>
    <mergeCell ref="T6:T9"/>
    <mergeCell ref="S6:S9"/>
    <mergeCell ref="U27:U33"/>
    <mergeCell ref="U14:U15"/>
    <mergeCell ref="U24:U26"/>
    <mergeCell ref="R13:T13"/>
    <mergeCell ref="R6:R9"/>
    <mergeCell ref="U16:U21"/>
    <mergeCell ref="U54:U58"/>
    <mergeCell ref="U59:U64"/>
    <mergeCell ref="U52:U53"/>
    <mergeCell ref="U45:U48"/>
    <mergeCell ref="U34:U44"/>
    <mergeCell ref="C31:D31"/>
    <mergeCell ref="C37:D37"/>
    <mergeCell ref="C35:D35"/>
    <mergeCell ref="C32:D32"/>
    <mergeCell ref="C36:D36"/>
    <mergeCell ref="C41:D41"/>
    <mergeCell ref="C39:D39"/>
    <mergeCell ref="C34:D34"/>
    <mergeCell ref="C29:D29"/>
    <mergeCell ref="C25:D25"/>
    <mergeCell ref="C17:D17"/>
    <mergeCell ref="C22:D22"/>
    <mergeCell ref="C16:D16"/>
    <mergeCell ref="C26:D26"/>
    <mergeCell ref="C19:D19"/>
    <mergeCell ref="C27:D27"/>
    <mergeCell ref="C21:D21"/>
    <mergeCell ref="D8:E8"/>
    <mergeCell ref="C15:D15"/>
    <mergeCell ref="D9:E9"/>
    <mergeCell ref="D12:E12"/>
    <mergeCell ref="B13:D13"/>
    <mergeCell ref="C28:D28"/>
    <mergeCell ref="G3:I3"/>
    <mergeCell ref="G4:I4"/>
    <mergeCell ref="B4:C4"/>
    <mergeCell ref="D7:E7"/>
    <mergeCell ref="F13:Q13"/>
    <mergeCell ref="C49:D49"/>
    <mergeCell ref="C40:D40"/>
    <mergeCell ref="C38:D38"/>
    <mergeCell ref="D6:E6"/>
    <mergeCell ref="B6:C12"/>
    <mergeCell ref="C48:D48"/>
    <mergeCell ref="C44:D44"/>
    <mergeCell ref="B1:Q1"/>
    <mergeCell ref="C18:D18"/>
    <mergeCell ref="C23:D23"/>
    <mergeCell ref="C20:D20"/>
    <mergeCell ref="C24:D24"/>
    <mergeCell ref="C14:D14"/>
    <mergeCell ref="D10:E10"/>
    <mergeCell ref="D11:E11"/>
    <mergeCell ref="C30:D30"/>
    <mergeCell ref="C33:D33"/>
    <mergeCell ref="B66:E66"/>
    <mergeCell ref="B65:E65"/>
    <mergeCell ref="C45:D45"/>
    <mergeCell ref="C43:D43"/>
    <mergeCell ref="C46:D46"/>
    <mergeCell ref="C42:D42"/>
    <mergeCell ref="C59:D59"/>
    <mergeCell ref="C47:D47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tabSelected="1" zoomScalePageLayoutView="0" workbookViewId="0" topLeftCell="A1">
      <selection activeCell="D12" sqref="D12:E12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9765625" style="3" customWidth="1"/>
    <col min="6" max="6" width="7.59765625" style="4" customWidth="1"/>
    <col min="7" max="17" width="7.59765625" style="3" customWidth="1"/>
    <col min="18" max="20" width="7.59765625" style="4" customWidth="1"/>
    <col min="21" max="21" width="13.5" style="4" customWidth="1"/>
    <col min="22" max="22" width="3.5" style="3" customWidth="1"/>
    <col min="23" max="24" width="0" style="3" hidden="1" customWidth="1"/>
    <col min="25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  <c r="S1" s="3"/>
      <c r="T1" s="3"/>
      <c r="U1" s="3"/>
    </row>
    <row r="2" spans="2:3" ht="12" customHeight="1" thickBot="1">
      <c r="B2" s="20"/>
      <c r="C2" s="20"/>
    </row>
    <row r="3" spans="2:22" ht="16.5" customHeight="1" thickBot="1">
      <c r="B3" s="4"/>
      <c r="C3" s="12"/>
      <c r="D3" s="63"/>
      <c r="E3" s="4"/>
      <c r="F3" s="51" t="s">
        <v>5</v>
      </c>
      <c r="G3" s="793" t="s">
        <v>6</v>
      </c>
      <c r="H3" s="794"/>
      <c r="I3" s="794"/>
      <c r="J3" s="142"/>
      <c r="K3" s="143"/>
      <c r="L3" s="143"/>
      <c r="M3" s="143"/>
      <c r="N3" s="143"/>
      <c r="O3" s="143"/>
      <c r="P3" s="4"/>
      <c r="Q3" s="4"/>
      <c r="V3" s="4"/>
    </row>
    <row r="4" spans="2:22" ht="16.5" customHeight="1" thickBot="1">
      <c r="B4" s="793" t="s">
        <v>21</v>
      </c>
      <c r="C4" s="795"/>
      <c r="D4" s="47" t="s">
        <v>133</v>
      </c>
      <c r="E4" s="4"/>
      <c r="F4" s="55">
        <v>14</v>
      </c>
      <c r="G4" s="847" t="s">
        <v>145</v>
      </c>
      <c r="H4" s="847"/>
      <c r="I4" s="848"/>
      <c r="J4" s="62"/>
      <c r="K4" s="41"/>
      <c r="L4" s="41"/>
      <c r="M4" s="41"/>
      <c r="N4" s="41"/>
      <c r="O4" s="41"/>
      <c r="P4" s="41"/>
      <c r="Q4" s="41"/>
      <c r="V4" s="4"/>
    </row>
    <row r="5" spans="2:22" ht="9.75" customHeight="1" thickBot="1">
      <c r="B5" s="4"/>
      <c r="C5" s="4"/>
      <c r="D5" s="4"/>
      <c r="E5" s="4"/>
      <c r="F5" s="69"/>
      <c r="G5" s="69"/>
      <c r="H5" s="140"/>
      <c r="I5" s="69"/>
      <c r="J5" s="69"/>
      <c r="K5" s="69"/>
      <c r="L5" s="69"/>
      <c r="M5" s="69"/>
      <c r="N5" s="69"/>
      <c r="O5" s="69"/>
      <c r="P5" s="69"/>
      <c r="Q5" s="69"/>
      <c r="V5" s="4"/>
    </row>
    <row r="6" spans="2:22" ht="12" customHeight="1">
      <c r="B6" s="799" t="s">
        <v>99</v>
      </c>
      <c r="C6" s="800"/>
      <c r="D6" s="803" t="s">
        <v>7</v>
      </c>
      <c r="E6" s="804"/>
      <c r="F6" s="38">
        <v>45029</v>
      </c>
      <c r="G6" s="150">
        <v>45057</v>
      </c>
      <c r="H6" s="150">
        <v>45083</v>
      </c>
      <c r="I6" s="150">
        <v>45119</v>
      </c>
      <c r="J6" s="150">
        <v>45146</v>
      </c>
      <c r="K6" s="150">
        <v>45176</v>
      </c>
      <c r="L6" s="150">
        <v>45211</v>
      </c>
      <c r="M6" s="158">
        <v>45239</v>
      </c>
      <c r="N6" s="150">
        <v>45631</v>
      </c>
      <c r="O6" s="150">
        <v>45315</v>
      </c>
      <c r="P6" s="150">
        <v>45330</v>
      </c>
      <c r="Q6" s="189">
        <v>45355</v>
      </c>
      <c r="R6" s="805" t="s">
        <v>0</v>
      </c>
      <c r="S6" s="808" t="s">
        <v>1</v>
      </c>
      <c r="T6" s="811" t="s">
        <v>2</v>
      </c>
      <c r="U6" s="814" t="s">
        <v>76</v>
      </c>
      <c r="V6" s="4"/>
    </row>
    <row r="7" spans="2:22" ht="12" customHeight="1">
      <c r="B7" s="801"/>
      <c r="C7" s="802"/>
      <c r="D7" s="816" t="s">
        <v>12</v>
      </c>
      <c r="E7" s="817"/>
      <c r="F7" s="39">
        <v>0.40277777777777773</v>
      </c>
      <c r="G7" s="151">
        <v>0.3854166666666667</v>
      </c>
      <c r="H7" s="151">
        <v>0.40277777777777773</v>
      </c>
      <c r="I7" s="151">
        <v>0.3819444444444444</v>
      </c>
      <c r="J7" s="151">
        <v>0.40625</v>
      </c>
      <c r="K7" s="151">
        <v>0.40277777777777773</v>
      </c>
      <c r="L7" s="151">
        <v>0.40972222222222227</v>
      </c>
      <c r="M7" s="151">
        <v>0.3819444444444444</v>
      </c>
      <c r="N7" s="151">
        <v>0.3993055555555556</v>
      </c>
      <c r="O7" s="151">
        <v>0.40277777777777773</v>
      </c>
      <c r="P7" s="151">
        <v>0.40625</v>
      </c>
      <c r="Q7" s="190">
        <v>0.3993055555555556</v>
      </c>
      <c r="R7" s="806"/>
      <c r="S7" s="809"/>
      <c r="T7" s="812"/>
      <c r="U7" s="815"/>
      <c r="V7" s="4"/>
    </row>
    <row r="8" spans="2:22" ht="12" customHeight="1">
      <c r="B8" s="801"/>
      <c r="C8" s="802"/>
      <c r="D8" s="816" t="s">
        <v>8</v>
      </c>
      <c r="E8" s="817"/>
      <c r="F8" s="39" t="s">
        <v>487</v>
      </c>
      <c r="G8" s="151" t="s">
        <v>488</v>
      </c>
      <c r="H8" s="151" t="s">
        <v>488</v>
      </c>
      <c r="I8" s="151" t="s">
        <v>519</v>
      </c>
      <c r="J8" s="9" t="s">
        <v>524</v>
      </c>
      <c r="K8" s="9" t="s">
        <v>550</v>
      </c>
      <c r="L8" s="9" t="s">
        <v>537</v>
      </c>
      <c r="M8" s="151" t="s">
        <v>537</v>
      </c>
      <c r="N8" s="151" t="s">
        <v>537</v>
      </c>
      <c r="O8" s="151" t="s">
        <v>487</v>
      </c>
      <c r="P8" s="151" t="s">
        <v>578</v>
      </c>
      <c r="Q8" s="190" t="s">
        <v>576</v>
      </c>
      <c r="R8" s="806"/>
      <c r="S8" s="809"/>
      <c r="T8" s="812"/>
      <c r="U8" s="815"/>
      <c r="V8" s="4"/>
    </row>
    <row r="9" spans="2:22" ht="12" customHeight="1">
      <c r="B9" s="801"/>
      <c r="C9" s="802"/>
      <c r="D9" s="816" t="s">
        <v>9</v>
      </c>
      <c r="E9" s="817"/>
      <c r="F9" s="39" t="s">
        <v>488</v>
      </c>
      <c r="G9" s="9" t="s">
        <v>488</v>
      </c>
      <c r="H9" s="9" t="s">
        <v>488</v>
      </c>
      <c r="I9" s="9" t="s">
        <v>519</v>
      </c>
      <c r="J9" s="9" t="s">
        <v>524</v>
      </c>
      <c r="K9" s="9" t="s">
        <v>537</v>
      </c>
      <c r="L9" s="9" t="s">
        <v>537</v>
      </c>
      <c r="M9" s="9" t="s">
        <v>537</v>
      </c>
      <c r="N9" s="9" t="s">
        <v>537</v>
      </c>
      <c r="O9" s="9" t="s">
        <v>573</v>
      </c>
      <c r="P9" s="9" t="s">
        <v>576</v>
      </c>
      <c r="Q9" s="10" t="s">
        <v>576</v>
      </c>
      <c r="R9" s="807"/>
      <c r="S9" s="810"/>
      <c r="T9" s="813"/>
      <c r="U9" s="815"/>
      <c r="V9" s="4"/>
    </row>
    <row r="10" spans="2:22" ht="12" customHeight="1">
      <c r="B10" s="801"/>
      <c r="C10" s="802"/>
      <c r="D10" s="816" t="s">
        <v>10</v>
      </c>
      <c r="E10" s="817"/>
      <c r="F10" s="112">
        <v>13.8</v>
      </c>
      <c r="G10" s="9">
        <v>14.1</v>
      </c>
      <c r="H10" s="31">
        <v>23</v>
      </c>
      <c r="I10" s="31">
        <v>25</v>
      </c>
      <c r="J10" s="79">
        <v>31.9</v>
      </c>
      <c r="K10" s="31">
        <v>24.5</v>
      </c>
      <c r="L10" s="79">
        <v>15.8</v>
      </c>
      <c r="M10" s="31">
        <v>10</v>
      </c>
      <c r="N10" s="31">
        <v>4.3</v>
      </c>
      <c r="O10" s="79">
        <v>-1.5</v>
      </c>
      <c r="P10" s="79">
        <v>1.8</v>
      </c>
      <c r="Q10" s="173">
        <v>1</v>
      </c>
      <c r="R10" s="30">
        <f>MAX(F10:Q10)</f>
        <v>31.9</v>
      </c>
      <c r="S10" s="172">
        <f>MIN(F10:Q10)</f>
        <v>-1.5</v>
      </c>
      <c r="T10" s="173">
        <f>AVERAGEA(F10:Q10)</f>
        <v>13.641666666666671</v>
      </c>
      <c r="U10" s="815"/>
      <c r="V10" s="4"/>
    </row>
    <row r="11" spans="2:22" ht="12" customHeight="1">
      <c r="B11" s="801"/>
      <c r="C11" s="802"/>
      <c r="D11" s="816" t="s">
        <v>11</v>
      </c>
      <c r="E11" s="817"/>
      <c r="F11" s="112">
        <v>8.6</v>
      </c>
      <c r="G11" s="9">
        <v>9.9</v>
      </c>
      <c r="H11" s="31">
        <v>12.7</v>
      </c>
      <c r="I11" s="79">
        <v>17.4</v>
      </c>
      <c r="J11" s="79">
        <v>22.6</v>
      </c>
      <c r="K11" s="79">
        <v>22.2</v>
      </c>
      <c r="L11" s="79">
        <v>15.7</v>
      </c>
      <c r="M11" s="155">
        <v>14.3</v>
      </c>
      <c r="N11" s="31">
        <v>8.9</v>
      </c>
      <c r="O11" s="79">
        <v>5.5</v>
      </c>
      <c r="P11" s="31">
        <v>5</v>
      </c>
      <c r="Q11" s="178">
        <v>3.8</v>
      </c>
      <c r="R11" s="54">
        <f>MAX(F11:Q11)</f>
        <v>22.6</v>
      </c>
      <c r="S11" s="535">
        <f>MIN(F11:Q11)</f>
        <v>3.8</v>
      </c>
      <c r="T11" s="191">
        <f>AVERAGEA(F11:Q11)</f>
        <v>12.216666666666667</v>
      </c>
      <c r="U11" s="815"/>
      <c r="V11" s="4"/>
    </row>
    <row r="12" spans="2:22" ht="12" customHeight="1" thickBot="1">
      <c r="B12" s="1031"/>
      <c r="C12" s="1032"/>
      <c r="D12" s="1048" t="s">
        <v>280</v>
      </c>
      <c r="E12" s="1049"/>
      <c r="F12" s="579">
        <v>0.5</v>
      </c>
      <c r="G12" s="61">
        <v>0.6</v>
      </c>
      <c r="H12" s="61">
        <v>0.5</v>
      </c>
      <c r="I12" s="61">
        <v>0.6</v>
      </c>
      <c r="J12" s="61">
        <v>0.6</v>
      </c>
      <c r="K12" s="511">
        <v>0.7</v>
      </c>
      <c r="L12" s="61">
        <v>0.8</v>
      </c>
      <c r="M12" s="511">
        <v>0.6</v>
      </c>
      <c r="N12" s="61">
        <v>0.6</v>
      </c>
      <c r="O12" s="61">
        <v>0.5</v>
      </c>
      <c r="P12" s="61">
        <v>0.5</v>
      </c>
      <c r="Q12" s="521">
        <v>0.5</v>
      </c>
      <c r="R12" s="527">
        <f>MAX(F12:Q12)</f>
        <v>0.8</v>
      </c>
      <c r="S12" s="326">
        <f>MIN(F12:Q12)</f>
        <v>0.5</v>
      </c>
      <c r="T12" s="188">
        <f>AVERAGEA(F12:Q12)</f>
        <v>0.5833333333333333</v>
      </c>
      <c r="U12" s="1026"/>
      <c r="V12" s="4"/>
    </row>
    <row r="13" spans="2:23" s="6" customFormat="1" ht="15" customHeight="1" thickBot="1">
      <c r="B13" s="818" t="s">
        <v>234</v>
      </c>
      <c r="C13" s="819"/>
      <c r="D13" s="819"/>
      <c r="E13" s="19" t="s">
        <v>62</v>
      </c>
      <c r="F13" s="928" t="s">
        <v>3</v>
      </c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39"/>
      <c r="R13" s="929"/>
      <c r="S13" s="929"/>
      <c r="T13" s="1047"/>
      <c r="U13" s="137"/>
      <c r="V13" s="7"/>
      <c r="W13" s="6" t="s">
        <v>245</v>
      </c>
    </row>
    <row r="14" spans="2:24" ht="12" customHeight="1">
      <c r="B14" s="136">
        <v>1</v>
      </c>
      <c r="C14" s="822" t="s">
        <v>22</v>
      </c>
      <c r="D14" s="823"/>
      <c r="E14" s="93" t="s">
        <v>802</v>
      </c>
      <c r="F14" s="121">
        <v>0</v>
      </c>
      <c r="G14" s="271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98">
        <v>0</v>
      </c>
      <c r="Q14" s="600">
        <v>0</v>
      </c>
      <c r="R14" s="536">
        <f>MAX(F14:Q14)</f>
        <v>0</v>
      </c>
      <c r="S14" s="167">
        <f>MIN(F14:Q14)</f>
        <v>0</v>
      </c>
      <c r="T14" s="187">
        <f>AVERAGE(F14:Q14)</f>
        <v>0</v>
      </c>
      <c r="U14" s="824" t="s">
        <v>56</v>
      </c>
      <c r="V14" s="2"/>
      <c r="X14" s="3">
        <v>0</v>
      </c>
    </row>
    <row r="15" spans="2:22" ht="12" customHeight="1">
      <c r="B15" s="35">
        <v>2</v>
      </c>
      <c r="C15" s="825" t="s">
        <v>23</v>
      </c>
      <c r="D15" s="826"/>
      <c r="E15" s="147" t="s">
        <v>803</v>
      </c>
      <c r="F15" s="255" t="s">
        <v>492</v>
      </c>
      <c r="G15" s="9" t="s">
        <v>492</v>
      </c>
      <c r="H15" s="9" t="s">
        <v>492</v>
      </c>
      <c r="I15" s="9" t="s">
        <v>492</v>
      </c>
      <c r="J15" s="9" t="s">
        <v>492</v>
      </c>
      <c r="K15" s="9" t="s">
        <v>492</v>
      </c>
      <c r="L15" s="9" t="s">
        <v>492</v>
      </c>
      <c r="M15" s="9" t="s">
        <v>492</v>
      </c>
      <c r="N15" s="9" t="s">
        <v>492</v>
      </c>
      <c r="O15" s="9" t="s">
        <v>492</v>
      </c>
      <c r="P15" s="162" t="s">
        <v>492</v>
      </c>
      <c r="Q15" s="10" t="s">
        <v>492</v>
      </c>
      <c r="R15" s="81"/>
      <c r="S15" s="79"/>
      <c r="T15" s="178"/>
      <c r="U15" s="824"/>
      <c r="V15" s="2"/>
    </row>
    <row r="16" spans="2:24" ht="12" customHeight="1">
      <c r="B16" s="35">
        <v>3</v>
      </c>
      <c r="C16" s="825" t="s">
        <v>24</v>
      </c>
      <c r="D16" s="826"/>
      <c r="E16" s="109" t="s">
        <v>804</v>
      </c>
      <c r="F16" s="255" t="s">
        <v>477</v>
      </c>
      <c r="G16" s="9" t="s">
        <v>477</v>
      </c>
      <c r="H16" s="9" t="s">
        <v>477</v>
      </c>
      <c r="I16" s="9" t="s">
        <v>435</v>
      </c>
      <c r="J16" s="9" t="s">
        <v>477</v>
      </c>
      <c r="K16" s="162" t="s">
        <v>477</v>
      </c>
      <c r="L16" s="9" t="s">
        <v>477</v>
      </c>
      <c r="M16" s="162" t="s">
        <v>477</v>
      </c>
      <c r="N16" s="162" t="s">
        <v>477</v>
      </c>
      <c r="O16" s="162" t="s">
        <v>477</v>
      </c>
      <c r="P16" s="162" t="s">
        <v>477</v>
      </c>
      <c r="Q16" s="10" t="s">
        <v>477</v>
      </c>
      <c r="R16" s="537" t="str">
        <f aca="true" t="shared" si="0" ref="R16:R51">IF(MAXA(F16:Q16)&lt;W16,TEXT(W16,"&lt;0.#######"),MAXA(F16:Q16))</f>
        <v>&lt;0.0003</v>
      </c>
      <c r="S16" s="29" t="str">
        <f aca="true" t="shared" si="1" ref="S16:S51">IF(MINA(F16:Q16)&lt;W16,TEXT(W16,"&lt;0.#######"),MINA(F16:Q16))</f>
        <v>&lt;0.0003</v>
      </c>
      <c r="T16" s="179" t="str">
        <f aca="true" t="shared" si="2" ref="T16:T21">IF(AVERAGEA(F16:Q16)&lt;W16,TEXT(W16,"&lt;0.#######"),AVERAGEA(F16:Q16))</f>
        <v>&lt;0.0003</v>
      </c>
      <c r="U16" s="827" t="s">
        <v>57</v>
      </c>
      <c r="V16" s="2"/>
      <c r="W16" s="276">
        <v>0.0003</v>
      </c>
      <c r="X16" s="3" t="s">
        <v>435</v>
      </c>
    </row>
    <row r="17" spans="2:24" ht="12" customHeight="1">
      <c r="B17" s="35">
        <v>4</v>
      </c>
      <c r="C17" s="825" t="s">
        <v>25</v>
      </c>
      <c r="D17" s="826"/>
      <c r="E17" s="109" t="s">
        <v>805</v>
      </c>
      <c r="F17" s="255" t="s">
        <v>477</v>
      </c>
      <c r="G17" s="9" t="s">
        <v>477</v>
      </c>
      <c r="H17" s="9" t="s">
        <v>477</v>
      </c>
      <c r="I17" s="9" t="s">
        <v>289</v>
      </c>
      <c r="J17" s="9" t="s">
        <v>477</v>
      </c>
      <c r="K17" s="162" t="s">
        <v>477</v>
      </c>
      <c r="L17" s="9" t="s">
        <v>477</v>
      </c>
      <c r="M17" s="162" t="s">
        <v>477</v>
      </c>
      <c r="N17" s="162" t="s">
        <v>477</v>
      </c>
      <c r="O17" s="162" t="s">
        <v>477</v>
      </c>
      <c r="P17" s="162" t="s">
        <v>477</v>
      </c>
      <c r="Q17" s="10" t="s">
        <v>477</v>
      </c>
      <c r="R17" s="538" t="str">
        <f t="shared" si="0"/>
        <v>&lt;0.00005</v>
      </c>
      <c r="S17" s="164" t="str">
        <f t="shared" si="1"/>
        <v>&lt;0.00005</v>
      </c>
      <c r="T17" s="182" t="str">
        <f t="shared" si="2"/>
        <v>&lt;0.00005</v>
      </c>
      <c r="U17" s="828"/>
      <c r="V17" s="2"/>
      <c r="W17" s="276">
        <v>5E-05</v>
      </c>
      <c r="X17" s="3" t="s">
        <v>289</v>
      </c>
    </row>
    <row r="18" spans="2:24" ht="12" customHeight="1">
      <c r="B18" s="35">
        <v>5</v>
      </c>
      <c r="C18" s="825" t="s">
        <v>26</v>
      </c>
      <c r="D18" s="826"/>
      <c r="E18" s="109" t="s">
        <v>806</v>
      </c>
      <c r="F18" s="255" t="s">
        <v>477</v>
      </c>
      <c r="G18" s="9" t="s">
        <v>477</v>
      </c>
      <c r="H18" s="9" t="s">
        <v>477</v>
      </c>
      <c r="I18" s="9" t="s">
        <v>291</v>
      </c>
      <c r="J18" s="9" t="s">
        <v>477</v>
      </c>
      <c r="K18" s="162" t="s">
        <v>477</v>
      </c>
      <c r="L18" s="9" t="s">
        <v>477</v>
      </c>
      <c r="M18" s="162" t="s">
        <v>477</v>
      </c>
      <c r="N18" s="162" t="s">
        <v>477</v>
      </c>
      <c r="O18" s="162" t="s">
        <v>477</v>
      </c>
      <c r="P18" s="162" t="s">
        <v>477</v>
      </c>
      <c r="Q18" s="10" t="s">
        <v>477</v>
      </c>
      <c r="R18" s="537" t="str">
        <f t="shared" si="0"/>
        <v>&lt;0.001</v>
      </c>
      <c r="S18" s="29" t="str">
        <f t="shared" si="1"/>
        <v>&lt;0.001</v>
      </c>
      <c r="T18" s="179" t="str">
        <f t="shared" si="2"/>
        <v>&lt;0.001</v>
      </c>
      <c r="U18" s="828"/>
      <c r="V18" s="2"/>
      <c r="W18" s="276">
        <v>0.001</v>
      </c>
      <c r="X18" s="3" t="s">
        <v>291</v>
      </c>
    </row>
    <row r="19" spans="2:24" ht="12" customHeight="1">
      <c r="B19" s="35">
        <v>6</v>
      </c>
      <c r="C19" s="825" t="s">
        <v>27</v>
      </c>
      <c r="D19" s="826"/>
      <c r="E19" s="109" t="s">
        <v>806</v>
      </c>
      <c r="F19" s="255" t="s">
        <v>477</v>
      </c>
      <c r="G19" s="9" t="s">
        <v>477</v>
      </c>
      <c r="H19" s="9" t="s">
        <v>477</v>
      </c>
      <c r="I19" s="9" t="s">
        <v>291</v>
      </c>
      <c r="J19" s="9" t="s">
        <v>477</v>
      </c>
      <c r="K19" s="162" t="s">
        <v>477</v>
      </c>
      <c r="L19" s="9" t="s">
        <v>477</v>
      </c>
      <c r="M19" s="162" t="s">
        <v>477</v>
      </c>
      <c r="N19" s="162" t="s">
        <v>477</v>
      </c>
      <c r="O19" s="162" t="s">
        <v>477</v>
      </c>
      <c r="P19" s="162" t="s">
        <v>477</v>
      </c>
      <c r="Q19" s="10" t="s">
        <v>477</v>
      </c>
      <c r="R19" s="537" t="str">
        <f t="shared" si="0"/>
        <v>&lt;0.001</v>
      </c>
      <c r="S19" s="29" t="str">
        <f t="shared" si="1"/>
        <v>&lt;0.001</v>
      </c>
      <c r="T19" s="179" t="str">
        <f t="shared" si="2"/>
        <v>&lt;0.001</v>
      </c>
      <c r="U19" s="828"/>
      <c r="V19" s="2"/>
      <c r="W19" s="276">
        <v>0.001</v>
      </c>
      <c r="X19" s="3" t="s">
        <v>291</v>
      </c>
    </row>
    <row r="20" spans="2:24" ht="12" customHeight="1">
      <c r="B20" s="35">
        <v>7</v>
      </c>
      <c r="C20" s="825" t="s">
        <v>28</v>
      </c>
      <c r="D20" s="826"/>
      <c r="E20" s="109" t="s">
        <v>806</v>
      </c>
      <c r="F20" s="255" t="s">
        <v>477</v>
      </c>
      <c r="G20" s="9" t="s">
        <v>477</v>
      </c>
      <c r="H20" s="9" t="s">
        <v>477</v>
      </c>
      <c r="I20" s="9" t="s">
        <v>291</v>
      </c>
      <c r="J20" s="9" t="s">
        <v>477</v>
      </c>
      <c r="K20" s="162" t="s">
        <v>477</v>
      </c>
      <c r="L20" s="9" t="s">
        <v>477</v>
      </c>
      <c r="M20" s="162" t="s">
        <v>477</v>
      </c>
      <c r="N20" s="162" t="s">
        <v>477</v>
      </c>
      <c r="O20" s="162" t="s">
        <v>477</v>
      </c>
      <c r="P20" s="162" t="s">
        <v>477</v>
      </c>
      <c r="Q20" s="10" t="s">
        <v>477</v>
      </c>
      <c r="R20" s="537" t="str">
        <f t="shared" si="0"/>
        <v>&lt;0.001</v>
      </c>
      <c r="S20" s="29" t="str">
        <f t="shared" si="1"/>
        <v>&lt;0.001</v>
      </c>
      <c r="T20" s="179" t="str">
        <f t="shared" si="2"/>
        <v>&lt;0.001</v>
      </c>
      <c r="U20" s="828"/>
      <c r="V20" s="2"/>
      <c r="W20" s="276">
        <v>0.001</v>
      </c>
      <c r="X20" s="3" t="s">
        <v>291</v>
      </c>
    </row>
    <row r="21" spans="2:24" ht="12" customHeight="1">
      <c r="B21" s="35">
        <v>8</v>
      </c>
      <c r="C21" s="825" t="s">
        <v>29</v>
      </c>
      <c r="D21" s="826"/>
      <c r="E21" s="109" t="s">
        <v>807</v>
      </c>
      <c r="F21" s="255" t="s">
        <v>477</v>
      </c>
      <c r="G21" s="9" t="s">
        <v>477</v>
      </c>
      <c r="H21" s="9" t="s">
        <v>477</v>
      </c>
      <c r="I21" s="9" t="s">
        <v>288</v>
      </c>
      <c r="J21" s="9" t="s">
        <v>477</v>
      </c>
      <c r="K21" s="162" t="s">
        <v>477</v>
      </c>
      <c r="L21" s="9" t="s">
        <v>477</v>
      </c>
      <c r="M21" s="162" t="s">
        <v>477</v>
      </c>
      <c r="N21" s="162" t="s">
        <v>477</v>
      </c>
      <c r="O21" s="162" t="s">
        <v>477</v>
      </c>
      <c r="P21" s="162" t="s">
        <v>477</v>
      </c>
      <c r="Q21" s="10" t="s">
        <v>477</v>
      </c>
      <c r="R21" s="537" t="str">
        <f>IF(MAXA(F21:Q21)&lt;W21,TEXT(W21,"&lt;0.#######"),MAXA(F21:Q21))</f>
        <v>&lt;0.002</v>
      </c>
      <c r="S21" s="29" t="str">
        <f>IF(MINA(F21:Q21)&lt;W21,TEXT(W21,"&lt;0.#######"),MINA(F21:Q21))</f>
        <v>&lt;0.002</v>
      </c>
      <c r="T21" s="179" t="str">
        <f t="shared" si="2"/>
        <v>&lt;0.002</v>
      </c>
      <c r="U21" s="829"/>
      <c r="V21" s="2"/>
      <c r="W21" s="276">
        <v>0.002</v>
      </c>
      <c r="X21" s="3" t="s">
        <v>293</v>
      </c>
    </row>
    <row r="22" spans="2:24" ht="12" customHeight="1">
      <c r="B22" s="35">
        <v>9</v>
      </c>
      <c r="C22" s="825" t="s">
        <v>465</v>
      </c>
      <c r="D22" s="826"/>
      <c r="E22" s="109" t="s">
        <v>808</v>
      </c>
      <c r="F22" s="255" t="s">
        <v>476</v>
      </c>
      <c r="G22" s="9" t="s">
        <v>477</v>
      </c>
      <c r="H22" s="9" t="s">
        <v>477</v>
      </c>
      <c r="I22" s="9" t="s">
        <v>476</v>
      </c>
      <c r="J22" s="9" t="s">
        <v>477</v>
      </c>
      <c r="K22" s="9" t="s">
        <v>477</v>
      </c>
      <c r="L22" s="9" t="s">
        <v>476</v>
      </c>
      <c r="M22" s="9" t="s">
        <v>477</v>
      </c>
      <c r="N22" s="9" t="s">
        <v>477</v>
      </c>
      <c r="O22" s="9" t="s">
        <v>476</v>
      </c>
      <c r="P22" s="9" t="s">
        <v>477</v>
      </c>
      <c r="Q22" s="10" t="s">
        <v>477</v>
      </c>
      <c r="R22" s="537" t="str">
        <f t="shared" si="0"/>
        <v>&lt;0.004</v>
      </c>
      <c r="S22" s="29" t="str">
        <f t="shared" si="1"/>
        <v>&lt;0.004</v>
      </c>
      <c r="T22" s="173" t="str">
        <f>IF(AVERAGEA(F22,I22,L22,O22)&lt;W22,TEXT(W22,"&lt;0.#######"),AVERAGEA(F22,I22,L22,O22))</f>
        <v>&lt;0.004</v>
      </c>
      <c r="U22" s="11" t="s">
        <v>466</v>
      </c>
      <c r="V22" s="2"/>
      <c r="W22" s="276">
        <v>0.004</v>
      </c>
      <c r="X22" s="3" t="s">
        <v>293</v>
      </c>
    </row>
    <row r="23" spans="2:24" ht="12" customHeight="1">
      <c r="B23" s="35">
        <v>10</v>
      </c>
      <c r="C23" s="825" t="s">
        <v>30</v>
      </c>
      <c r="D23" s="826"/>
      <c r="E23" s="109" t="s">
        <v>806</v>
      </c>
      <c r="F23" s="255" t="s">
        <v>291</v>
      </c>
      <c r="G23" s="9" t="s">
        <v>477</v>
      </c>
      <c r="H23" s="9" t="s">
        <v>477</v>
      </c>
      <c r="I23" s="9" t="s">
        <v>291</v>
      </c>
      <c r="J23" s="9" t="s">
        <v>477</v>
      </c>
      <c r="K23" s="9" t="s">
        <v>477</v>
      </c>
      <c r="L23" s="9" t="s">
        <v>291</v>
      </c>
      <c r="M23" s="9" t="s">
        <v>477</v>
      </c>
      <c r="N23" s="9" t="s">
        <v>477</v>
      </c>
      <c r="O23" s="9" t="s">
        <v>291</v>
      </c>
      <c r="P23" s="9" t="s">
        <v>477</v>
      </c>
      <c r="Q23" s="10" t="s">
        <v>477</v>
      </c>
      <c r="R23" s="537" t="str">
        <f t="shared" si="0"/>
        <v>&lt;0.001</v>
      </c>
      <c r="S23" s="29" t="str">
        <f t="shared" si="1"/>
        <v>&lt;0.001</v>
      </c>
      <c r="T23" s="173" t="str">
        <f>IF(AVERAGEA(F23,I23,L23,O23)&lt;W23,TEXT(W23,"&lt;0.#######"),AVERAGEA(F23,I23,L23,O23))</f>
        <v>&lt;0.001</v>
      </c>
      <c r="U23" s="11" t="s">
        <v>58</v>
      </c>
      <c r="V23" s="2"/>
      <c r="W23" s="276">
        <v>0.001</v>
      </c>
      <c r="X23" s="3" t="s">
        <v>291</v>
      </c>
    </row>
    <row r="24" spans="2:24" ht="12" customHeight="1">
      <c r="B24" s="35">
        <v>11</v>
      </c>
      <c r="C24" s="825" t="s">
        <v>31</v>
      </c>
      <c r="D24" s="826"/>
      <c r="E24" s="109" t="s">
        <v>809</v>
      </c>
      <c r="F24" s="112">
        <v>0.2</v>
      </c>
      <c r="G24" s="9" t="s">
        <v>477</v>
      </c>
      <c r="H24" s="9" t="s">
        <v>477</v>
      </c>
      <c r="I24" s="79" t="s">
        <v>448</v>
      </c>
      <c r="J24" s="9" t="s">
        <v>477</v>
      </c>
      <c r="K24" s="9" t="s">
        <v>477</v>
      </c>
      <c r="L24" s="79">
        <v>0.1</v>
      </c>
      <c r="M24" s="9" t="s">
        <v>477</v>
      </c>
      <c r="N24" s="9" t="s">
        <v>477</v>
      </c>
      <c r="O24" s="79">
        <v>0.2</v>
      </c>
      <c r="P24" s="162" t="s">
        <v>477</v>
      </c>
      <c r="Q24" s="10" t="s">
        <v>477</v>
      </c>
      <c r="R24" s="528">
        <f t="shared" si="0"/>
        <v>0.2</v>
      </c>
      <c r="S24" s="31" t="str">
        <f>IF(MINA(F24,I24,L24,O24)&lt;W24,TEXT(W24,"&lt;0.#######"),MINA(F24,I24,L24,O24))</f>
        <v>&lt;0.1</v>
      </c>
      <c r="T24" s="173">
        <f>IF(AVERAGEA(F24,I24,L24,O24)&lt;W24,TEXT(W24,"&lt;0.#######"),AVERAGEA(F24,I24,L24,O24))</f>
        <v>0.125</v>
      </c>
      <c r="U24" s="830" t="s">
        <v>59</v>
      </c>
      <c r="V24" s="2"/>
      <c r="W24" s="276">
        <v>0.1</v>
      </c>
      <c r="X24" s="3" t="s">
        <v>462</v>
      </c>
    </row>
    <row r="25" spans="2:24" ht="12" customHeight="1">
      <c r="B25" s="35">
        <v>12</v>
      </c>
      <c r="C25" s="825" t="s">
        <v>32</v>
      </c>
      <c r="D25" s="826"/>
      <c r="E25" s="109" t="s">
        <v>810</v>
      </c>
      <c r="F25" s="255" t="s">
        <v>477</v>
      </c>
      <c r="G25" s="9" t="s">
        <v>477</v>
      </c>
      <c r="H25" s="9" t="s">
        <v>477</v>
      </c>
      <c r="I25" s="9" t="s">
        <v>456</v>
      </c>
      <c r="J25" s="9" t="s">
        <v>477</v>
      </c>
      <c r="K25" s="162" t="s">
        <v>477</v>
      </c>
      <c r="L25" s="9" t="s">
        <v>477</v>
      </c>
      <c r="M25" s="162" t="s">
        <v>477</v>
      </c>
      <c r="N25" s="162" t="s">
        <v>477</v>
      </c>
      <c r="O25" s="162" t="s">
        <v>477</v>
      </c>
      <c r="P25" s="162" t="s">
        <v>477</v>
      </c>
      <c r="Q25" s="10" t="s">
        <v>477</v>
      </c>
      <c r="R25" s="56" t="str">
        <f t="shared" si="0"/>
        <v>&lt;0.05</v>
      </c>
      <c r="S25" s="56" t="str">
        <f t="shared" si="1"/>
        <v>&lt;0.05</v>
      </c>
      <c r="T25" s="184" t="str">
        <f aca="true" t="shared" si="3" ref="T25:T33">IF(AVERAGEA(F25:Q25)&lt;W25,TEXT(W25,"&lt;0.#######"),AVERAGEA(F25:Q25))</f>
        <v>&lt;0.05</v>
      </c>
      <c r="U25" s="830"/>
      <c r="V25" s="2"/>
      <c r="W25" s="276">
        <v>0.05</v>
      </c>
      <c r="X25" s="3" t="s">
        <v>457</v>
      </c>
    </row>
    <row r="26" spans="2:24" ht="12" customHeight="1">
      <c r="B26" s="35">
        <v>13</v>
      </c>
      <c r="C26" s="825" t="s">
        <v>33</v>
      </c>
      <c r="D26" s="826"/>
      <c r="E26" s="109" t="s">
        <v>811</v>
      </c>
      <c r="F26" s="255" t="s">
        <v>477</v>
      </c>
      <c r="G26" s="9" t="s">
        <v>477</v>
      </c>
      <c r="H26" s="9" t="s">
        <v>477</v>
      </c>
      <c r="I26" s="9" t="s">
        <v>448</v>
      </c>
      <c r="J26" s="9" t="s">
        <v>477</v>
      </c>
      <c r="K26" s="162" t="s">
        <v>477</v>
      </c>
      <c r="L26" s="9" t="s">
        <v>477</v>
      </c>
      <c r="M26" s="162" t="s">
        <v>477</v>
      </c>
      <c r="N26" s="162" t="s">
        <v>477</v>
      </c>
      <c r="O26" s="162" t="s">
        <v>477</v>
      </c>
      <c r="P26" s="162" t="s">
        <v>477</v>
      </c>
      <c r="Q26" s="10" t="s">
        <v>477</v>
      </c>
      <c r="R26" s="31" t="str">
        <f t="shared" si="0"/>
        <v>&lt;0.1</v>
      </c>
      <c r="S26" s="31" t="str">
        <f t="shared" si="1"/>
        <v>&lt;0.1</v>
      </c>
      <c r="T26" s="173" t="str">
        <f t="shared" si="3"/>
        <v>&lt;0.1</v>
      </c>
      <c r="U26" s="830"/>
      <c r="V26" s="2"/>
      <c r="W26" s="276">
        <v>0.1</v>
      </c>
      <c r="X26" s="3" t="s">
        <v>448</v>
      </c>
    </row>
    <row r="27" spans="2:24" ht="12" customHeight="1">
      <c r="B27" s="35">
        <v>14</v>
      </c>
      <c r="C27" s="825" t="s">
        <v>34</v>
      </c>
      <c r="D27" s="826"/>
      <c r="E27" s="109" t="s">
        <v>812</v>
      </c>
      <c r="F27" s="255" t="s">
        <v>477</v>
      </c>
      <c r="G27" s="9" t="s">
        <v>477</v>
      </c>
      <c r="H27" s="9" t="s">
        <v>477</v>
      </c>
      <c r="I27" s="9" t="s">
        <v>286</v>
      </c>
      <c r="J27" s="9" t="s">
        <v>477</v>
      </c>
      <c r="K27" s="162" t="s">
        <v>477</v>
      </c>
      <c r="L27" s="9" t="s">
        <v>477</v>
      </c>
      <c r="M27" s="162" t="s">
        <v>477</v>
      </c>
      <c r="N27" s="162" t="s">
        <v>477</v>
      </c>
      <c r="O27" s="162" t="s">
        <v>477</v>
      </c>
      <c r="P27" s="162" t="s">
        <v>477</v>
      </c>
      <c r="Q27" s="10" t="s">
        <v>477</v>
      </c>
      <c r="R27" s="166" t="str">
        <f t="shared" si="0"/>
        <v>&lt;0.0002</v>
      </c>
      <c r="S27" s="166" t="str">
        <f t="shared" si="1"/>
        <v>&lt;0.0002</v>
      </c>
      <c r="T27" s="186" t="str">
        <f t="shared" si="3"/>
        <v>&lt;0.0002</v>
      </c>
      <c r="U27" s="830" t="s">
        <v>60</v>
      </c>
      <c r="V27" s="2"/>
      <c r="W27" s="276">
        <v>0.0002</v>
      </c>
      <c r="X27" s="3" t="s">
        <v>286</v>
      </c>
    </row>
    <row r="28" spans="2:24" ht="12" customHeight="1">
      <c r="B28" s="35">
        <v>15</v>
      </c>
      <c r="C28" s="825" t="s">
        <v>414</v>
      </c>
      <c r="D28" s="826"/>
      <c r="E28" s="109" t="s">
        <v>813</v>
      </c>
      <c r="F28" s="255" t="s">
        <v>477</v>
      </c>
      <c r="G28" s="9" t="s">
        <v>477</v>
      </c>
      <c r="H28" s="9" t="s">
        <v>477</v>
      </c>
      <c r="I28" s="9" t="s">
        <v>293</v>
      </c>
      <c r="J28" s="9" t="s">
        <v>477</v>
      </c>
      <c r="K28" s="162" t="s">
        <v>477</v>
      </c>
      <c r="L28" s="9" t="s">
        <v>477</v>
      </c>
      <c r="M28" s="162" t="s">
        <v>477</v>
      </c>
      <c r="N28" s="162" t="s">
        <v>477</v>
      </c>
      <c r="O28" s="162" t="s">
        <v>477</v>
      </c>
      <c r="P28" s="162" t="s">
        <v>477</v>
      </c>
      <c r="Q28" s="10" t="s">
        <v>477</v>
      </c>
      <c r="R28" s="537" t="str">
        <f t="shared" si="0"/>
        <v>&lt;0.005</v>
      </c>
      <c r="S28" s="29" t="str">
        <f t="shared" si="1"/>
        <v>&lt;0.005</v>
      </c>
      <c r="T28" s="179" t="str">
        <f t="shared" si="3"/>
        <v>&lt;0.005</v>
      </c>
      <c r="U28" s="830"/>
      <c r="V28" s="2"/>
      <c r="W28" s="276">
        <v>0.005</v>
      </c>
      <c r="X28" s="3" t="s">
        <v>293</v>
      </c>
    </row>
    <row r="29" spans="2:24" ht="24" customHeight="1">
      <c r="B29" s="35">
        <v>16</v>
      </c>
      <c r="C29" s="831" t="s">
        <v>433</v>
      </c>
      <c r="D29" s="832"/>
      <c r="E29" s="109" t="s">
        <v>808</v>
      </c>
      <c r="F29" s="255" t="s">
        <v>477</v>
      </c>
      <c r="G29" s="9" t="s">
        <v>477</v>
      </c>
      <c r="H29" s="9" t="s">
        <v>477</v>
      </c>
      <c r="I29" s="9" t="s">
        <v>291</v>
      </c>
      <c r="J29" s="9" t="s">
        <v>477</v>
      </c>
      <c r="K29" s="162" t="s">
        <v>477</v>
      </c>
      <c r="L29" s="9" t="s">
        <v>477</v>
      </c>
      <c r="M29" s="162" t="s">
        <v>477</v>
      </c>
      <c r="N29" s="162" t="s">
        <v>477</v>
      </c>
      <c r="O29" s="162" t="s">
        <v>477</v>
      </c>
      <c r="P29" s="162" t="s">
        <v>477</v>
      </c>
      <c r="Q29" s="10" t="s">
        <v>477</v>
      </c>
      <c r="R29" s="29" t="str">
        <f t="shared" si="0"/>
        <v>&lt;0.001</v>
      </c>
      <c r="S29" s="29" t="str">
        <f t="shared" si="1"/>
        <v>&lt;0.001</v>
      </c>
      <c r="T29" s="179" t="str">
        <f t="shared" si="3"/>
        <v>&lt;0.001</v>
      </c>
      <c r="U29" s="830"/>
      <c r="V29" s="2"/>
      <c r="W29" s="3">
        <v>0.001</v>
      </c>
      <c r="X29" s="3" t="s">
        <v>291</v>
      </c>
    </row>
    <row r="30" spans="2:24" ht="12" customHeight="1">
      <c r="B30" s="35">
        <v>17</v>
      </c>
      <c r="C30" s="825" t="s">
        <v>415</v>
      </c>
      <c r="D30" s="826"/>
      <c r="E30" s="109" t="s">
        <v>807</v>
      </c>
      <c r="F30" s="255" t="s">
        <v>477</v>
      </c>
      <c r="G30" s="9" t="s">
        <v>477</v>
      </c>
      <c r="H30" s="9" t="s">
        <v>477</v>
      </c>
      <c r="I30" s="9" t="s">
        <v>291</v>
      </c>
      <c r="J30" s="9" t="s">
        <v>477</v>
      </c>
      <c r="K30" s="162" t="s">
        <v>477</v>
      </c>
      <c r="L30" s="9" t="s">
        <v>477</v>
      </c>
      <c r="M30" s="162" t="s">
        <v>477</v>
      </c>
      <c r="N30" s="162" t="s">
        <v>477</v>
      </c>
      <c r="O30" s="162" t="s">
        <v>477</v>
      </c>
      <c r="P30" s="162" t="s">
        <v>477</v>
      </c>
      <c r="Q30" s="10" t="s">
        <v>477</v>
      </c>
      <c r="R30" s="29" t="str">
        <f t="shared" si="0"/>
        <v>&lt;0.001</v>
      </c>
      <c r="S30" s="29" t="str">
        <f t="shared" si="1"/>
        <v>&lt;0.001</v>
      </c>
      <c r="T30" s="179" t="str">
        <f t="shared" si="3"/>
        <v>&lt;0.001</v>
      </c>
      <c r="U30" s="830"/>
      <c r="V30" s="2"/>
      <c r="W30" s="3">
        <v>0.001</v>
      </c>
      <c r="X30" s="3" t="s">
        <v>291</v>
      </c>
    </row>
    <row r="31" spans="2:24" ht="12" customHeight="1">
      <c r="B31" s="35">
        <v>18</v>
      </c>
      <c r="C31" s="825" t="s">
        <v>416</v>
      </c>
      <c r="D31" s="826"/>
      <c r="E31" s="109" t="s">
        <v>806</v>
      </c>
      <c r="F31" s="255" t="s">
        <v>477</v>
      </c>
      <c r="G31" s="9" t="s">
        <v>477</v>
      </c>
      <c r="H31" s="9" t="s">
        <v>477</v>
      </c>
      <c r="I31" s="9" t="s">
        <v>291</v>
      </c>
      <c r="J31" s="9" t="s">
        <v>477</v>
      </c>
      <c r="K31" s="162" t="s">
        <v>477</v>
      </c>
      <c r="L31" s="9" t="s">
        <v>477</v>
      </c>
      <c r="M31" s="162" t="s">
        <v>477</v>
      </c>
      <c r="N31" s="162" t="s">
        <v>477</v>
      </c>
      <c r="O31" s="162" t="s">
        <v>477</v>
      </c>
      <c r="P31" s="162" t="s">
        <v>477</v>
      </c>
      <c r="Q31" s="10" t="s">
        <v>477</v>
      </c>
      <c r="R31" s="29" t="str">
        <f t="shared" si="0"/>
        <v>&lt;0.001</v>
      </c>
      <c r="S31" s="29" t="str">
        <f t="shared" si="1"/>
        <v>&lt;0.001</v>
      </c>
      <c r="T31" s="179" t="str">
        <f t="shared" si="3"/>
        <v>&lt;0.001</v>
      </c>
      <c r="U31" s="830"/>
      <c r="V31" s="2"/>
      <c r="W31" s="3">
        <v>0.001</v>
      </c>
      <c r="X31" s="3" t="s">
        <v>291</v>
      </c>
    </row>
    <row r="32" spans="2:24" ht="12" customHeight="1">
      <c r="B32" s="35">
        <v>19</v>
      </c>
      <c r="C32" s="825" t="s">
        <v>417</v>
      </c>
      <c r="D32" s="826"/>
      <c r="E32" s="109" t="s">
        <v>806</v>
      </c>
      <c r="F32" s="255" t="s">
        <v>477</v>
      </c>
      <c r="G32" s="9" t="s">
        <v>477</v>
      </c>
      <c r="H32" s="9" t="s">
        <v>477</v>
      </c>
      <c r="I32" s="9" t="s">
        <v>291</v>
      </c>
      <c r="J32" s="9" t="s">
        <v>477</v>
      </c>
      <c r="K32" s="162" t="s">
        <v>477</v>
      </c>
      <c r="L32" s="9" t="s">
        <v>477</v>
      </c>
      <c r="M32" s="162" t="s">
        <v>477</v>
      </c>
      <c r="N32" s="162" t="s">
        <v>477</v>
      </c>
      <c r="O32" s="162" t="s">
        <v>477</v>
      </c>
      <c r="P32" s="162" t="s">
        <v>477</v>
      </c>
      <c r="Q32" s="10" t="s">
        <v>477</v>
      </c>
      <c r="R32" s="29" t="str">
        <f t="shared" si="0"/>
        <v>&lt;0.001</v>
      </c>
      <c r="S32" s="29" t="str">
        <f t="shared" si="1"/>
        <v>&lt;0.001</v>
      </c>
      <c r="T32" s="179" t="str">
        <f t="shared" si="3"/>
        <v>&lt;0.001</v>
      </c>
      <c r="U32" s="830"/>
      <c r="V32" s="2"/>
      <c r="W32" s="3">
        <v>0.001</v>
      </c>
      <c r="X32" s="3" t="s">
        <v>291</v>
      </c>
    </row>
    <row r="33" spans="2:24" ht="12" customHeight="1">
      <c r="B33" s="35">
        <v>20</v>
      </c>
      <c r="C33" s="825" t="s">
        <v>418</v>
      </c>
      <c r="D33" s="826"/>
      <c r="E33" s="109" t="s">
        <v>806</v>
      </c>
      <c r="F33" s="255" t="s">
        <v>477</v>
      </c>
      <c r="G33" s="9" t="s">
        <v>477</v>
      </c>
      <c r="H33" s="9" t="s">
        <v>477</v>
      </c>
      <c r="I33" s="9" t="s">
        <v>291</v>
      </c>
      <c r="J33" s="9" t="s">
        <v>477</v>
      </c>
      <c r="K33" s="162" t="s">
        <v>477</v>
      </c>
      <c r="L33" s="9" t="s">
        <v>477</v>
      </c>
      <c r="M33" s="162" t="s">
        <v>477</v>
      </c>
      <c r="N33" s="162" t="s">
        <v>477</v>
      </c>
      <c r="O33" s="162" t="s">
        <v>477</v>
      </c>
      <c r="P33" s="162" t="s">
        <v>477</v>
      </c>
      <c r="Q33" s="10" t="s">
        <v>477</v>
      </c>
      <c r="R33" s="29" t="str">
        <f t="shared" si="0"/>
        <v>&lt;0.001</v>
      </c>
      <c r="S33" s="29" t="str">
        <f t="shared" si="1"/>
        <v>&lt;0.001</v>
      </c>
      <c r="T33" s="179" t="str">
        <f t="shared" si="3"/>
        <v>&lt;0.001</v>
      </c>
      <c r="U33" s="830"/>
      <c r="V33" s="2"/>
      <c r="W33" s="3">
        <v>0.001</v>
      </c>
      <c r="X33" s="3" t="s">
        <v>291</v>
      </c>
    </row>
    <row r="34" spans="2:24" ht="12" customHeight="1">
      <c r="B34" s="35">
        <v>21</v>
      </c>
      <c r="C34" s="825" t="s">
        <v>277</v>
      </c>
      <c r="D34" s="826"/>
      <c r="E34" s="109" t="s">
        <v>814</v>
      </c>
      <c r="F34" s="255" t="s">
        <v>453</v>
      </c>
      <c r="G34" s="162" t="s">
        <v>477</v>
      </c>
      <c r="H34" s="162" t="s">
        <v>477</v>
      </c>
      <c r="I34" s="9" t="s">
        <v>453</v>
      </c>
      <c r="J34" s="9" t="s">
        <v>477</v>
      </c>
      <c r="K34" s="9" t="s">
        <v>477</v>
      </c>
      <c r="L34" s="9" t="s">
        <v>453</v>
      </c>
      <c r="M34" s="9" t="s">
        <v>477</v>
      </c>
      <c r="N34" s="9" t="s">
        <v>477</v>
      </c>
      <c r="O34" s="9" t="s">
        <v>453</v>
      </c>
      <c r="P34" s="9" t="s">
        <v>477</v>
      </c>
      <c r="Q34" s="10" t="s">
        <v>477</v>
      </c>
      <c r="R34" s="539" t="str">
        <f t="shared" si="0"/>
        <v>&lt;0.06</v>
      </c>
      <c r="S34" s="31" t="str">
        <f>IF(MINA(F34,I34,L34,O34)&lt;W34,TEXT(W34,"&lt;0.#######"),MINA(F34,I34,L34,O34))</f>
        <v>&lt;0.06</v>
      </c>
      <c r="T34" s="173" t="str">
        <f aca="true" t="shared" si="4" ref="T34:T44">IF(AVERAGEA(F34,I34,L34,O34)&lt;W34,TEXT(W34,"&lt;0.#######"),AVERAGEA(F34,I34,L34,O34))</f>
        <v>&lt;0.06</v>
      </c>
      <c r="U34" s="827" t="s">
        <v>58</v>
      </c>
      <c r="V34" s="2"/>
      <c r="W34" s="3">
        <v>0.06</v>
      </c>
      <c r="X34" s="3" t="s">
        <v>453</v>
      </c>
    </row>
    <row r="35" spans="2:24" ht="12" customHeight="1">
      <c r="B35" s="35">
        <v>22</v>
      </c>
      <c r="C35" s="825" t="s">
        <v>35</v>
      </c>
      <c r="D35" s="826"/>
      <c r="E35" s="109" t="s">
        <v>807</v>
      </c>
      <c r="F35" s="255" t="s">
        <v>288</v>
      </c>
      <c r="G35" s="162" t="s">
        <v>477</v>
      </c>
      <c r="H35" s="162" t="s">
        <v>477</v>
      </c>
      <c r="I35" s="9" t="s">
        <v>288</v>
      </c>
      <c r="J35" s="9" t="s">
        <v>477</v>
      </c>
      <c r="K35" s="9" t="s">
        <v>477</v>
      </c>
      <c r="L35" s="9" t="s">
        <v>288</v>
      </c>
      <c r="M35" s="9" t="s">
        <v>477</v>
      </c>
      <c r="N35" s="9" t="s">
        <v>477</v>
      </c>
      <c r="O35" s="9" t="s">
        <v>288</v>
      </c>
      <c r="P35" s="9" t="s">
        <v>477</v>
      </c>
      <c r="Q35" s="10" t="s">
        <v>477</v>
      </c>
      <c r="R35" s="537" t="str">
        <f t="shared" si="0"/>
        <v>&lt;0.002</v>
      </c>
      <c r="S35" s="31" t="str">
        <f aca="true" t="shared" si="5" ref="S35:S44">IF(MINA(F35,I35,L35,O35)&lt;W35,TEXT(W35,"&lt;0.#######"),MINA(F35,I35,L35,O35))</f>
        <v>&lt;0.002</v>
      </c>
      <c r="T35" s="173" t="str">
        <f t="shared" si="4"/>
        <v>&lt;0.002</v>
      </c>
      <c r="U35" s="824"/>
      <c r="V35" s="2"/>
      <c r="W35" s="3">
        <v>0.002</v>
      </c>
      <c r="X35" s="3" t="s">
        <v>288</v>
      </c>
    </row>
    <row r="36" spans="2:24" ht="12" customHeight="1">
      <c r="B36" s="35">
        <v>23</v>
      </c>
      <c r="C36" s="825" t="s">
        <v>419</v>
      </c>
      <c r="D36" s="826"/>
      <c r="E36" s="109" t="s">
        <v>815</v>
      </c>
      <c r="F36" s="112">
        <v>0.004</v>
      </c>
      <c r="G36" s="29" t="s">
        <v>477</v>
      </c>
      <c r="H36" s="29" t="s">
        <v>477</v>
      </c>
      <c r="I36" s="79">
        <v>0.021</v>
      </c>
      <c r="J36" s="29" t="s">
        <v>477</v>
      </c>
      <c r="K36" s="144" t="s">
        <v>477</v>
      </c>
      <c r="L36" s="79">
        <v>0.014</v>
      </c>
      <c r="M36" s="144" t="s">
        <v>477</v>
      </c>
      <c r="N36" s="144" t="s">
        <v>477</v>
      </c>
      <c r="O36" s="113">
        <v>0.003</v>
      </c>
      <c r="P36" s="144" t="s">
        <v>477</v>
      </c>
      <c r="Q36" s="179" t="s">
        <v>477</v>
      </c>
      <c r="R36" s="537">
        <f t="shared" si="0"/>
        <v>0.021</v>
      </c>
      <c r="S36" s="29">
        <f t="shared" si="5"/>
        <v>0.003</v>
      </c>
      <c r="T36" s="179">
        <f>IF(AVERAGEA(F36,I36,L36,O36)&lt;W36,TEXT(W36,"&lt;0.#######"),AVERAGEA(F36,I36,L36,O36))</f>
        <v>0.0105</v>
      </c>
      <c r="U36" s="824"/>
      <c r="V36" s="2"/>
      <c r="W36" s="3">
        <v>0.001</v>
      </c>
      <c r="X36" s="3" t="s">
        <v>441</v>
      </c>
    </row>
    <row r="37" spans="2:24" ht="12" customHeight="1">
      <c r="B37" s="35">
        <v>24</v>
      </c>
      <c r="C37" s="825" t="s">
        <v>36</v>
      </c>
      <c r="D37" s="826"/>
      <c r="E37" s="109" t="s">
        <v>816</v>
      </c>
      <c r="F37" s="112">
        <v>0.005</v>
      </c>
      <c r="G37" s="144" t="s">
        <v>477</v>
      </c>
      <c r="H37" s="144" t="s">
        <v>477</v>
      </c>
      <c r="I37" s="79">
        <v>0.019</v>
      </c>
      <c r="J37" s="144" t="s">
        <v>477</v>
      </c>
      <c r="K37" s="144" t="s">
        <v>477</v>
      </c>
      <c r="L37" s="79">
        <v>0.011</v>
      </c>
      <c r="M37" s="144" t="s">
        <v>477</v>
      </c>
      <c r="N37" s="144" t="s">
        <v>477</v>
      </c>
      <c r="O37" s="113">
        <v>0.003</v>
      </c>
      <c r="P37" s="29" t="s">
        <v>477</v>
      </c>
      <c r="Q37" s="179" t="s">
        <v>477</v>
      </c>
      <c r="R37" s="537">
        <f t="shared" si="0"/>
        <v>0.019</v>
      </c>
      <c r="S37" s="29">
        <f t="shared" si="5"/>
        <v>0.003</v>
      </c>
      <c r="T37" s="179">
        <f>IF(AVERAGEA(F37,I37,L37,O37)&lt;W37,TEXT(W37,"&lt;0.#######"),AVERAGEA(F37,I37,L37,O37))</f>
        <v>0.009500000000000001</v>
      </c>
      <c r="U37" s="824"/>
      <c r="V37" s="2"/>
      <c r="W37" s="3">
        <v>0.003</v>
      </c>
      <c r="X37" s="3" t="s">
        <v>468</v>
      </c>
    </row>
    <row r="38" spans="2:24" ht="12" customHeight="1">
      <c r="B38" s="35">
        <v>25</v>
      </c>
      <c r="C38" s="825" t="s">
        <v>420</v>
      </c>
      <c r="D38" s="826"/>
      <c r="E38" s="109" t="s">
        <v>817</v>
      </c>
      <c r="F38" s="255" t="s">
        <v>291</v>
      </c>
      <c r="G38" s="162" t="s">
        <v>477</v>
      </c>
      <c r="H38" s="162" t="s">
        <v>477</v>
      </c>
      <c r="I38" s="9" t="s">
        <v>291</v>
      </c>
      <c r="J38" s="9" t="s">
        <v>477</v>
      </c>
      <c r="K38" s="9" t="s">
        <v>477</v>
      </c>
      <c r="L38" s="79" t="s">
        <v>291</v>
      </c>
      <c r="M38" s="9" t="s">
        <v>477</v>
      </c>
      <c r="N38" s="9" t="s">
        <v>477</v>
      </c>
      <c r="O38" s="162" t="s">
        <v>291</v>
      </c>
      <c r="P38" s="162" t="s">
        <v>477</v>
      </c>
      <c r="Q38" s="10" t="s">
        <v>477</v>
      </c>
      <c r="R38" s="29" t="str">
        <f t="shared" si="0"/>
        <v>&lt;0.001</v>
      </c>
      <c r="S38" s="31" t="str">
        <f t="shared" si="5"/>
        <v>&lt;0.001</v>
      </c>
      <c r="T38" s="173" t="str">
        <f t="shared" si="4"/>
        <v>&lt;0.001</v>
      </c>
      <c r="U38" s="824"/>
      <c r="V38" s="2"/>
      <c r="W38" s="3">
        <v>0.001</v>
      </c>
      <c r="X38" s="3" t="s">
        <v>291</v>
      </c>
    </row>
    <row r="39" spans="2:24" ht="12" customHeight="1">
      <c r="B39" s="35">
        <v>26</v>
      </c>
      <c r="C39" s="825" t="s">
        <v>37</v>
      </c>
      <c r="D39" s="826"/>
      <c r="E39" s="109" t="s">
        <v>806</v>
      </c>
      <c r="F39" s="255" t="s">
        <v>291</v>
      </c>
      <c r="G39" s="162" t="s">
        <v>477</v>
      </c>
      <c r="H39" s="162" t="s">
        <v>477</v>
      </c>
      <c r="I39" s="9" t="s">
        <v>291</v>
      </c>
      <c r="J39" s="9" t="s">
        <v>477</v>
      </c>
      <c r="K39" s="9" t="s">
        <v>477</v>
      </c>
      <c r="L39" s="9" t="s">
        <v>291</v>
      </c>
      <c r="M39" s="9" t="s">
        <v>477</v>
      </c>
      <c r="N39" s="9" t="s">
        <v>477</v>
      </c>
      <c r="O39" s="162" t="s">
        <v>291</v>
      </c>
      <c r="P39" s="9" t="s">
        <v>477</v>
      </c>
      <c r="Q39" s="10" t="s">
        <v>477</v>
      </c>
      <c r="R39" s="537" t="str">
        <f t="shared" si="0"/>
        <v>&lt;0.001</v>
      </c>
      <c r="S39" s="31" t="str">
        <f t="shared" si="5"/>
        <v>&lt;0.001</v>
      </c>
      <c r="T39" s="173" t="str">
        <f t="shared" si="4"/>
        <v>&lt;0.001</v>
      </c>
      <c r="U39" s="824"/>
      <c r="V39" s="2"/>
      <c r="W39" s="3">
        <v>0.001</v>
      </c>
      <c r="X39" s="3" t="s">
        <v>291</v>
      </c>
    </row>
    <row r="40" spans="2:24" ht="12" customHeight="1">
      <c r="B40" s="35">
        <v>27</v>
      </c>
      <c r="C40" s="825" t="s">
        <v>38</v>
      </c>
      <c r="D40" s="826"/>
      <c r="E40" s="109" t="s">
        <v>817</v>
      </c>
      <c r="F40" s="112">
        <v>0.006</v>
      </c>
      <c r="G40" s="29" t="s">
        <v>477</v>
      </c>
      <c r="H40" s="29" t="s">
        <v>477</v>
      </c>
      <c r="I40" s="79">
        <v>0.024</v>
      </c>
      <c r="J40" s="589" t="s">
        <v>477</v>
      </c>
      <c r="K40" s="590" t="s">
        <v>477</v>
      </c>
      <c r="L40" s="79">
        <v>0.018</v>
      </c>
      <c r="M40" s="144" t="s">
        <v>477</v>
      </c>
      <c r="N40" s="144" t="s">
        <v>477</v>
      </c>
      <c r="O40" s="113">
        <v>0.005</v>
      </c>
      <c r="P40" s="144" t="s">
        <v>477</v>
      </c>
      <c r="Q40" s="179" t="s">
        <v>477</v>
      </c>
      <c r="R40" s="537">
        <f t="shared" si="0"/>
        <v>0.024</v>
      </c>
      <c r="S40" s="29">
        <f t="shared" si="5"/>
        <v>0.005</v>
      </c>
      <c r="T40" s="179">
        <f t="shared" si="4"/>
        <v>0.01325</v>
      </c>
      <c r="U40" s="824"/>
      <c r="V40" s="2"/>
      <c r="W40" s="3">
        <v>0.001</v>
      </c>
      <c r="X40" s="3" t="s">
        <v>441</v>
      </c>
    </row>
    <row r="41" spans="2:24" ht="12" customHeight="1">
      <c r="B41" s="35">
        <v>28</v>
      </c>
      <c r="C41" s="825" t="s">
        <v>39</v>
      </c>
      <c r="D41" s="826"/>
      <c r="E41" s="109" t="s">
        <v>816</v>
      </c>
      <c r="F41" s="79">
        <v>0.003</v>
      </c>
      <c r="G41" s="144" t="s">
        <v>477</v>
      </c>
      <c r="H41" s="144" t="s">
        <v>477</v>
      </c>
      <c r="I41" s="113">
        <v>0.015</v>
      </c>
      <c r="J41" s="144" t="s">
        <v>477</v>
      </c>
      <c r="K41" s="144" t="s">
        <v>477</v>
      </c>
      <c r="L41" s="113">
        <v>0.009</v>
      </c>
      <c r="M41" s="144" t="s">
        <v>477</v>
      </c>
      <c r="N41" s="144" t="s">
        <v>477</v>
      </c>
      <c r="O41" s="113" t="s">
        <v>436</v>
      </c>
      <c r="P41" s="144" t="s">
        <v>477</v>
      </c>
      <c r="Q41" s="179" t="s">
        <v>477</v>
      </c>
      <c r="R41" s="29">
        <f t="shared" si="0"/>
        <v>0.015</v>
      </c>
      <c r="S41" s="29" t="str">
        <f t="shared" si="5"/>
        <v>&lt;0.003</v>
      </c>
      <c r="T41" s="179">
        <f t="shared" si="4"/>
        <v>0.006749999999999999</v>
      </c>
      <c r="U41" s="824"/>
      <c r="V41" s="2"/>
      <c r="W41" s="3">
        <v>0.003</v>
      </c>
      <c r="X41" s="3" t="s">
        <v>468</v>
      </c>
    </row>
    <row r="42" spans="2:24" ht="12" customHeight="1">
      <c r="B42" s="35">
        <v>29</v>
      </c>
      <c r="C42" s="825" t="s">
        <v>421</v>
      </c>
      <c r="D42" s="826"/>
      <c r="E42" s="109" t="s">
        <v>816</v>
      </c>
      <c r="F42" s="112">
        <v>0.002</v>
      </c>
      <c r="G42" s="9" t="s">
        <v>477</v>
      </c>
      <c r="H42" s="9" t="s">
        <v>477</v>
      </c>
      <c r="I42" s="79">
        <v>0.003</v>
      </c>
      <c r="J42" s="9" t="s">
        <v>477</v>
      </c>
      <c r="K42" s="162" t="s">
        <v>477</v>
      </c>
      <c r="L42" s="79">
        <v>0.004</v>
      </c>
      <c r="M42" s="162" t="s">
        <v>477</v>
      </c>
      <c r="N42" s="162" t="s">
        <v>477</v>
      </c>
      <c r="O42" s="113">
        <v>0.002</v>
      </c>
      <c r="P42" s="162" t="s">
        <v>477</v>
      </c>
      <c r="Q42" s="10" t="s">
        <v>477</v>
      </c>
      <c r="R42" s="537">
        <f t="shared" si="0"/>
        <v>0.004</v>
      </c>
      <c r="S42" s="29">
        <f t="shared" si="5"/>
        <v>0.002</v>
      </c>
      <c r="T42" s="179">
        <f t="shared" si="4"/>
        <v>0.0027500000000000003</v>
      </c>
      <c r="U42" s="824"/>
      <c r="V42" s="2"/>
      <c r="W42" s="3">
        <v>0.001</v>
      </c>
      <c r="X42" s="3" t="s">
        <v>441</v>
      </c>
    </row>
    <row r="43" spans="2:24" ht="12" customHeight="1">
      <c r="B43" s="35">
        <v>30</v>
      </c>
      <c r="C43" s="825" t="s">
        <v>422</v>
      </c>
      <c r="D43" s="826"/>
      <c r="E43" s="109" t="s">
        <v>818</v>
      </c>
      <c r="F43" s="255" t="s">
        <v>291</v>
      </c>
      <c r="G43" s="162" t="s">
        <v>477</v>
      </c>
      <c r="H43" s="162" t="s">
        <v>477</v>
      </c>
      <c r="I43" s="9" t="s">
        <v>291</v>
      </c>
      <c r="J43" s="9" t="s">
        <v>477</v>
      </c>
      <c r="K43" s="9" t="s">
        <v>477</v>
      </c>
      <c r="L43" s="9" t="s">
        <v>291</v>
      </c>
      <c r="M43" s="9" t="s">
        <v>477</v>
      </c>
      <c r="N43" s="9" t="s">
        <v>477</v>
      </c>
      <c r="O43" s="9" t="s">
        <v>291</v>
      </c>
      <c r="P43" s="9" t="s">
        <v>477</v>
      </c>
      <c r="Q43" s="10" t="s">
        <v>477</v>
      </c>
      <c r="R43" s="537" t="str">
        <f t="shared" si="0"/>
        <v>&lt;0.001</v>
      </c>
      <c r="S43" s="31" t="str">
        <f t="shared" si="5"/>
        <v>&lt;0.001</v>
      </c>
      <c r="T43" s="173" t="str">
        <f t="shared" si="4"/>
        <v>&lt;0.001</v>
      </c>
      <c r="U43" s="824"/>
      <c r="V43" s="2"/>
      <c r="W43" s="3">
        <v>0.001</v>
      </c>
      <c r="X43" s="3" t="s">
        <v>441</v>
      </c>
    </row>
    <row r="44" spans="2:24" ht="12" customHeight="1">
      <c r="B44" s="35">
        <v>31</v>
      </c>
      <c r="C44" s="825" t="s">
        <v>423</v>
      </c>
      <c r="D44" s="826"/>
      <c r="E44" s="109" t="s">
        <v>819</v>
      </c>
      <c r="F44" s="255" t="s">
        <v>438</v>
      </c>
      <c r="G44" s="162" t="s">
        <v>477</v>
      </c>
      <c r="H44" s="162" t="s">
        <v>477</v>
      </c>
      <c r="I44" s="9" t="s">
        <v>438</v>
      </c>
      <c r="J44" s="9" t="s">
        <v>477</v>
      </c>
      <c r="K44" s="9" t="s">
        <v>477</v>
      </c>
      <c r="L44" s="9" t="s">
        <v>438</v>
      </c>
      <c r="M44" s="9" t="s">
        <v>477</v>
      </c>
      <c r="N44" s="9" t="s">
        <v>477</v>
      </c>
      <c r="O44" s="9" t="s">
        <v>438</v>
      </c>
      <c r="P44" s="9" t="s">
        <v>477</v>
      </c>
      <c r="Q44" s="10" t="s">
        <v>477</v>
      </c>
      <c r="R44" s="537" t="str">
        <f>IF(MAXA(F44:Q44)&lt;W44,TEXT(W44,"&lt;0.#######"),MAXA(F44:Q44))</f>
        <v>&lt;0.008</v>
      </c>
      <c r="S44" s="31" t="str">
        <f t="shared" si="5"/>
        <v>&lt;0.008</v>
      </c>
      <c r="T44" s="173" t="str">
        <f t="shared" si="4"/>
        <v>&lt;0.008</v>
      </c>
      <c r="U44" s="833"/>
      <c r="V44" s="2"/>
      <c r="W44" s="3">
        <v>0.008</v>
      </c>
      <c r="X44" s="3" t="s">
        <v>438</v>
      </c>
    </row>
    <row r="45" spans="2:24" ht="12" customHeight="1">
      <c r="B45" s="35">
        <v>32</v>
      </c>
      <c r="C45" s="825" t="s">
        <v>40</v>
      </c>
      <c r="D45" s="826"/>
      <c r="E45" s="109" t="s">
        <v>811</v>
      </c>
      <c r="F45" s="255" t="s">
        <v>477</v>
      </c>
      <c r="G45" s="9" t="s">
        <v>477</v>
      </c>
      <c r="H45" s="9" t="s">
        <v>477</v>
      </c>
      <c r="I45" s="9" t="s">
        <v>451</v>
      </c>
      <c r="J45" s="9" t="s">
        <v>477</v>
      </c>
      <c r="K45" s="162" t="s">
        <v>477</v>
      </c>
      <c r="L45" s="9" t="s">
        <v>477</v>
      </c>
      <c r="M45" s="162" t="s">
        <v>477</v>
      </c>
      <c r="N45" s="162" t="s">
        <v>477</v>
      </c>
      <c r="O45" s="162" t="s">
        <v>477</v>
      </c>
      <c r="P45" s="162" t="s">
        <v>477</v>
      </c>
      <c r="Q45" s="10" t="s">
        <v>477</v>
      </c>
      <c r="R45" s="56" t="str">
        <f t="shared" si="0"/>
        <v>&lt;0.01</v>
      </c>
      <c r="S45" s="577" t="str">
        <f>IF(MINA(I45)&lt;W45,TEXT(W45,"&lt;0.#######"),MINA(I45))</f>
        <v>&lt;0.01</v>
      </c>
      <c r="T45" s="187" t="str">
        <f aca="true" t="shared" si="6" ref="T45:T50">IF(AVERAGEA(I45)&lt;W45,TEXT(W45,"&lt;0.#######"),AVERAGEA(I45))</f>
        <v>&lt;0.01</v>
      </c>
      <c r="U45" s="830" t="s">
        <v>57</v>
      </c>
      <c r="V45" s="2"/>
      <c r="W45" s="3">
        <v>0.01</v>
      </c>
      <c r="X45" s="3" t="s">
        <v>451</v>
      </c>
    </row>
    <row r="46" spans="2:24" ht="12" customHeight="1">
      <c r="B46" s="35">
        <v>33</v>
      </c>
      <c r="C46" s="825" t="s">
        <v>41</v>
      </c>
      <c r="D46" s="826"/>
      <c r="E46" s="109" t="s">
        <v>820</v>
      </c>
      <c r="F46" s="255" t="s">
        <v>477</v>
      </c>
      <c r="G46" s="9" t="s">
        <v>477</v>
      </c>
      <c r="H46" s="9" t="s">
        <v>477</v>
      </c>
      <c r="I46" s="79">
        <v>0.02</v>
      </c>
      <c r="J46" s="9" t="s">
        <v>477</v>
      </c>
      <c r="K46" s="162" t="s">
        <v>477</v>
      </c>
      <c r="L46" s="9" t="s">
        <v>477</v>
      </c>
      <c r="M46" s="162" t="s">
        <v>477</v>
      </c>
      <c r="N46" s="162" t="s">
        <v>477</v>
      </c>
      <c r="O46" s="162" t="s">
        <v>477</v>
      </c>
      <c r="P46" s="162" t="s">
        <v>477</v>
      </c>
      <c r="Q46" s="10" t="s">
        <v>477</v>
      </c>
      <c r="R46" s="56">
        <f t="shared" si="0"/>
        <v>0.02</v>
      </c>
      <c r="S46" s="577">
        <f>IF(MINA(I46)&lt;W46,TEXT(W46,"&lt;0.#######"),MINA(I46))</f>
        <v>0.02</v>
      </c>
      <c r="T46" s="184">
        <f t="shared" si="6"/>
        <v>0.02</v>
      </c>
      <c r="U46" s="830"/>
      <c r="V46" s="2"/>
      <c r="W46" s="3">
        <v>0.01</v>
      </c>
      <c r="X46" s="3" t="s">
        <v>458</v>
      </c>
    </row>
    <row r="47" spans="2:24" ht="12" customHeight="1">
      <c r="B47" s="35">
        <v>34</v>
      </c>
      <c r="C47" s="825" t="s">
        <v>42</v>
      </c>
      <c r="D47" s="826"/>
      <c r="E47" s="109" t="s">
        <v>821</v>
      </c>
      <c r="F47" s="255" t="s">
        <v>477</v>
      </c>
      <c r="G47" s="9" t="s">
        <v>477</v>
      </c>
      <c r="H47" s="9" t="s">
        <v>477</v>
      </c>
      <c r="I47" s="9" t="s">
        <v>454</v>
      </c>
      <c r="J47" s="9" t="s">
        <v>477</v>
      </c>
      <c r="K47" s="162" t="s">
        <v>477</v>
      </c>
      <c r="L47" s="9" t="s">
        <v>477</v>
      </c>
      <c r="M47" s="162" t="s">
        <v>477</v>
      </c>
      <c r="N47" s="162" t="s">
        <v>477</v>
      </c>
      <c r="O47" s="162" t="s">
        <v>477</v>
      </c>
      <c r="P47" s="162" t="s">
        <v>477</v>
      </c>
      <c r="Q47" s="10" t="s">
        <v>477</v>
      </c>
      <c r="R47" s="56" t="str">
        <f t="shared" si="0"/>
        <v>&lt;0.03</v>
      </c>
      <c r="S47" s="577" t="str">
        <f>IF(MINA(F47:Q47)&lt;W47,TEXT(W47,"&lt;0.#######"),MINA(F47:Q47))</f>
        <v>&lt;0.03</v>
      </c>
      <c r="T47" s="187" t="str">
        <f t="shared" si="6"/>
        <v>&lt;0.03</v>
      </c>
      <c r="U47" s="830"/>
      <c r="V47" s="2"/>
      <c r="W47" s="3">
        <v>0.03</v>
      </c>
      <c r="X47" s="3" t="s">
        <v>454</v>
      </c>
    </row>
    <row r="48" spans="2:24" ht="12" customHeight="1">
      <c r="B48" s="35">
        <v>35</v>
      </c>
      <c r="C48" s="825" t="s">
        <v>43</v>
      </c>
      <c r="D48" s="826"/>
      <c r="E48" s="109" t="s">
        <v>811</v>
      </c>
      <c r="F48" s="255" t="s">
        <v>477</v>
      </c>
      <c r="G48" s="9" t="s">
        <v>477</v>
      </c>
      <c r="H48" s="9" t="s">
        <v>477</v>
      </c>
      <c r="I48" s="9" t="s">
        <v>451</v>
      </c>
      <c r="J48" s="9" t="s">
        <v>477</v>
      </c>
      <c r="K48" s="162" t="s">
        <v>477</v>
      </c>
      <c r="L48" s="9" t="s">
        <v>477</v>
      </c>
      <c r="M48" s="162" t="s">
        <v>477</v>
      </c>
      <c r="N48" s="162" t="s">
        <v>477</v>
      </c>
      <c r="O48" s="162" t="s">
        <v>477</v>
      </c>
      <c r="P48" s="162" t="s">
        <v>477</v>
      </c>
      <c r="Q48" s="10" t="s">
        <v>477</v>
      </c>
      <c r="R48" s="56" t="str">
        <f t="shared" si="0"/>
        <v>&lt;0.01</v>
      </c>
      <c r="S48" s="577" t="str">
        <f>IF(MINA(F48:Q48)&lt;W48,TEXT(W48,"&lt;0.#######"),MINA(F48:Q48))</f>
        <v>&lt;0.01</v>
      </c>
      <c r="T48" s="187" t="str">
        <f t="shared" si="6"/>
        <v>&lt;0.01</v>
      </c>
      <c r="U48" s="830"/>
      <c r="V48" s="2"/>
      <c r="W48" s="3">
        <v>0.01</v>
      </c>
      <c r="X48" s="3" t="s">
        <v>458</v>
      </c>
    </row>
    <row r="49" spans="2:24" ht="12" customHeight="1">
      <c r="B49" s="35">
        <v>36</v>
      </c>
      <c r="C49" s="825" t="s">
        <v>44</v>
      </c>
      <c r="D49" s="826"/>
      <c r="E49" s="109" t="s">
        <v>822</v>
      </c>
      <c r="F49" s="30" t="s">
        <v>477</v>
      </c>
      <c r="G49" s="31" t="s">
        <v>477</v>
      </c>
      <c r="H49" s="31" t="s">
        <v>477</v>
      </c>
      <c r="I49" s="79">
        <v>5.9</v>
      </c>
      <c r="J49" s="31" t="s">
        <v>477</v>
      </c>
      <c r="K49" s="172" t="s">
        <v>477</v>
      </c>
      <c r="L49" s="31" t="s">
        <v>477</v>
      </c>
      <c r="M49" s="172" t="s">
        <v>477</v>
      </c>
      <c r="N49" s="172" t="s">
        <v>477</v>
      </c>
      <c r="O49" s="172" t="s">
        <v>477</v>
      </c>
      <c r="P49" s="172" t="s">
        <v>477</v>
      </c>
      <c r="Q49" s="173" t="s">
        <v>477</v>
      </c>
      <c r="R49" s="528">
        <f t="shared" si="0"/>
        <v>5.9</v>
      </c>
      <c r="S49" s="31">
        <f>IF(MINA(I49)&lt;W49,TEXT(W49,"&lt;0.#######"),MINA(I49))</f>
        <v>5.9</v>
      </c>
      <c r="T49" s="173">
        <f t="shared" si="6"/>
        <v>5.9</v>
      </c>
      <c r="U49" s="11" t="s">
        <v>59</v>
      </c>
      <c r="V49" s="2"/>
      <c r="W49" s="3">
        <v>0.1</v>
      </c>
      <c r="X49" s="3" t="s">
        <v>462</v>
      </c>
    </row>
    <row r="50" spans="2:24" ht="12" customHeight="1">
      <c r="B50" s="35">
        <v>37</v>
      </c>
      <c r="C50" s="825" t="s">
        <v>45</v>
      </c>
      <c r="D50" s="826"/>
      <c r="E50" s="109" t="s">
        <v>813</v>
      </c>
      <c r="F50" s="255" t="s">
        <v>477</v>
      </c>
      <c r="G50" s="9" t="s">
        <v>477</v>
      </c>
      <c r="H50" s="9" t="s">
        <v>477</v>
      </c>
      <c r="I50" s="9" t="s">
        <v>291</v>
      </c>
      <c r="J50" s="9" t="s">
        <v>477</v>
      </c>
      <c r="K50" s="162" t="s">
        <v>477</v>
      </c>
      <c r="L50" s="9" t="s">
        <v>477</v>
      </c>
      <c r="M50" s="162" t="s">
        <v>477</v>
      </c>
      <c r="N50" s="162" t="s">
        <v>477</v>
      </c>
      <c r="O50" s="162" t="s">
        <v>477</v>
      </c>
      <c r="P50" s="162" t="s">
        <v>477</v>
      </c>
      <c r="Q50" s="10" t="s">
        <v>477</v>
      </c>
      <c r="R50" s="528" t="str">
        <f t="shared" si="0"/>
        <v>&lt;0.001</v>
      </c>
      <c r="S50" s="29" t="str">
        <f t="shared" si="1"/>
        <v>&lt;0.001</v>
      </c>
      <c r="T50" s="187" t="str">
        <f t="shared" si="6"/>
        <v>&lt;0.001</v>
      </c>
      <c r="U50" s="11" t="s">
        <v>57</v>
      </c>
      <c r="V50" s="2"/>
      <c r="W50" s="3">
        <v>0.001</v>
      </c>
      <c r="X50" s="3" t="s">
        <v>441</v>
      </c>
    </row>
    <row r="51" spans="2:24" ht="12" customHeight="1">
      <c r="B51" s="35">
        <v>38</v>
      </c>
      <c r="C51" s="825" t="s">
        <v>46</v>
      </c>
      <c r="D51" s="826"/>
      <c r="E51" s="109" t="s">
        <v>822</v>
      </c>
      <c r="F51" s="112">
        <v>8.6</v>
      </c>
      <c r="G51" s="31">
        <v>8.2</v>
      </c>
      <c r="H51" s="79">
        <v>5.7</v>
      </c>
      <c r="I51" s="79">
        <v>6.4</v>
      </c>
      <c r="J51" s="79">
        <v>7.4</v>
      </c>
      <c r="K51" s="113">
        <v>8.9</v>
      </c>
      <c r="L51" s="79">
        <v>8.2</v>
      </c>
      <c r="M51" s="113">
        <v>7.7</v>
      </c>
      <c r="N51" s="113">
        <v>6.7</v>
      </c>
      <c r="O51" s="113">
        <v>10</v>
      </c>
      <c r="P51" s="113">
        <v>10</v>
      </c>
      <c r="Q51" s="178">
        <v>11</v>
      </c>
      <c r="R51" s="536">
        <f t="shared" si="0"/>
        <v>11</v>
      </c>
      <c r="S51" s="31">
        <f t="shared" si="1"/>
        <v>5.7</v>
      </c>
      <c r="T51" s="173">
        <f>IF(AVERAGEA(F51:Q51)&lt;W51,TEXT(W51,"&lt;0.#######"),AVERAGEA(F51:Q51))</f>
        <v>8.233333333333333</v>
      </c>
      <c r="U51" s="11" t="s">
        <v>61</v>
      </c>
      <c r="V51" s="2"/>
      <c r="W51" s="3">
        <v>0.1</v>
      </c>
      <c r="X51" s="3" t="s">
        <v>461</v>
      </c>
    </row>
    <row r="52" spans="2:24" ht="12" customHeight="1">
      <c r="B52" s="35">
        <v>39</v>
      </c>
      <c r="C52" s="834" t="s">
        <v>71</v>
      </c>
      <c r="D52" s="835"/>
      <c r="E52" s="109" t="s">
        <v>823</v>
      </c>
      <c r="F52" s="255" t="s">
        <v>477</v>
      </c>
      <c r="G52" s="9" t="s">
        <v>477</v>
      </c>
      <c r="H52" s="9" t="s">
        <v>477</v>
      </c>
      <c r="I52" s="79">
        <v>14</v>
      </c>
      <c r="J52" s="9" t="s">
        <v>477</v>
      </c>
      <c r="K52" s="162" t="s">
        <v>477</v>
      </c>
      <c r="L52" s="9" t="s">
        <v>477</v>
      </c>
      <c r="M52" s="162" t="s">
        <v>477</v>
      </c>
      <c r="N52" s="162" t="s">
        <v>477</v>
      </c>
      <c r="O52" s="162" t="s">
        <v>477</v>
      </c>
      <c r="P52" s="162" t="s">
        <v>477</v>
      </c>
      <c r="Q52" s="10" t="s">
        <v>477</v>
      </c>
      <c r="R52" s="536">
        <f>IF(MAXA(F52:Q52)&lt;W52,TEXT(W52,"&lt;0"),MAXA(F52:Q52))</f>
        <v>14</v>
      </c>
      <c r="S52" s="167">
        <f>IF(MINA(I52)&lt;W52,TEXT(W52,"&lt;0.#######"),MINA(I52))</f>
        <v>14</v>
      </c>
      <c r="T52" s="187">
        <f aca="true" t="shared" si="7" ref="T52:T58">IF(AVERAGEA(I52)&lt;W52,TEXT(W52,"&lt;0.#######"),AVERAGEA(I52))</f>
        <v>14</v>
      </c>
      <c r="U52" s="830" t="s">
        <v>59</v>
      </c>
      <c r="V52" s="2"/>
      <c r="W52" s="3">
        <v>2</v>
      </c>
      <c r="X52" s="3" t="s">
        <v>462</v>
      </c>
    </row>
    <row r="53" spans="2:24" ht="12" customHeight="1">
      <c r="B53" s="35">
        <v>40</v>
      </c>
      <c r="C53" s="825" t="s">
        <v>47</v>
      </c>
      <c r="D53" s="826"/>
      <c r="E53" s="109" t="s">
        <v>824</v>
      </c>
      <c r="F53" s="255" t="s">
        <v>477</v>
      </c>
      <c r="G53" s="9" t="s">
        <v>477</v>
      </c>
      <c r="H53" s="9" t="s">
        <v>477</v>
      </c>
      <c r="I53" s="79">
        <v>43</v>
      </c>
      <c r="J53" s="9" t="s">
        <v>477</v>
      </c>
      <c r="K53" s="162" t="s">
        <v>477</v>
      </c>
      <c r="L53" s="9" t="s">
        <v>477</v>
      </c>
      <c r="M53" s="162" t="s">
        <v>477</v>
      </c>
      <c r="N53" s="162" t="s">
        <v>477</v>
      </c>
      <c r="O53" s="162" t="s">
        <v>477</v>
      </c>
      <c r="P53" s="162" t="s">
        <v>477</v>
      </c>
      <c r="Q53" s="10" t="s">
        <v>477</v>
      </c>
      <c r="R53" s="167">
        <f>IF(MAXA(F53:Q53)&lt;W53,TEXT(W53,"&lt;0.#######"),MAXA(F53:Q53))</f>
        <v>43</v>
      </c>
      <c r="S53" s="585">
        <f>IF(MINA(I53)&lt;W53,TEXT(W53,"&lt;0.#######"),MINA(I53))</f>
        <v>43</v>
      </c>
      <c r="T53" s="187">
        <f t="shared" si="7"/>
        <v>43</v>
      </c>
      <c r="U53" s="830"/>
      <c r="V53" s="2"/>
      <c r="W53" s="3">
        <v>10</v>
      </c>
      <c r="X53" s="3" t="s">
        <v>450</v>
      </c>
    </row>
    <row r="54" spans="2:24" ht="12" customHeight="1">
      <c r="B54" s="35">
        <v>41</v>
      </c>
      <c r="C54" s="825" t="s">
        <v>48</v>
      </c>
      <c r="D54" s="826"/>
      <c r="E54" s="109" t="s">
        <v>820</v>
      </c>
      <c r="F54" s="255" t="s">
        <v>477</v>
      </c>
      <c r="G54" s="9" t="s">
        <v>477</v>
      </c>
      <c r="H54" s="9" t="s">
        <v>477</v>
      </c>
      <c r="I54" s="9" t="s">
        <v>292</v>
      </c>
      <c r="J54" s="9" t="s">
        <v>477</v>
      </c>
      <c r="K54" s="162" t="s">
        <v>477</v>
      </c>
      <c r="L54" s="9" t="s">
        <v>477</v>
      </c>
      <c r="M54" s="162" t="s">
        <v>477</v>
      </c>
      <c r="N54" s="162" t="s">
        <v>477</v>
      </c>
      <c r="O54" s="162" t="s">
        <v>477</v>
      </c>
      <c r="P54" s="162" t="s">
        <v>477</v>
      </c>
      <c r="Q54" s="10" t="s">
        <v>477</v>
      </c>
      <c r="R54" s="56" t="str">
        <f aca="true" t="shared" si="8" ref="R54:R59">IF(MAXA(F54:Q54)&lt;W54,TEXT(W54,"&lt;0.#######"),MAXA(F54:Q54))</f>
        <v>&lt;0.02</v>
      </c>
      <c r="S54" s="56" t="str">
        <f aca="true" t="shared" si="9" ref="S54:S59">IF(MINA(F54:Q54)&lt;W54,TEXT(W54,"&lt;0.#######"),MINA(F54:Q54))</f>
        <v>&lt;0.02</v>
      </c>
      <c r="T54" s="187" t="str">
        <f t="shared" si="7"/>
        <v>&lt;0.02</v>
      </c>
      <c r="U54" s="830" t="s">
        <v>60</v>
      </c>
      <c r="V54" s="2"/>
      <c r="W54" s="3">
        <v>0.02</v>
      </c>
      <c r="X54" s="3" t="s">
        <v>292</v>
      </c>
    </row>
    <row r="55" spans="2:24" ht="12" customHeight="1">
      <c r="B55" s="35">
        <v>42</v>
      </c>
      <c r="C55" s="825" t="s">
        <v>424</v>
      </c>
      <c r="D55" s="826"/>
      <c r="E55" s="109" t="s">
        <v>825</v>
      </c>
      <c r="F55" s="255" t="s">
        <v>477</v>
      </c>
      <c r="G55" s="9" t="s">
        <v>477</v>
      </c>
      <c r="H55" s="9" t="s">
        <v>477</v>
      </c>
      <c r="I55" s="79">
        <v>1E-06</v>
      </c>
      <c r="J55" s="9" t="s">
        <v>477</v>
      </c>
      <c r="K55" s="9" t="s">
        <v>477</v>
      </c>
      <c r="L55" s="162" t="s">
        <v>477</v>
      </c>
      <c r="M55" s="9" t="s">
        <v>477</v>
      </c>
      <c r="N55" s="9" t="s">
        <v>477</v>
      </c>
      <c r="O55" s="9" t="s">
        <v>477</v>
      </c>
      <c r="P55" s="9" t="s">
        <v>477</v>
      </c>
      <c r="Q55" s="10" t="s">
        <v>477</v>
      </c>
      <c r="R55" s="471">
        <f t="shared" si="8"/>
        <v>1E-06</v>
      </c>
      <c r="S55" s="472">
        <f>IF(MINA(I55)&lt;W55,TEXT(W55,"&lt;0.#######"),MINA(I55))</f>
        <v>1E-06</v>
      </c>
      <c r="T55" s="473">
        <f t="shared" si="7"/>
        <v>1E-06</v>
      </c>
      <c r="U55" s="830"/>
      <c r="V55" s="2"/>
      <c r="W55" s="3">
        <v>1E-06</v>
      </c>
      <c r="X55" s="3" t="s">
        <v>463</v>
      </c>
    </row>
    <row r="56" spans="2:24" ht="12" customHeight="1">
      <c r="B56" s="35">
        <v>43</v>
      </c>
      <c r="C56" s="825" t="s">
        <v>425</v>
      </c>
      <c r="D56" s="826"/>
      <c r="E56" s="109" t="s">
        <v>825</v>
      </c>
      <c r="F56" s="255" t="s">
        <v>477</v>
      </c>
      <c r="G56" s="9" t="s">
        <v>477</v>
      </c>
      <c r="H56" s="9" t="s">
        <v>477</v>
      </c>
      <c r="I56" s="9" t="s">
        <v>455</v>
      </c>
      <c r="J56" s="9" t="s">
        <v>477</v>
      </c>
      <c r="K56" s="9" t="s">
        <v>477</v>
      </c>
      <c r="L56" s="9" t="s">
        <v>477</v>
      </c>
      <c r="M56" s="9" t="s">
        <v>477</v>
      </c>
      <c r="N56" s="9" t="s">
        <v>477</v>
      </c>
      <c r="O56" s="9" t="s">
        <v>477</v>
      </c>
      <c r="P56" s="9" t="s">
        <v>477</v>
      </c>
      <c r="Q56" s="10" t="s">
        <v>477</v>
      </c>
      <c r="R56" s="537" t="str">
        <f t="shared" si="8"/>
        <v>&lt;0.000001</v>
      </c>
      <c r="S56" s="29" t="str">
        <f t="shared" si="9"/>
        <v>&lt;0.000001</v>
      </c>
      <c r="T56" s="187" t="str">
        <f t="shared" si="7"/>
        <v>&lt;0.000001</v>
      </c>
      <c r="U56" s="830"/>
      <c r="V56" s="2"/>
      <c r="W56" s="3">
        <v>1E-06</v>
      </c>
      <c r="X56" s="3" t="s">
        <v>455</v>
      </c>
    </row>
    <row r="57" spans="2:24" ht="12" customHeight="1">
      <c r="B57" s="35">
        <v>44</v>
      </c>
      <c r="C57" s="825" t="s">
        <v>49</v>
      </c>
      <c r="D57" s="826"/>
      <c r="E57" s="109" t="s">
        <v>807</v>
      </c>
      <c r="F57" s="255" t="s">
        <v>477</v>
      </c>
      <c r="G57" s="9" t="s">
        <v>477</v>
      </c>
      <c r="H57" s="9" t="s">
        <v>477</v>
      </c>
      <c r="I57" s="9" t="s">
        <v>288</v>
      </c>
      <c r="J57" s="9" t="s">
        <v>477</v>
      </c>
      <c r="K57" s="162" t="s">
        <v>477</v>
      </c>
      <c r="L57" s="9" t="s">
        <v>477</v>
      </c>
      <c r="M57" s="162" t="s">
        <v>477</v>
      </c>
      <c r="N57" s="162" t="s">
        <v>477</v>
      </c>
      <c r="O57" s="162" t="s">
        <v>477</v>
      </c>
      <c r="P57" s="162" t="s">
        <v>477</v>
      </c>
      <c r="Q57" s="10" t="s">
        <v>477</v>
      </c>
      <c r="R57" s="537" t="str">
        <f t="shared" si="8"/>
        <v>&lt;0.002</v>
      </c>
      <c r="S57" s="29" t="str">
        <f t="shared" si="9"/>
        <v>&lt;0.002</v>
      </c>
      <c r="T57" s="187" t="str">
        <f t="shared" si="7"/>
        <v>&lt;0.002</v>
      </c>
      <c r="U57" s="830"/>
      <c r="V57" s="2"/>
      <c r="W57" s="3">
        <v>0.002</v>
      </c>
      <c r="X57" s="3" t="s">
        <v>473</v>
      </c>
    </row>
    <row r="58" spans="2:24" ht="12" customHeight="1">
      <c r="B58" s="35">
        <v>45</v>
      </c>
      <c r="C58" s="825" t="s">
        <v>50</v>
      </c>
      <c r="D58" s="826"/>
      <c r="E58" s="109" t="s">
        <v>826</v>
      </c>
      <c r="F58" s="255" t="s">
        <v>477</v>
      </c>
      <c r="G58" s="9" t="s">
        <v>477</v>
      </c>
      <c r="H58" s="9" t="s">
        <v>477</v>
      </c>
      <c r="I58" s="9" t="s">
        <v>290</v>
      </c>
      <c r="J58" s="9" t="s">
        <v>477</v>
      </c>
      <c r="K58" s="162" t="s">
        <v>477</v>
      </c>
      <c r="L58" s="9" t="s">
        <v>477</v>
      </c>
      <c r="M58" s="162" t="s">
        <v>477</v>
      </c>
      <c r="N58" s="162" t="s">
        <v>477</v>
      </c>
      <c r="O58" s="162" t="s">
        <v>477</v>
      </c>
      <c r="P58" s="162" t="s">
        <v>477</v>
      </c>
      <c r="Q58" s="10" t="s">
        <v>477</v>
      </c>
      <c r="R58" s="540" t="str">
        <f t="shared" si="8"/>
        <v>&lt;0.0005</v>
      </c>
      <c r="S58" s="166" t="str">
        <f t="shared" si="9"/>
        <v>&lt;0.0005</v>
      </c>
      <c r="T58" s="187" t="str">
        <f t="shared" si="7"/>
        <v>&lt;0.0005</v>
      </c>
      <c r="U58" s="830"/>
      <c r="V58" s="2"/>
      <c r="W58" s="3">
        <v>0.0005</v>
      </c>
      <c r="X58" s="3" t="s">
        <v>290</v>
      </c>
    </row>
    <row r="59" spans="2:24" ht="12" customHeight="1">
      <c r="B59" s="35">
        <v>46</v>
      </c>
      <c r="C59" s="825" t="s">
        <v>232</v>
      </c>
      <c r="D59" s="826"/>
      <c r="E59" s="109" t="s">
        <v>827</v>
      </c>
      <c r="F59" s="112">
        <v>0.3</v>
      </c>
      <c r="G59" s="9">
        <v>0.3</v>
      </c>
      <c r="H59" s="79">
        <v>0.3</v>
      </c>
      <c r="I59" s="79">
        <v>0.5</v>
      </c>
      <c r="J59" s="79">
        <v>0.6</v>
      </c>
      <c r="K59" s="113">
        <v>0.8</v>
      </c>
      <c r="L59" s="79">
        <v>0.6</v>
      </c>
      <c r="M59" s="113">
        <v>0.5</v>
      </c>
      <c r="N59" s="113">
        <v>0.4</v>
      </c>
      <c r="O59" s="113">
        <v>0.3</v>
      </c>
      <c r="P59" s="113">
        <v>0.3</v>
      </c>
      <c r="Q59" s="178">
        <v>0.3</v>
      </c>
      <c r="R59" s="31">
        <f t="shared" si="8"/>
        <v>0.8</v>
      </c>
      <c r="S59" s="31">
        <f t="shared" si="9"/>
        <v>0.3</v>
      </c>
      <c r="T59" s="173">
        <f>IF(AVERAGEA(F59:Q59)&lt;W59,TEXT(W59,"&lt;0.#######"),AVERAGEA(F59:Q59))</f>
        <v>0.4333333333333333</v>
      </c>
      <c r="U59" s="830" t="s">
        <v>79</v>
      </c>
      <c r="V59" s="2"/>
      <c r="W59" s="3">
        <v>0.2</v>
      </c>
      <c r="X59" s="65" t="s">
        <v>460</v>
      </c>
    </row>
    <row r="60" spans="2:24" ht="12" customHeight="1">
      <c r="B60" s="35">
        <v>47</v>
      </c>
      <c r="C60" s="825" t="s">
        <v>51</v>
      </c>
      <c r="D60" s="826"/>
      <c r="E60" s="109" t="s">
        <v>828</v>
      </c>
      <c r="F60" s="30">
        <v>7</v>
      </c>
      <c r="G60" s="9">
        <v>7.1</v>
      </c>
      <c r="H60" s="79">
        <v>7.1</v>
      </c>
      <c r="I60" s="79">
        <v>7.2</v>
      </c>
      <c r="J60" s="79">
        <v>7.3</v>
      </c>
      <c r="K60" s="113">
        <v>7.3</v>
      </c>
      <c r="L60" s="79">
        <v>7.2</v>
      </c>
      <c r="M60" s="113">
        <v>7.2</v>
      </c>
      <c r="N60" s="113">
        <v>7.3</v>
      </c>
      <c r="O60" s="113">
        <v>7.2</v>
      </c>
      <c r="P60" s="113">
        <v>7.2</v>
      </c>
      <c r="Q60" s="178">
        <v>7.2</v>
      </c>
      <c r="R60" s="31">
        <f>MAX(F60:Q60)</f>
        <v>7.3</v>
      </c>
      <c r="S60" s="31">
        <f>MIN(F60:Q60)</f>
        <v>7</v>
      </c>
      <c r="T60" s="173">
        <f>IF(AVERAGEA(F60:Q60)&lt;W60,TEXT(W60,"&lt;0.#######"),AVERAGEA(F60:Q60))</f>
        <v>7.191666666666667</v>
      </c>
      <c r="U60" s="830"/>
      <c r="V60" s="2"/>
      <c r="X60" s="65"/>
    </row>
    <row r="61" spans="2:22" ht="12" customHeight="1">
      <c r="B61" s="35">
        <v>48</v>
      </c>
      <c r="C61" s="825" t="s">
        <v>52</v>
      </c>
      <c r="D61" s="826"/>
      <c r="E61" s="109" t="s">
        <v>829</v>
      </c>
      <c r="F61" s="255" t="s">
        <v>490</v>
      </c>
      <c r="G61" s="9" t="s">
        <v>490</v>
      </c>
      <c r="H61" s="9" t="s">
        <v>490</v>
      </c>
      <c r="I61" s="9" t="s">
        <v>490</v>
      </c>
      <c r="J61" s="9" t="s">
        <v>490</v>
      </c>
      <c r="K61" s="9" t="s">
        <v>490</v>
      </c>
      <c r="L61" s="9" t="s">
        <v>490</v>
      </c>
      <c r="M61" s="9" t="s">
        <v>490</v>
      </c>
      <c r="N61" s="9" t="s">
        <v>490</v>
      </c>
      <c r="O61" s="9" t="s">
        <v>490</v>
      </c>
      <c r="P61" s="162" t="s">
        <v>490</v>
      </c>
      <c r="Q61" s="10" t="s">
        <v>490</v>
      </c>
      <c r="R61" s="79"/>
      <c r="S61" s="79"/>
      <c r="T61" s="178"/>
      <c r="U61" s="830"/>
      <c r="V61" s="2"/>
    </row>
    <row r="62" spans="2:22" ht="12" customHeight="1">
      <c r="B62" s="35">
        <v>49</v>
      </c>
      <c r="C62" s="825" t="s">
        <v>53</v>
      </c>
      <c r="D62" s="826"/>
      <c r="E62" s="109" t="s">
        <v>829</v>
      </c>
      <c r="F62" s="255" t="s">
        <v>490</v>
      </c>
      <c r="G62" s="9" t="s">
        <v>490</v>
      </c>
      <c r="H62" s="9" t="s">
        <v>490</v>
      </c>
      <c r="I62" s="9" t="s">
        <v>490</v>
      </c>
      <c r="J62" s="9" t="s">
        <v>490</v>
      </c>
      <c r="K62" s="9" t="s">
        <v>490</v>
      </c>
      <c r="L62" s="9" t="s">
        <v>490</v>
      </c>
      <c r="M62" s="9" t="s">
        <v>490</v>
      </c>
      <c r="N62" s="9" t="s">
        <v>490</v>
      </c>
      <c r="O62" s="31" t="s">
        <v>490</v>
      </c>
      <c r="P62" s="162" t="s">
        <v>490</v>
      </c>
      <c r="Q62" s="10" t="s">
        <v>490</v>
      </c>
      <c r="R62" s="31"/>
      <c r="S62" s="79"/>
      <c r="T62" s="178"/>
      <c r="U62" s="830"/>
      <c r="V62" s="2"/>
    </row>
    <row r="63" spans="2:24" ht="12" customHeight="1">
      <c r="B63" s="35">
        <v>50</v>
      </c>
      <c r="C63" s="825" t="s">
        <v>54</v>
      </c>
      <c r="D63" s="826"/>
      <c r="E63" s="109" t="s">
        <v>830</v>
      </c>
      <c r="F63" s="255" t="s">
        <v>447</v>
      </c>
      <c r="G63" s="9" t="s">
        <v>447</v>
      </c>
      <c r="H63" s="9" t="s">
        <v>447</v>
      </c>
      <c r="I63" s="9" t="s">
        <v>447</v>
      </c>
      <c r="J63" s="9" t="s">
        <v>447</v>
      </c>
      <c r="K63" s="9" t="s">
        <v>447</v>
      </c>
      <c r="L63" s="9" t="s">
        <v>447</v>
      </c>
      <c r="M63" s="9" t="s">
        <v>447</v>
      </c>
      <c r="N63" s="9" t="s">
        <v>447</v>
      </c>
      <c r="O63" s="9" t="s">
        <v>447</v>
      </c>
      <c r="P63" s="9" t="s">
        <v>447</v>
      </c>
      <c r="Q63" s="10" t="s">
        <v>447</v>
      </c>
      <c r="R63" s="31" t="str">
        <f>IF(MAXA(F63:Q63)&lt;W63,TEXT(W63,"&lt;0.#######"),MAXA(F63:Q63))</f>
        <v>&lt;0.5</v>
      </c>
      <c r="S63" s="31" t="str">
        <f>IF(MINA(F63:Q63)&lt;W63,TEXT(W63,"&lt;0.#######"),MINA(F63:Q63))</f>
        <v>&lt;0.5</v>
      </c>
      <c r="T63" s="173" t="str">
        <f>IF(AVERAGEA(F63:Q63)&lt;W63,TEXT(W63,"&lt;0.#######"),AVERAGEA(F63:Q63))</f>
        <v>&lt;0.5</v>
      </c>
      <c r="U63" s="830"/>
      <c r="V63" s="2"/>
      <c r="W63" s="3">
        <v>0.5</v>
      </c>
      <c r="X63" s="3" t="s">
        <v>447</v>
      </c>
    </row>
    <row r="64" spans="2:24" ht="12" customHeight="1" thickBot="1">
      <c r="B64" s="35">
        <v>51</v>
      </c>
      <c r="C64" s="836" t="s">
        <v>55</v>
      </c>
      <c r="D64" s="837"/>
      <c r="E64" s="148" t="s">
        <v>831</v>
      </c>
      <c r="F64" s="292" t="s">
        <v>448</v>
      </c>
      <c r="G64" s="293" t="s">
        <v>448</v>
      </c>
      <c r="H64" s="293" t="s">
        <v>448</v>
      </c>
      <c r="I64" s="293" t="s">
        <v>448</v>
      </c>
      <c r="J64" s="293" t="s">
        <v>448</v>
      </c>
      <c r="K64" s="293" t="s">
        <v>448</v>
      </c>
      <c r="L64" s="293" t="s">
        <v>448</v>
      </c>
      <c r="M64" s="293" t="s">
        <v>448</v>
      </c>
      <c r="N64" s="293" t="s">
        <v>448</v>
      </c>
      <c r="O64" s="293" t="s">
        <v>448</v>
      </c>
      <c r="P64" s="293" t="s">
        <v>448</v>
      </c>
      <c r="Q64" s="24" t="s">
        <v>448</v>
      </c>
      <c r="R64" s="327" t="str">
        <f>IF(MAXA(F64:Q64)&lt;W64,TEXT(W64,"&lt;0.#######"),MAXA(F64:Q64))</f>
        <v>&lt;0.1</v>
      </c>
      <c r="S64" s="61" t="str">
        <f>IF(MINA(F64:Q64)&lt;W64,TEXT(W64,"&lt;0.#######"),MINA(F64:Q64))</f>
        <v>&lt;0.1</v>
      </c>
      <c r="T64" s="188" t="str">
        <f>IF(AVERAGEA(F64:Q64)&lt;W64,TEXT(W64,"&lt;0.#######"),AVERAGEA(F64:Q64))</f>
        <v>&lt;0.1</v>
      </c>
      <c r="U64" s="925"/>
      <c r="V64" s="2"/>
      <c r="W64" s="3">
        <v>0.1</v>
      </c>
      <c r="X64" s="3" t="s">
        <v>448</v>
      </c>
    </row>
    <row r="65" spans="2:24" ht="15" customHeight="1" thickBot="1">
      <c r="B65" s="818" t="s">
        <v>100</v>
      </c>
      <c r="C65" s="819"/>
      <c r="D65" s="819"/>
      <c r="E65" s="839"/>
      <c r="F65" s="268" t="s">
        <v>493</v>
      </c>
      <c r="G65" s="26" t="s">
        <v>518</v>
      </c>
      <c r="H65" s="26" t="s">
        <v>518</v>
      </c>
      <c r="I65" s="26" t="s">
        <v>518</v>
      </c>
      <c r="J65" s="26" t="s">
        <v>518</v>
      </c>
      <c r="K65" s="26" t="s">
        <v>518</v>
      </c>
      <c r="L65" s="26" t="s">
        <v>493</v>
      </c>
      <c r="M65" s="26" t="s">
        <v>493</v>
      </c>
      <c r="N65" s="26" t="s">
        <v>493</v>
      </c>
      <c r="O65" s="26" t="s">
        <v>493</v>
      </c>
      <c r="P65" s="26" t="s">
        <v>493</v>
      </c>
      <c r="Q65" s="227" t="s">
        <v>493</v>
      </c>
      <c r="V65" s="2"/>
      <c r="W65" s="118"/>
      <c r="X65" s="117"/>
    </row>
    <row r="66" spans="2:24" s="6" customFormat="1" ht="15" customHeight="1" thickBot="1">
      <c r="B66" s="818" t="s">
        <v>242</v>
      </c>
      <c r="C66" s="819"/>
      <c r="D66" s="819"/>
      <c r="E66" s="839"/>
      <c r="F66" s="26">
        <v>2</v>
      </c>
      <c r="G66" s="313">
        <v>2</v>
      </c>
      <c r="H66" s="313">
        <v>2</v>
      </c>
      <c r="I66" s="313">
        <v>2</v>
      </c>
      <c r="J66" s="314">
        <v>1</v>
      </c>
      <c r="K66" s="314">
        <v>2</v>
      </c>
      <c r="L66" s="313">
        <v>2</v>
      </c>
      <c r="M66" s="313">
        <v>2</v>
      </c>
      <c r="N66" s="313">
        <v>1</v>
      </c>
      <c r="O66" s="313">
        <v>2</v>
      </c>
      <c r="P66" s="313">
        <v>2</v>
      </c>
      <c r="Q66" s="315">
        <v>2</v>
      </c>
      <c r="R66" s="3"/>
      <c r="S66" s="65"/>
      <c r="T66" s="228"/>
      <c r="U66" s="4"/>
      <c r="V66" s="2"/>
      <c r="W66" s="119"/>
      <c r="X66" s="117"/>
    </row>
    <row r="67" spans="2:22" ht="10.5" customHeight="1">
      <c r="B67" s="66" t="s">
        <v>305</v>
      </c>
      <c r="D67" s="1074" t="s">
        <v>472</v>
      </c>
      <c r="E67" s="1074"/>
      <c r="F67" s="1074"/>
      <c r="G67" s="1074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3"/>
      <c r="S67" s="3"/>
      <c r="T67" s="3"/>
      <c r="U67" s="3"/>
      <c r="V67" s="5"/>
    </row>
    <row r="68" spans="4:21" ht="10.5" customHeight="1">
      <c r="D68" s="42"/>
      <c r="E68" s="42"/>
      <c r="F68" s="4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11" ht="10.5" customHeight="1">
      <c r="C69" s="1"/>
      <c r="D69" s="1"/>
      <c r="E69" s="1"/>
      <c r="F69" s="1"/>
      <c r="G69" s="1"/>
      <c r="H69" s="1"/>
      <c r="I69" s="1"/>
      <c r="J69" s="1"/>
      <c r="K69" s="1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5" customHeight="1"/>
    <row r="79" ht="5.25" customHeight="1"/>
  </sheetData>
  <sheetProtection/>
  <mergeCells count="82">
    <mergeCell ref="C46:D46"/>
    <mergeCell ref="D67:Q67"/>
    <mergeCell ref="D10:E10"/>
    <mergeCell ref="D11:E11"/>
    <mergeCell ref="C16:D16"/>
    <mergeCell ref="D12:E12"/>
    <mergeCell ref="C45:D45"/>
    <mergeCell ref="B66:E66"/>
    <mergeCell ref="C61:D61"/>
    <mergeCell ref="C64:D64"/>
    <mergeCell ref="C53:D53"/>
    <mergeCell ref="C54:D54"/>
    <mergeCell ref="C48:D48"/>
    <mergeCell ref="C52:D52"/>
    <mergeCell ref="B13:D13"/>
    <mergeCell ref="C14:D14"/>
    <mergeCell ref="C23:D23"/>
    <mergeCell ref="C39:D39"/>
    <mergeCell ref="C40:D40"/>
    <mergeCell ref="C20:D20"/>
    <mergeCell ref="B65:E65"/>
    <mergeCell ref="C58:D58"/>
    <mergeCell ref="C41:D41"/>
    <mergeCell ref="U34:U44"/>
    <mergeCell ref="C30:D30"/>
    <mergeCell ref="C63:D63"/>
    <mergeCell ref="C44:D44"/>
    <mergeCell ref="U59:U64"/>
    <mergeCell ref="U52:U53"/>
    <mergeCell ref="C38:D38"/>
    <mergeCell ref="U54:U58"/>
    <mergeCell ref="C49:D49"/>
    <mergeCell ref="U45:U48"/>
    <mergeCell ref="D8:E8"/>
    <mergeCell ref="R13:T13"/>
    <mergeCell ref="U16:U21"/>
    <mergeCell ref="F13:Q13"/>
    <mergeCell ref="C31:D31"/>
    <mergeCell ref="C17:D17"/>
    <mergeCell ref="D9:E9"/>
    <mergeCell ref="C62:D62"/>
    <mergeCell ref="C33:D33"/>
    <mergeCell ref="C35:D35"/>
    <mergeCell ref="U6:U12"/>
    <mergeCell ref="T6:T9"/>
    <mergeCell ref="U24:U26"/>
    <mergeCell ref="U27:U33"/>
    <mergeCell ref="U14:U15"/>
    <mergeCell ref="C18:D18"/>
    <mergeCell ref="D6:E6"/>
    <mergeCell ref="R6:R9"/>
    <mergeCell ref="S6:S9"/>
    <mergeCell ref="C29:D29"/>
    <mergeCell ref="C34:D34"/>
    <mergeCell ref="C26:D26"/>
    <mergeCell ref="C15:D15"/>
    <mergeCell ref="C24:D24"/>
    <mergeCell ref="C22:D22"/>
    <mergeCell ref="C25:D25"/>
    <mergeCell ref="C19:D19"/>
    <mergeCell ref="D7:E7"/>
    <mergeCell ref="B6:C12"/>
    <mergeCell ref="G3:I3"/>
    <mergeCell ref="G4:I4"/>
    <mergeCell ref="B4:C4"/>
    <mergeCell ref="B1:Q1"/>
    <mergeCell ref="C43:D43"/>
    <mergeCell ref="C42:D42"/>
    <mergeCell ref="C27:D27"/>
    <mergeCell ref="C37:D37"/>
    <mergeCell ref="C32:D32"/>
    <mergeCell ref="C28:D28"/>
    <mergeCell ref="C60:D60"/>
    <mergeCell ref="C47:D47"/>
    <mergeCell ref="C51:D51"/>
    <mergeCell ref="C50:D50"/>
    <mergeCell ref="C57:D57"/>
    <mergeCell ref="C21:D21"/>
    <mergeCell ref="C55:D55"/>
    <mergeCell ref="C56:D56"/>
    <mergeCell ref="C59:D59"/>
    <mergeCell ref="C36:D36"/>
  </mergeCells>
  <printOptions horizontalCentered="1"/>
  <pageMargins left="0.7086614173228347" right="0.7086614173228347" top="0.5905511811023623" bottom="0.1968503937007874" header="0" footer="0"/>
  <pageSetup fitToWidth="2" fitToHeight="1" horizontalDpi="600" verticalDpi="600" orientation="landscape" paperSize="9" scale="70" r:id="rId1"/>
  <headerFooter alignWithMargins="0">
    <oddHeader>&amp;L様式２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U79"/>
  <sheetViews>
    <sheetView zoomScalePageLayoutView="0" workbookViewId="0" topLeftCell="A12">
      <selection activeCell="F58" sqref="F58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8" width="7.59765625" style="4" customWidth="1"/>
    <col min="9" max="9" width="7.59765625" style="3" customWidth="1"/>
    <col min="10" max="12" width="7.59765625" style="4" customWidth="1"/>
    <col min="13" max="13" width="13.5" style="4" customWidth="1"/>
    <col min="14" max="14" width="3.5" style="3" customWidth="1"/>
    <col min="15" max="16" width="0" style="3" hidden="1" customWidth="1"/>
    <col min="17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U1" s="4"/>
    </row>
    <row r="2" spans="2:21" ht="12" customHeight="1" thickBot="1">
      <c r="B2" s="116"/>
      <c r="F2" s="3"/>
      <c r="G2" s="3"/>
      <c r="H2" s="3"/>
      <c r="J2" s="3"/>
      <c r="K2" s="3"/>
      <c r="L2" s="3"/>
      <c r="M2" s="3"/>
      <c r="U2" s="4"/>
    </row>
    <row r="3" spans="2:14" ht="16.5" customHeight="1" thickBot="1">
      <c r="B3" s="4"/>
      <c r="C3" s="12"/>
      <c r="D3" s="14"/>
      <c r="E3" s="4"/>
      <c r="F3" s="793" t="s">
        <v>6</v>
      </c>
      <c r="G3" s="794"/>
      <c r="H3" s="794"/>
      <c r="I3" s="795"/>
      <c r="N3" s="4"/>
    </row>
    <row r="4" spans="2:14" ht="16.5" customHeight="1" thickBot="1">
      <c r="B4" s="793" t="s">
        <v>21</v>
      </c>
      <c r="C4" s="795"/>
      <c r="D4" s="47" t="s">
        <v>429</v>
      </c>
      <c r="E4" s="4"/>
      <c r="F4" s="846" t="s">
        <v>170</v>
      </c>
      <c r="G4" s="847"/>
      <c r="H4" s="847"/>
      <c r="I4" s="848"/>
      <c r="N4" s="4"/>
    </row>
    <row r="5" spans="2:14" ht="9.75" customHeight="1" thickBot="1">
      <c r="B5" s="4"/>
      <c r="C5" s="4"/>
      <c r="D5" s="4"/>
      <c r="E5" s="4"/>
      <c r="I5" s="4"/>
      <c r="N5" s="4"/>
    </row>
    <row r="6" spans="2:14" ht="10.5" customHeight="1">
      <c r="B6" s="799" t="s">
        <v>246</v>
      </c>
      <c r="C6" s="800"/>
      <c r="D6" s="803" t="s">
        <v>7</v>
      </c>
      <c r="E6" s="804"/>
      <c r="F6" s="78">
        <v>45064</v>
      </c>
      <c r="G6" s="150">
        <v>45113</v>
      </c>
      <c r="H6" s="149">
        <v>45174</v>
      </c>
      <c r="I6" s="216">
        <v>45232</v>
      </c>
      <c r="J6" s="805" t="s">
        <v>0</v>
      </c>
      <c r="K6" s="808" t="s">
        <v>1</v>
      </c>
      <c r="L6" s="811" t="s">
        <v>2</v>
      </c>
      <c r="M6" s="814" t="s">
        <v>76</v>
      </c>
      <c r="N6" s="4"/>
    </row>
    <row r="7" spans="2:14" ht="10.5" customHeight="1">
      <c r="B7" s="801"/>
      <c r="C7" s="802"/>
      <c r="D7" s="816" t="s">
        <v>12</v>
      </c>
      <c r="E7" s="817"/>
      <c r="F7" s="58">
        <v>0.46527777777777773</v>
      </c>
      <c r="G7" s="151">
        <v>0.4618055555555556</v>
      </c>
      <c r="H7" s="151">
        <v>0.4583333333333333</v>
      </c>
      <c r="I7" s="190">
        <v>0.4513888888888889</v>
      </c>
      <c r="J7" s="806"/>
      <c r="K7" s="809"/>
      <c r="L7" s="812"/>
      <c r="M7" s="815"/>
      <c r="N7" s="4"/>
    </row>
    <row r="8" spans="2:14" ht="10.5" customHeight="1">
      <c r="B8" s="801"/>
      <c r="C8" s="802"/>
      <c r="D8" s="816" t="s">
        <v>8</v>
      </c>
      <c r="E8" s="817"/>
      <c r="F8" s="58" t="s">
        <v>488</v>
      </c>
      <c r="G8" s="151" t="s">
        <v>519</v>
      </c>
      <c r="H8" s="151" t="s">
        <v>519</v>
      </c>
      <c r="I8" s="190" t="s">
        <v>488</v>
      </c>
      <c r="J8" s="806"/>
      <c r="K8" s="809"/>
      <c r="L8" s="812"/>
      <c r="M8" s="815"/>
      <c r="N8" s="4"/>
    </row>
    <row r="9" spans="2:14" ht="10.5" customHeight="1">
      <c r="B9" s="801"/>
      <c r="C9" s="802"/>
      <c r="D9" s="816" t="s">
        <v>9</v>
      </c>
      <c r="E9" s="817"/>
      <c r="F9" s="59" t="s">
        <v>488</v>
      </c>
      <c r="G9" s="9" t="s">
        <v>488</v>
      </c>
      <c r="H9" s="9" t="s">
        <v>519</v>
      </c>
      <c r="I9" s="10" t="s">
        <v>487</v>
      </c>
      <c r="J9" s="807"/>
      <c r="K9" s="810"/>
      <c r="L9" s="813"/>
      <c r="M9" s="815"/>
      <c r="N9" s="4"/>
    </row>
    <row r="10" spans="2:14" ht="10.5" customHeight="1">
      <c r="B10" s="801"/>
      <c r="C10" s="802"/>
      <c r="D10" s="816" t="s">
        <v>10</v>
      </c>
      <c r="E10" s="817"/>
      <c r="F10" s="115">
        <v>29.9</v>
      </c>
      <c r="G10" s="31">
        <v>24</v>
      </c>
      <c r="H10" s="31">
        <v>26.1</v>
      </c>
      <c r="I10" s="173">
        <v>18.7</v>
      </c>
      <c r="J10" s="328">
        <f>MAX(F10:I10)</f>
        <v>29.9</v>
      </c>
      <c r="K10" s="329">
        <f>MIN(F10:I10)</f>
        <v>18.7</v>
      </c>
      <c r="L10" s="330">
        <f>AVERAGE(F10:I10)</f>
        <v>24.675</v>
      </c>
      <c r="M10" s="815"/>
      <c r="N10" s="4"/>
    </row>
    <row r="11" spans="2:14" ht="10.5" customHeight="1" thickBot="1">
      <c r="B11" s="801"/>
      <c r="C11" s="802"/>
      <c r="D11" s="816" t="s">
        <v>11</v>
      </c>
      <c r="E11" s="817"/>
      <c r="F11" s="115">
        <v>9.8</v>
      </c>
      <c r="G11" s="511">
        <v>18.5</v>
      </c>
      <c r="H11" s="511">
        <v>22.2</v>
      </c>
      <c r="I11" s="178">
        <v>12.5</v>
      </c>
      <c r="J11" s="462">
        <f>MAX(F11:I11)</f>
        <v>22.2</v>
      </c>
      <c r="K11" s="386">
        <f>MIN(F11:I11)</f>
        <v>9.8</v>
      </c>
      <c r="L11" s="387">
        <f>AVERAGE(F11:I11)</f>
        <v>15.75</v>
      </c>
      <c r="M11" s="815"/>
      <c r="N11" s="4"/>
    </row>
    <row r="12" spans="2:15" s="6" customFormat="1" ht="12.75" customHeight="1" thickBot="1">
      <c r="B12" s="818" t="s">
        <v>234</v>
      </c>
      <c r="C12" s="819"/>
      <c r="D12" s="819"/>
      <c r="E12" s="19" t="s">
        <v>256</v>
      </c>
      <c r="F12" s="820" t="s">
        <v>469</v>
      </c>
      <c r="G12" s="820"/>
      <c r="H12" s="820"/>
      <c r="I12" s="820"/>
      <c r="J12" s="821"/>
      <c r="K12" s="821"/>
      <c r="L12" s="821"/>
      <c r="M12" s="137"/>
      <c r="N12" s="7"/>
      <c r="O12" s="6" t="s">
        <v>245</v>
      </c>
    </row>
    <row r="13" spans="2:16" ht="10.5" customHeight="1">
      <c r="B13" s="136">
        <v>1</v>
      </c>
      <c r="C13" s="822" t="s">
        <v>22</v>
      </c>
      <c r="D13" s="823"/>
      <c r="E13" s="97" t="s">
        <v>264</v>
      </c>
      <c r="F13" s="485">
        <v>37</v>
      </c>
      <c r="G13" s="152">
        <v>53</v>
      </c>
      <c r="H13" s="152">
        <v>230</v>
      </c>
      <c r="I13" s="525">
        <v>140</v>
      </c>
      <c r="J13" s="394">
        <f>MAX(F13:I13)</f>
        <v>230</v>
      </c>
      <c r="K13" s="335">
        <f>MIN(F13:I13)</f>
        <v>37</v>
      </c>
      <c r="L13" s="354">
        <f>IF(AVERAGEA(F13:I13)&lt;O13,TEXT(O13,"&lt;0.#######"),AVERAGEA(F13:I13))</f>
        <v>115</v>
      </c>
      <c r="M13" s="824" t="s">
        <v>56</v>
      </c>
      <c r="N13" s="2"/>
      <c r="P13" s="3">
        <v>0</v>
      </c>
    </row>
    <row r="14" spans="2:14" ht="10.5" customHeight="1">
      <c r="B14" s="35">
        <v>2</v>
      </c>
      <c r="C14" s="825" t="s">
        <v>23</v>
      </c>
      <c r="D14" s="826"/>
      <c r="E14" s="77" t="s">
        <v>276</v>
      </c>
      <c r="F14" s="486" t="s">
        <v>489</v>
      </c>
      <c r="G14" s="288" t="s">
        <v>489</v>
      </c>
      <c r="H14" s="288" t="s">
        <v>489</v>
      </c>
      <c r="I14" s="289" t="s">
        <v>489</v>
      </c>
      <c r="J14" s="398"/>
      <c r="K14" s="337"/>
      <c r="L14" s="338"/>
      <c r="M14" s="824"/>
      <c r="N14" s="2"/>
    </row>
    <row r="15" spans="2:16" ht="10.5" customHeight="1">
      <c r="B15" s="35">
        <v>3</v>
      </c>
      <c r="C15" s="825" t="s">
        <v>24</v>
      </c>
      <c r="D15" s="826"/>
      <c r="E15" s="10" t="s">
        <v>254</v>
      </c>
      <c r="F15" s="487" t="s">
        <v>477</v>
      </c>
      <c r="G15" s="29" t="s">
        <v>477</v>
      </c>
      <c r="H15" s="29" t="s">
        <v>477</v>
      </c>
      <c r="I15" s="179" t="s">
        <v>477</v>
      </c>
      <c r="J15" s="400"/>
      <c r="K15" s="340"/>
      <c r="L15" s="341"/>
      <c r="M15" s="827" t="s">
        <v>57</v>
      </c>
      <c r="N15" s="2"/>
      <c r="O15" s="3">
        <v>0.0003</v>
      </c>
      <c r="P15" s="3" t="s">
        <v>435</v>
      </c>
    </row>
    <row r="16" spans="2:16" ht="10.5" customHeight="1">
      <c r="B16" s="35">
        <v>4</v>
      </c>
      <c r="C16" s="825" t="s">
        <v>25</v>
      </c>
      <c r="D16" s="826"/>
      <c r="E16" s="10" t="s">
        <v>254</v>
      </c>
      <c r="F16" s="487" t="s">
        <v>477</v>
      </c>
      <c r="G16" s="164" t="s">
        <v>477</v>
      </c>
      <c r="H16" s="164" t="s">
        <v>477</v>
      </c>
      <c r="I16" s="182" t="s">
        <v>477</v>
      </c>
      <c r="J16" s="402"/>
      <c r="K16" s="343"/>
      <c r="L16" s="344"/>
      <c r="M16" s="828"/>
      <c r="N16" s="2"/>
      <c r="O16" s="3">
        <v>5E-05</v>
      </c>
      <c r="P16" s="3" t="s">
        <v>289</v>
      </c>
    </row>
    <row r="17" spans="2:16" ht="10.5" customHeight="1">
      <c r="B17" s="35">
        <v>5</v>
      </c>
      <c r="C17" s="825" t="s">
        <v>26</v>
      </c>
      <c r="D17" s="826"/>
      <c r="E17" s="10" t="s">
        <v>254</v>
      </c>
      <c r="F17" s="487" t="s">
        <v>477</v>
      </c>
      <c r="G17" s="29" t="s">
        <v>477</v>
      </c>
      <c r="H17" s="29" t="s">
        <v>477</v>
      </c>
      <c r="I17" s="179" t="s">
        <v>477</v>
      </c>
      <c r="J17" s="400"/>
      <c r="K17" s="340"/>
      <c r="L17" s="341"/>
      <c r="M17" s="828"/>
      <c r="N17" s="2"/>
      <c r="O17" s="3">
        <v>0.001</v>
      </c>
      <c r="P17" s="3" t="s">
        <v>291</v>
      </c>
    </row>
    <row r="18" spans="2:16" ht="10.5" customHeight="1">
      <c r="B18" s="35">
        <v>6</v>
      </c>
      <c r="C18" s="825" t="s">
        <v>27</v>
      </c>
      <c r="D18" s="826"/>
      <c r="E18" s="10" t="s">
        <v>254</v>
      </c>
      <c r="F18" s="487" t="s">
        <v>477</v>
      </c>
      <c r="G18" s="165" t="s">
        <v>477</v>
      </c>
      <c r="H18" s="165" t="s">
        <v>477</v>
      </c>
      <c r="I18" s="192" t="s">
        <v>477</v>
      </c>
      <c r="J18" s="400"/>
      <c r="K18" s="340"/>
      <c r="L18" s="341"/>
      <c r="M18" s="828"/>
      <c r="N18" s="2"/>
      <c r="O18" s="3">
        <v>0.001</v>
      </c>
      <c r="P18" s="3" t="s">
        <v>291</v>
      </c>
    </row>
    <row r="19" spans="2:16" ht="10.5" customHeight="1">
      <c r="B19" s="35">
        <v>7</v>
      </c>
      <c r="C19" s="825" t="s">
        <v>28</v>
      </c>
      <c r="D19" s="826"/>
      <c r="E19" s="10" t="s">
        <v>254</v>
      </c>
      <c r="F19" s="487" t="s">
        <v>477</v>
      </c>
      <c r="G19" s="29" t="s">
        <v>477</v>
      </c>
      <c r="H19" s="29" t="s">
        <v>477</v>
      </c>
      <c r="I19" s="179" t="s">
        <v>477</v>
      </c>
      <c r="J19" s="400"/>
      <c r="K19" s="340"/>
      <c r="L19" s="341"/>
      <c r="M19" s="828"/>
      <c r="N19" s="2"/>
      <c r="O19" s="3">
        <v>0.001</v>
      </c>
      <c r="P19" s="3" t="s">
        <v>291</v>
      </c>
    </row>
    <row r="20" spans="2:16" ht="10.5" customHeight="1">
      <c r="B20" s="35">
        <v>8</v>
      </c>
      <c r="C20" s="825" t="s">
        <v>29</v>
      </c>
      <c r="D20" s="826"/>
      <c r="E20" s="10" t="s">
        <v>254</v>
      </c>
      <c r="F20" s="487" t="s">
        <v>477</v>
      </c>
      <c r="G20" s="29" t="s">
        <v>477</v>
      </c>
      <c r="H20" s="29" t="s">
        <v>477</v>
      </c>
      <c r="I20" s="179" t="s">
        <v>477</v>
      </c>
      <c r="J20" s="400"/>
      <c r="K20" s="340"/>
      <c r="L20" s="341"/>
      <c r="M20" s="829"/>
      <c r="N20" s="2"/>
      <c r="O20" s="3">
        <v>0.005</v>
      </c>
      <c r="P20" s="3" t="s">
        <v>293</v>
      </c>
    </row>
    <row r="21" spans="2:16" ht="10.5" customHeight="1">
      <c r="B21" s="35">
        <v>9</v>
      </c>
      <c r="C21" s="825" t="s">
        <v>465</v>
      </c>
      <c r="D21" s="826"/>
      <c r="E21" s="10" t="s">
        <v>254</v>
      </c>
      <c r="F21" s="487"/>
      <c r="G21" s="29"/>
      <c r="H21" s="29"/>
      <c r="I21" s="179"/>
      <c r="J21" s="400"/>
      <c r="K21" s="340"/>
      <c r="L21" s="341"/>
      <c r="M21" s="11" t="s">
        <v>466</v>
      </c>
      <c r="N21" s="2"/>
      <c r="O21" s="3">
        <v>0.004</v>
      </c>
      <c r="P21" s="3" t="s">
        <v>293</v>
      </c>
    </row>
    <row r="22" spans="2:16" ht="10.5" customHeight="1">
      <c r="B22" s="35">
        <v>10</v>
      </c>
      <c r="C22" s="825" t="s">
        <v>30</v>
      </c>
      <c r="D22" s="826"/>
      <c r="E22" s="10" t="s">
        <v>254</v>
      </c>
      <c r="F22" s="487" t="s">
        <v>477</v>
      </c>
      <c r="G22" s="29" t="s">
        <v>477</v>
      </c>
      <c r="H22" s="29" t="s">
        <v>477</v>
      </c>
      <c r="I22" s="179" t="s">
        <v>477</v>
      </c>
      <c r="J22" s="400"/>
      <c r="K22" s="340"/>
      <c r="L22" s="341"/>
      <c r="M22" s="11" t="s">
        <v>58</v>
      </c>
      <c r="N22" s="2"/>
      <c r="O22" s="3">
        <v>0.001</v>
      </c>
      <c r="P22" s="3" t="s">
        <v>291</v>
      </c>
    </row>
    <row r="23" spans="2:16" ht="10.5" customHeight="1">
      <c r="B23" s="35">
        <v>11</v>
      </c>
      <c r="C23" s="825" t="s">
        <v>31</v>
      </c>
      <c r="D23" s="826"/>
      <c r="E23" s="10" t="s">
        <v>254</v>
      </c>
      <c r="F23" s="486" t="s">
        <v>448</v>
      </c>
      <c r="G23" s="9" t="s">
        <v>448</v>
      </c>
      <c r="H23" s="9" t="s">
        <v>448</v>
      </c>
      <c r="I23" s="10">
        <v>0.2</v>
      </c>
      <c r="J23" s="398">
        <f>IF(MAXA(F23:I23)&lt;O23,TEXT(O23,"&lt;0.#######"),MAXA(F23:I23))</f>
        <v>0.2</v>
      </c>
      <c r="K23" s="337" t="str">
        <f>IF(MINA(F23:I23)&lt;O23,TEXT(O23,"&lt;0.#######"),MINA(F23:I23))</f>
        <v>&lt;0.1</v>
      </c>
      <c r="L23" s="330" t="str">
        <f>IF(AVERAGEA(F23:I23)&lt;O23,TEXT(O23,"&lt;0.#######"),AVERAGEA(F23:I23))</f>
        <v>&lt;0.1</v>
      </c>
      <c r="M23" s="830" t="s">
        <v>59</v>
      </c>
      <c r="N23" s="2"/>
      <c r="O23" s="3">
        <v>0.1</v>
      </c>
      <c r="P23" s="3" t="s">
        <v>448</v>
      </c>
    </row>
    <row r="24" spans="2:16" ht="10.5" customHeight="1">
      <c r="B24" s="35">
        <v>12</v>
      </c>
      <c r="C24" s="825" t="s">
        <v>32</v>
      </c>
      <c r="D24" s="826"/>
      <c r="E24" s="10" t="s">
        <v>254</v>
      </c>
      <c r="F24" s="487" t="s">
        <v>477</v>
      </c>
      <c r="G24" s="56" t="s">
        <v>477</v>
      </c>
      <c r="H24" s="56" t="s">
        <v>477</v>
      </c>
      <c r="I24" s="184" t="s">
        <v>477</v>
      </c>
      <c r="J24" s="347"/>
      <c r="K24" s="347"/>
      <c r="L24" s="348"/>
      <c r="M24" s="830"/>
      <c r="N24" s="2"/>
      <c r="O24" s="3">
        <v>0.05</v>
      </c>
      <c r="P24" s="3" t="s">
        <v>456</v>
      </c>
    </row>
    <row r="25" spans="2:16" ht="10.5" customHeight="1">
      <c r="B25" s="35">
        <v>13</v>
      </c>
      <c r="C25" s="825" t="s">
        <v>33</v>
      </c>
      <c r="D25" s="826"/>
      <c r="E25" s="10" t="s">
        <v>254</v>
      </c>
      <c r="F25" s="487" t="s">
        <v>477</v>
      </c>
      <c r="G25" s="31" t="s">
        <v>477</v>
      </c>
      <c r="H25" s="31" t="s">
        <v>477</v>
      </c>
      <c r="I25" s="173" t="s">
        <v>477</v>
      </c>
      <c r="J25" s="345"/>
      <c r="K25" s="345"/>
      <c r="L25" s="330"/>
      <c r="M25" s="830"/>
      <c r="N25" s="2"/>
      <c r="O25" s="3">
        <v>0.1</v>
      </c>
      <c r="P25" s="3" t="s">
        <v>448</v>
      </c>
    </row>
    <row r="26" spans="2:16" ht="10.5" customHeight="1">
      <c r="B26" s="35">
        <v>14</v>
      </c>
      <c r="C26" s="825" t="s">
        <v>34</v>
      </c>
      <c r="D26" s="826"/>
      <c r="E26" s="10" t="s">
        <v>254</v>
      </c>
      <c r="F26" s="487" t="s">
        <v>477</v>
      </c>
      <c r="G26" s="166" t="s">
        <v>477</v>
      </c>
      <c r="H26" s="166" t="s">
        <v>477</v>
      </c>
      <c r="I26" s="186" t="s">
        <v>477</v>
      </c>
      <c r="J26" s="350"/>
      <c r="K26" s="350"/>
      <c r="L26" s="351"/>
      <c r="M26" s="830" t="s">
        <v>60</v>
      </c>
      <c r="N26" s="2"/>
      <c r="O26" s="3">
        <v>0.0002</v>
      </c>
      <c r="P26" s="3" t="s">
        <v>286</v>
      </c>
    </row>
    <row r="27" spans="2:16" ht="10.5" customHeight="1">
      <c r="B27" s="35">
        <v>15</v>
      </c>
      <c r="C27" s="825" t="s">
        <v>106</v>
      </c>
      <c r="D27" s="826"/>
      <c r="E27" s="10" t="s">
        <v>254</v>
      </c>
      <c r="F27" s="487" t="s">
        <v>477</v>
      </c>
      <c r="G27" s="29" t="s">
        <v>477</v>
      </c>
      <c r="H27" s="29" t="s">
        <v>477</v>
      </c>
      <c r="I27" s="179" t="s">
        <v>477</v>
      </c>
      <c r="J27" s="400"/>
      <c r="K27" s="340"/>
      <c r="L27" s="341"/>
      <c r="M27" s="830"/>
      <c r="N27" s="2"/>
      <c r="O27" s="3">
        <v>0.005</v>
      </c>
      <c r="P27" s="3" t="s">
        <v>293</v>
      </c>
    </row>
    <row r="28" spans="2:16" ht="21.75" customHeight="1">
      <c r="B28" s="35">
        <v>16</v>
      </c>
      <c r="C28" s="831" t="s">
        <v>433</v>
      </c>
      <c r="D28" s="832"/>
      <c r="E28" s="10" t="s">
        <v>254</v>
      </c>
      <c r="F28" s="487" t="s">
        <v>477</v>
      </c>
      <c r="G28" s="29" t="s">
        <v>477</v>
      </c>
      <c r="H28" s="29" t="s">
        <v>477</v>
      </c>
      <c r="I28" s="179" t="s">
        <v>477</v>
      </c>
      <c r="J28" s="340"/>
      <c r="K28" s="340"/>
      <c r="L28" s="341"/>
      <c r="M28" s="830"/>
      <c r="N28" s="2"/>
      <c r="O28" s="3">
        <v>0.001</v>
      </c>
      <c r="P28" s="3" t="s">
        <v>291</v>
      </c>
    </row>
    <row r="29" spans="2:16" ht="10.5" customHeight="1">
      <c r="B29" s="35">
        <v>17</v>
      </c>
      <c r="C29" s="825" t="s">
        <v>107</v>
      </c>
      <c r="D29" s="826"/>
      <c r="E29" s="10" t="s">
        <v>254</v>
      </c>
      <c r="F29" s="487" t="s">
        <v>477</v>
      </c>
      <c r="G29" s="29" t="s">
        <v>477</v>
      </c>
      <c r="H29" s="29" t="s">
        <v>477</v>
      </c>
      <c r="I29" s="179" t="s">
        <v>477</v>
      </c>
      <c r="J29" s="340"/>
      <c r="K29" s="340"/>
      <c r="L29" s="341"/>
      <c r="M29" s="830"/>
      <c r="N29" s="2"/>
      <c r="O29" s="3">
        <v>0.001</v>
      </c>
      <c r="P29" s="3" t="s">
        <v>291</v>
      </c>
    </row>
    <row r="30" spans="2:16" ht="10.5" customHeight="1">
      <c r="B30" s="35">
        <v>18</v>
      </c>
      <c r="C30" s="825" t="s">
        <v>108</v>
      </c>
      <c r="D30" s="826"/>
      <c r="E30" s="10" t="s">
        <v>254</v>
      </c>
      <c r="F30" s="487" t="s">
        <v>477</v>
      </c>
      <c r="G30" s="29" t="s">
        <v>477</v>
      </c>
      <c r="H30" s="29" t="s">
        <v>477</v>
      </c>
      <c r="I30" s="179" t="s">
        <v>477</v>
      </c>
      <c r="J30" s="340"/>
      <c r="K30" s="340"/>
      <c r="L30" s="341"/>
      <c r="M30" s="830"/>
      <c r="N30" s="2"/>
      <c r="O30" s="3">
        <v>0.001</v>
      </c>
      <c r="P30" s="3" t="s">
        <v>291</v>
      </c>
    </row>
    <row r="31" spans="2:16" ht="10.5" customHeight="1">
      <c r="B31" s="35">
        <v>19</v>
      </c>
      <c r="C31" s="825" t="s">
        <v>109</v>
      </c>
      <c r="D31" s="826"/>
      <c r="E31" s="10" t="s">
        <v>254</v>
      </c>
      <c r="F31" s="487" t="s">
        <v>477</v>
      </c>
      <c r="G31" s="29" t="s">
        <v>477</v>
      </c>
      <c r="H31" s="29" t="s">
        <v>477</v>
      </c>
      <c r="I31" s="179" t="s">
        <v>477</v>
      </c>
      <c r="J31" s="340"/>
      <c r="K31" s="340"/>
      <c r="L31" s="341"/>
      <c r="M31" s="830"/>
      <c r="N31" s="2"/>
      <c r="O31" s="3">
        <v>0.001</v>
      </c>
      <c r="P31" s="3" t="s">
        <v>291</v>
      </c>
    </row>
    <row r="32" spans="2:16" ht="10.5" customHeight="1">
      <c r="B32" s="35">
        <v>20</v>
      </c>
      <c r="C32" s="825" t="s">
        <v>86</v>
      </c>
      <c r="D32" s="826"/>
      <c r="E32" s="10" t="s">
        <v>254</v>
      </c>
      <c r="F32" s="487" t="s">
        <v>477</v>
      </c>
      <c r="G32" s="29" t="s">
        <v>477</v>
      </c>
      <c r="H32" s="29" t="s">
        <v>477</v>
      </c>
      <c r="I32" s="179" t="s">
        <v>477</v>
      </c>
      <c r="J32" s="340"/>
      <c r="K32" s="340"/>
      <c r="L32" s="341"/>
      <c r="M32" s="830"/>
      <c r="N32" s="2"/>
      <c r="O32" s="3">
        <v>0.001</v>
      </c>
      <c r="P32" s="3" t="s">
        <v>291</v>
      </c>
    </row>
    <row r="33" spans="2:16" ht="10.5" customHeight="1">
      <c r="B33" s="35">
        <v>21</v>
      </c>
      <c r="C33" s="825" t="s">
        <v>277</v>
      </c>
      <c r="D33" s="826"/>
      <c r="E33" s="10" t="s">
        <v>254</v>
      </c>
      <c r="F33" s="487" t="s">
        <v>477</v>
      </c>
      <c r="G33" s="56" t="s">
        <v>477</v>
      </c>
      <c r="H33" s="56" t="s">
        <v>477</v>
      </c>
      <c r="I33" s="184" t="s">
        <v>477</v>
      </c>
      <c r="J33" s="409"/>
      <c r="K33" s="347"/>
      <c r="L33" s="348"/>
      <c r="M33" s="827" t="s">
        <v>58</v>
      </c>
      <c r="N33" s="2"/>
      <c r="O33" s="3">
        <v>0.06</v>
      </c>
      <c r="P33" s="3" t="s">
        <v>453</v>
      </c>
    </row>
    <row r="34" spans="2:16" ht="10.5" customHeight="1">
      <c r="B34" s="35">
        <v>22</v>
      </c>
      <c r="C34" s="825" t="s">
        <v>35</v>
      </c>
      <c r="D34" s="826"/>
      <c r="E34" s="10" t="s">
        <v>254</v>
      </c>
      <c r="F34" s="487" t="s">
        <v>477</v>
      </c>
      <c r="G34" s="29" t="s">
        <v>477</v>
      </c>
      <c r="H34" s="29" t="s">
        <v>477</v>
      </c>
      <c r="I34" s="179" t="s">
        <v>477</v>
      </c>
      <c r="J34" s="400"/>
      <c r="K34" s="340"/>
      <c r="L34" s="341"/>
      <c r="M34" s="824"/>
      <c r="N34" s="2"/>
      <c r="O34" s="3">
        <v>0.002</v>
      </c>
      <c r="P34" s="3" t="s">
        <v>288</v>
      </c>
    </row>
    <row r="35" spans="2:16" ht="10.5" customHeight="1">
      <c r="B35" s="35">
        <v>23</v>
      </c>
      <c r="C35" s="825" t="s">
        <v>101</v>
      </c>
      <c r="D35" s="826"/>
      <c r="E35" s="10" t="s">
        <v>254</v>
      </c>
      <c r="F35" s="487" t="s">
        <v>477</v>
      </c>
      <c r="G35" s="29" t="s">
        <v>477</v>
      </c>
      <c r="H35" s="29" t="s">
        <v>477</v>
      </c>
      <c r="I35" s="179" t="s">
        <v>477</v>
      </c>
      <c r="J35" s="400"/>
      <c r="K35" s="340"/>
      <c r="L35" s="341"/>
      <c r="M35" s="824"/>
      <c r="N35" s="2"/>
      <c r="O35" s="3">
        <v>0.001</v>
      </c>
      <c r="P35" s="3" t="s">
        <v>291</v>
      </c>
    </row>
    <row r="36" spans="2:16" ht="10.5" customHeight="1">
      <c r="B36" s="35">
        <v>24</v>
      </c>
      <c r="C36" s="825" t="s">
        <v>36</v>
      </c>
      <c r="D36" s="826"/>
      <c r="E36" s="10" t="s">
        <v>254</v>
      </c>
      <c r="F36" s="487" t="s">
        <v>477</v>
      </c>
      <c r="G36" s="29" t="s">
        <v>477</v>
      </c>
      <c r="H36" s="29" t="s">
        <v>477</v>
      </c>
      <c r="I36" s="179" t="s">
        <v>477</v>
      </c>
      <c r="J36" s="400"/>
      <c r="K36" s="340"/>
      <c r="L36" s="341"/>
      <c r="M36" s="824"/>
      <c r="N36" s="2"/>
      <c r="O36" s="3">
        <v>0.003</v>
      </c>
      <c r="P36" s="3" t="s">
        <v>436</v>
      </c>
    </row>
    <row r="37" spans="2:16" ht="10.5" customHeight="1">
      <c r="B37" s="35">
        <v>25</v>
      </c>
      <c r="C37" s="825" t="s">
        <v>87</v>
      </c>
      <c r="D37" s="826"/>
      <c r="E37" s="10" t="s">
        <v>254</v>
      </c>
      <c r="F37" s="487" t="s">
        <v>477</v>
      </c>
      <c r="G37" s="29" t="s">
        <v>477</v>
      </c>
      <c r="H37" s="29" t="s">
        <v>477</v>
      </c>
      <c r="I37" s="179" t="s">
        <v>477</v>
      </c>
      <c r="J37" s="340"/>
      <c r="K37" s="340"/>
      <c r="L37" s="341"/>
      <c r="M37" s="824"/>
      <c r="N37" s="2"/>
      <c r="O37" s="3">
        <v>0.001</v>
      </c>
      <c r="P37" s="3" t="s">
        <v>291</v>
      </c>
    </row>
    <row r="38" spans="2:16" ht="10.5" customHeight="1">
      <c r="B38" s="35">
        <v>26</v>
      </c>
      <c r="C38" s="825" t="s">
        <v>37</v>
      </c>
      <c r="D38" s="826"/>
      <c r="E38" s="10" t="s">
        <v>254</v>
      </c>
      <c r="F38" s="487" t="s">
        <v>477</v>
      </c>
      <c r="G38" s="29" t="s">
        <v>477</v>
      </c>
      <c r="H38" s="29" t="s">
        <v>477</v>
      </c>
      <c r="I38" s="179" t="s">
        <v>477</v>
      </c>
      <c r="J38" s="400"/>
      <c r="K38" s="340"/>
      <c r="L38" s="341"/>
      <c r="M38" s="824"/>
      <c r="N38" s="2"/>
      <c r="O38" s="3">
        <v>0.001</v>
      </c>
      <c r="P38" s="3" t="s">
        <v>291</v>
      </c>
    </row>
    <row r="39" spans="2:16" ht="10.5" customHeight="1">
      <c r="B39" s="35">
        <v>27</v>
      </c>
      <c r="C39" s="825" t="s">
        <v>38</v>
      </c>
      <c r="D39" s="826"/>
      <c r="E39" s="10" t="s">
        <v>254</v>
      </c>
      <c r="F39" s="487" t="s">
        <v>477</v>
      </c>
      <c r="G39" s="29" t="s">
        <v>477</v>
      </c>
      <c r="H39" s="29" t="s">
        <v>477</v>
      </c>
      <c r="I39" s="179" t="s">
        <v>477</v>
      </c>
      <c r="J39" s="400"/>
      <c r="K39" s="340"/>
      <c r="L39" s="341"/>
      <c r="M39" s="824"/>
      <c r="N39" s="2"/>
      <c r="O39" s="3">
        <v>0.001</v>
      </c>
      <c r="P39" s="3" t="s">
        <v>291</v>
      </c>
    </row>
    <row r="40" spans="2:16" ht="10.5" customHeight="1">
      <c r="B40" s="35">
        <v>28</v>
      </c>
      <c r="C40" s="825" t="s">
        <v>39</v>
      </c>
      <c r="D40" s="826"/>
      <c r="E40" s="10" t="s">
        <v>254</v>
      </c>
      <c r="F40" s="487" t="s">
        <v>477</v>
      </c>
      <c r="G40" s="29" t="s">
        <v>477</v>
      </c>
      <c r="H40" s="29" t="s">
        <v>477</v>
      </c>
      <c r="I40" s="179" t="s">
        <v>477</v>
      </c>
      <c r="J40" s="340"/>
      <c r="K40" s="340"/>
      <c r="L40" s="341"/>
      <c r="M40" s="824"/>
      <c r="N40" s="2"/>
      <c r="O40" s="3">
        <v>0.003</v>
      </c>
      <c r="P40" s="3" t="s">
        <v>436</v>
      </c>
    </row>
    <row r="41" spans="2:16" ht="10.5" customHeight="1">
      <c r="B41" s="35">
        <v>29</v>
      </c>
      <c r="C41" s="825" t="s">
        <v>88</v>
      </c>
      <c r="D41" s="826"/>
      <c r="E41" s="10" t="s">
        <v>254</v>
      </c>
      <c r="F41" s="487" t="s">
        <v>477</v>
      </c>
      <c r="G41" s="29" t="s">
        <v>477</v>
      </c>
      <c r="H41" s="29" t="s">
        <v>477</v>
      </c>
      <c r="I41" s="179" t="s">
        <v>477</v>
      </c>
      <c r="J41" s="400"/>
      <c r="K41" s="340"/>
      <c r="L41" s="341"/>
      <c r="M41" s="824"/>
      <c r="N41" s="2"/>
      <c r="O41" s="3">
        <v>0.001</v>
      </c>
      <c r="P41" s="3" t="s">
        <v>291</v>
      </c>
    </row>
    <row r="42" spans="2:16" ht="10.5" customHeight="1">
      <c r="B42" s="35">
        <v>30</v>
      </c>
      <c r="C42" s="825" t="s">
        <v>89</v>
      </c>
      <c r="D42" s="826"/>
      <c r="E42" s="10" t="s">
        <v>254</v>
      </c>
      <c r="F42" s="487" t="s">
        <v>477</v>
      </c>
      <c r="G42" s="29" t="s">
        <v>477</v>
      </c>
      <c r="H42" s="29" t="s">
        <v>477</v>
      </c>
      <c r="I42" s="179" t="s">
        <v>477</v>
      </c>
      <c r="J42" s="400"/>
      <c r="K42" s="340"/>
      <c r="L42" s="341"/>
      <c r="M42" s="824"/>
      <c r="N42" s="2"/>
      <c r="O42" s="3">
        <v>0.001</v>
      </c>
      <c r="P42" s="3" t="s">
        <v>291</v>
      </c>
    </row>
    <row r="43" spans="2:16" ht="10.5" customHeight="1">
      <c r="B43" s="35">
        <v>31</v>
      </c>
      <c r="C43" s="825" t="s">
        <v>90</v>
      </c>
      <c r="D43" s="826"/>
      <c r="E43" s="10" t="s">
        <v>254</v>
      </c>
      <c r="F43" s="487" t="s">
        <v>477</v>
      </c>
      <c r="G43" s="29" t="s">
        <v>477</v>
      </c>
      <c r="H43" s="29" t="s">
        <v>477</v>
      </c>
      <c r="I43" s="179" t="s">
        <v>477</v>
      </c>
      <c r="J43" s="400"/>
      <c r="K43" s="340"/>
      <c r="L43" s="341"/>
      <c r="M43" s="833"/>
      <c r="N43" s="2"/>
      <c r="O43" s="3">
        <v>0.008</v>
      </c>
      <c r="P43" s="3" t="s">
        <v>438</v>
      </c>
    </row>
    <row r="44" spans="2:16" ht="10.5" customHeight="1">
      <c r="B44" s="35">
        <v>32</v>
      </c>
      <c r="C44" s="825" t="s">
        <v>40</v>
      </c>
      <c r="D44" s="826"/>
      <c r="E44" s="10" t="s">
        <v>254</v>
      </c>
      <c r="F44" s="487" t="s">
        <v>477</v>
      </c>
      <c r="G44" s="56" t="s">
        <v>477</v>
      </c>
      <c r="H44" s="56" t="s">
        <v>477</v>
      </c>
      <c r="I44" s="184" t="s">
        <v>477</v>
      </c>
      <c r="J44" s="347"/>
      <c r="K44" s="347"/>
      <c r="L44" s="348"/>
      <c r="M44" s="830" t="s">
        <v>57</v>
      </c>
      <c r="N44" s="2"/>
      <c r="O44" s="3">
        <v>0.01</v>
      </c>
      <c r="P44" s="3" t="s">
        <v>451</v>
      </c>
    </row>
    <row r="45" spans="2:16" ht="10.5" customHeight="1">
      <c r="B45" s="35">
        <v>33</v>
      </c>
      <c r="C45" s="825" t="s">
        <v>41</v>
      </c>
      <c r="D45" s="826"/>
      <c r="E45" s="10" t="s">
        <v>254</v>
      </c>
      <c r="F45" s="487" t="s">
        <v>477</v>
      </c>
      <c r="G45" s="56" t="s">
        <v>477</v>
      </c>
      <c r="H45" s="56" t="s">
        <v>477</v>
      </c>
      <c r="I45" s="184" t="s">
        <v>477</v>
      </c>
      <c r="J45" s="409"/>
      <c r="K45" s="347"/>
      <c r="L45" s="348"/>
      <c r="M45" s="830"/>
      <c r="N45" s="2"/>
      <c r="O45" s="3">
        <v>0.01</v>
      </c>
      <c r="P45" s="3" t="s">
        <v>451</v>
      </c>
    </row>
    <row r="46" spans="2:16" ht="10.5" customHeight="1">
      <c r="B46" s="35">
        <v>34</v>
      </c>
      <c r="C46" s="825" t="s">
        <v>42</v>
      </c>
      <c r="D46" s="826"/>
      <c r="E46" s="10" t="s">
        <v>254</v>
      </c>
      <c r="F46" s="487">
        <v>0.88</v>
      </c>
      <c r="G46" s="56" t="s">
        <v>454</v>
      </c>
      <c r="H46" s="79">
        <v>0.06</v>
      </c>
      <c r="I46" s="10">
        <v>0.08</v>
      </c>
      <c r="J46" s="409">
        <f>IF(MAXA(F46:I46)&lt;O46,TEXT(O46,"&lt;0.#######"),MAXA(F46:I46))</f>
        <v>0.88</v>
      </c>
      <c r="K46" s="347" t="str">
        <f>IF(MINA(F46:I46)&lt;O46,TEXT(O46,"&lt;0.#######"),MINA(F46:I46))</f>
        <v>&lt;0.03</v>
      </c>
      <c r="L46" s="348">
        <f>IF(AVERAGEA(F46:I46)&lt;O46,TEXT(O46,"&lt;0.#######"),AVERAGEA(F46:I46))</f>
        <v>0.255</v>
      </c>
      <c r="M46" s="830"/>
      <c r="N46" s="2"/>
      <c r="O46" s="3">
        <v>0.03</v>
      </c>
      <c r="P46" s="3" t="s">
        <v>454</v>
      </c>
    </row>
    <row r="47" spans="2:16" ht="10.5" customHeight="1">
      <c r="B47" s="35">
        <v>35</v>
      </c>
      <c r="C47" s="825" t="s">
        <v>43</v>
      </c>
      <c r="D47" s="826"/>
      <c r="E47" s="10" t="s">
        <v>254</v>
      </c>
      <c r="F47" s="487" t="s">
        <v>477</v>
      </c>
      <c r="G47" s="56" t="s">
        <v>477</v>
      </c>
      <c r="H47" s="56" t="s">
        <v>477</v>
      </c>
      <c r="I47" s="184" t="s">
        <v>477</v>
      </c>
      <c r="J47" s="347"/>
      <c r="K47" s="347"/>
      <c r="L47" s="348"/>
      <c r="M47" s="830"/>
      <c r="N47" s="2"/>
      <c r="O47" s="3">
        <v>0.01</v>
      </c>
      <c r="P47" s="3" t="s">
        <v>451</v>
      </c>
    </row>
    <row r="48" spans="2:16" ht="10.5" customHeight="1">
      <c r="B48" s="35">
        <v>36</v>
      </c>
      <c r="C48" s="825" t="s">
        <v>44</v>
      </c>
      <c r="D48" s="826"/>
      <c r="E48" s="10" t="s">
        <v>254</v>
      </c>
      <c r="F48" s="487" t="s">
        <v>477</v>
      </c>
      <c r="G48" s="31" t="s">
        <v>477</v>
      </c>
      <c r="H48" s="31" t="s">
        <v>477</v>
      </c>
      <c r="I48" s="173" t="s">
        <v>477</v>
      </c>
      <c r="J48" s="383"/>
      <c r="K48" s="345"/>
      <c r="L48" s="330"/>
      <c r="M48" s="11" t="s">
        <v>59</v>
      </c>
      <c r="N48" s="2"/>
      <c r="O48" s="3">
        <v>0.1</v>
      </c>
      <c r="P48" s="3" t="s">
        <v>448</v>
      </c>
    </row>
    <row r="49" spans="2:16" ht="10.5" customHeight="1">
      <c r="B49" s="35">
        <v>37</v>
      </c>
      <c r="C49" s="825" t="s">
        <v>45</v>
      </c>
      <c r="D49" s="826"/>
      <c r="E49" s="10" t="s">
        <v>254</v>
      </c>
      <c r="F49" s="487">
        <v>0.017</v>
      </c>
      <c r="G49" s="79">
        <v>0.003</v>
      </c>
      <c r="H49" s="79">
        <v>0.011</v>
      </c>
      <c r="I49" s="113">
        <v>0.009</v>
      </c>
      <c r="J49" s="339">
        <f>IF(MAXA(F49:I49)&lt;O49,TEXT(O49,"&lt;0.#######"),MAXA(F49:I49))</f>
        <v>0.017</v>
      </c>
      <c r="K49" s="340">
        <f>IF(MINA(F49:I49)&lt;O49,TEXT(O49,"&lt;0.#######"),MINA(F49:I49))</f>
        <v>0.003</v>
      </c>
      <c r="L49" s="341">
        <f>IF(AVERAGEA(F49:I49)&lt;O49,TEXT(O49,"&lt;0.#######"),AVERAGEA(F49:I49))</f>
        <v>0.01</v>
      </c>
      <c r="M49" s="11" t="s">
        <v>57</v>
      </c>
      <c r="N49" s="2"/>
      <c r="O49" s="3">
        <v>0.001</v>
      </c>
      <c r="P49" s="3" t="s">
        <v>291</v>
      </c>
    </row>
    <row r="50" spans="2:16" ht="10.5" customHeight="1">
      <c r="B50" s="35">
        <v>38</v>
      </c>
      <c r="C50" s="825" t="s">
        <v>46</v>
      </c>
      <c r="D50" s="826"/>
      <c r="E50" s="10" t="s">
        <v>254</v>
      </c>
      <c r="F50" s="487">
        <v>2.4</v>
      </c>
      <c r="G50" s="79">
        <v>3.3</v>
      </c>
      <c r="H50" s="31">
        <v>5</v>
      </c>
      <c r="I50" s="178">
        <v>5.4</v>
      </c>
      <c r="J50" s="383">
        <f>IF(MAXA(F50:I50)&lt;O50,TEXT(O50,"&lt;0.#######"),MAXA(F50:I50))</f>
        <v>5.4</v>
      </c>
      <c r="K50" s="345">
        <f>IF(MINA(F50:I50)&lt;O50,TEXT(O50,"&lt;0.#######"),MINA(F50:I50))</f>
        <v>2.4</v>
      </c>
      <c r="L50" s="330">
        <f>IF(AVERAGEA(F50:I50)&lt;O50,TEXT(O50,"&lt;0.#######"),AVERAGEA(F50:I50))</f>
        <v>4.025</v>
      </c>
      <c r="M50" s="11" t="s">
        <v>61</v>
      </c>
      <c r="N50" s="2"/>
      <c r="O50" s="3">
        <v>0.1</v>
      </c>
      <c r="P50" s="3" t="s">
        <v>447</v>
      </c>
    </row>
    <row r="51" spans="2:16" ht="10.5" customHeight="1">
      <c r="B51" s="35">
        <v>39</v>
      </c>
      <c r="C51" s="834" t="s">
        <v>71</v>
      </c>
      <c r="D51" s="835"/>
      <c r="E51" s="10" t="s">
        <v>254</v>
      </c>
      <c r="F51" s="270">
        <v>6</v>
      </c>
      <c r="G51" s="79">
        <v>12</v>
      </c>
      <c r="H51" s="79">
        <v>16</v>
      </c>
      <c r="I51" s="178">
        <v>13</v>
      </c>
      <c r="J51" s="398">
        <f>IF(MAXA(F51:I51)&lt;O51,TEXT(O51,"&lt;0"),MAXA(F51:I51))</f>
        <v>16</v>
      </c>
      <c r="K51" s="345">
        <f>IF(MINA(F51:I51)&lt;O51,TEXT(O51,"&lt;0"),MINA(F51:I51))</f>
        <v>6</v>
      </c>
      <c r="L51" s="354">
        <f>IF(AVERAGEA(F51:I51)&lt;O51,TEXT(O51,"&lt;0"),AVERAGEA(F51:I51))</f>
        <v>11.75</v>
      </c>
      <c r="M51" s="830" t="s">
        <v>59</v>
      </c>
      <c r="N51" s="2"/>
      <c r="O51" s="3">
        <v>2</v>
      </c>
      <c r="P51" s="3" t="s">
        <v>448</v>
      </c>
    </row>
    <row r="52" spans="2:16" ht="10.5" customHeight="1">
      <c r="B52" s="35">
        <v>40</v>
      </c>
      <c r="C52" s="825" t="s">
        <v>47</v>
      </c>
      <c r="D52" s="826"/>
      <c r="E52" s="10" t="s">
        <v>254</v>
      </c>
      <c r="F52" s="487">
        <v>36</v>
      </c>
      <c r="G52" s="79">
        <v>56</v>
      </c>
      <c r="H52" s="79">
        <v>55</v>
      </c>
      <c r="I52" s="178">
        <v>37</v>
      </c>
      <c r="J52" s="410">
        <f>IF(MAXA(F52:I52)&lt;O52,TEXT(O52,"&lt;#0"),MAXA(F52:I52))</f>
        <v>56</v>
      </c>
      <c r="K52" s="353">
        <f>IF(MINA(F52:I52)&lt;O52,TEXT(O52,"&lt;#0"),MINA(F52:I52))</f>
        <v>36</v>
      </c>
      <c r="L52" s="354">
        <f>IF(AVERAGEA(F52:I52)&lt;O52,TEXT(O52,"&lt;#0"),AVERAGEA(F52:I52))</f>
        <v>46</v>
      </c>
      <c r="M52" s="830"/>
      <c r="N52" s="2"/>
      <c r="O52" s="3">
        <v>10</v>
      </c>
      <c r="P52" s="3" t="s">
        <v>450</v>
      </c>
    </row>
    <row r="53" spans="2:16" ht="10.5" customHeight="1">
      <c r="B53" s="35">
        <v>41</v>
      </c>
      <c r="C53" s="825" t="s">
        <v>48</v>
      </c>
      <c r="D53" s="826"/>
      <c r="E53" s="10" t="s">
        <v>254</v>
      </c>
      <c r="F53" s="275" t="s">
        <v>292</v>
      </c>
      <c r="G53" s="56" t="s">
        <v>292</v>
      </c>
      <c r="H53" s="56" t="s">
        <v>292</v>
      </c>
      <c r="I53" s="184" t="s">
        <v>292</v>
      </c>
      <c r="J53" s="347" t="str">
        <f>IF(MAXA(F53:I53)&lt;O53,TEXT(O53,"&lt;0.#######"),MAXA(F53:I53))</f>
        <v>&lt;0.02</v>
      </c>
      <c r="K53" s="347" t="str">
        <f>IF(MINA(F53:I53)&lt;O53,TEXT(O53,"&lt;0.#######"),MINA(F53:I53))</f>
        <v>&lt;0.02</v>
      </c>
      <c r="L53" s="348" t="str">
        <f>IF(AVERAGEA(F53:I53)&lt;O53,TEXT(O53,"&lt;0.#######"),AVERAGEA(F53:I53))</f>
        <v>&lt;0.02</v>
      </c>
      <c r="M53" s="830" t="s">
        <v>60</v>
      </c>
      <c r="N53" s="2"/>
      <c r="O53" s="3">
        <v>0.02</v>
      </c>
      <c r="P53" s="3" t="s">
        <v>292</v>
      </c>
    </row>
    <row r="54" spans="2:16" ht="10.5" customHeight="1">
      <c r="B54" s="35">
        <v>42</v>
      </c>
      <c r="C54" s="825" t="s">
        <v>241</v>
      </c>
      <c r="D54" s="826"/>
      <c r="E54" s="10" t="s">
        <v>254</v>
      </c>
      <c r="F54" s="487" t="s">
        <v>477</v>
      </c>
      <c r="G54" s="168" t="s">
        <v>477</v>
      </c>
      <c r="H54" s="168" t="s">
        <v>477</v>
      </c>
      <c r="I54" s="217"/>
      <c r="J54" s="463"/>
      <c r="K54" s="464"/>
      <c r="L54" s="465"/>
      <c r="M54" s="830"/>
      <c r="N54" s="2"/>
      <c r="O54" s="3">
        <v>1E-06</v>
      </c>
      <c r="P54" s="3" t="s">
        <v>455</v>
      </c>
    </row>
    <row r="55" spans="2:16" ht="10.5" customHeight="1">
      <c r="B55" s="35">
        <v>43</v>
      </c>
      <c r="C55" s="825" t="s">
        <v>240</v>
      </c>
      <c r="D55" s="826"/>
      <c r="E55" s="10" t="s">
        <v>254</v>
      </c>
      <c r="F55" s="487" t="s">
        <v>477</v>
      </c>
      <c r="G55" s="168" t="s">
        <v>477</v>
      </c>
      <c r="H55" s="168" t="s">
        <v>477</v>
      </c>
      <c r="I55" s="217"/>
      <c r="J55" s="463"/>
      <c r="K55" s="464"/>
      <c r="L55" s="465"/>
      <c r="M55" s="830"/>
      <c r="N55" s="2"/>
      <c r="O55" s="3">
        <v>1E-06</v>
      </c>
      <c r="P55" s="3" t="s">
        <v>455</v>
      </c>
    </row>
    <row r="56" spans="2:16" ht="10.5" customHeight="1">
      <c r="B56" s="35">
        <v>44</v>
      </c>
      <c r="C56" s="825" t="s">
        <v>49</v>
      </c>
      <c r="D56" s="826"/>
      <c r="E56" s="10" t="s">
        <v>254</v>
      </c>
      <c r="F56" s="275" t="s">
        <v>288</v>
      </c>
      <c r="G56" s="29" t="s">
        <v>288</v>
      </c>
      <c r="H56" s="29" t="s">
        <v>288</v>
      </c>
      <c r="I56" s="179" t="s">
        <v>288</v>
      </c>
      <c r="J56" s="400" t="str">
        <f>IF(MAXA(F56:I56)&lt;O56,TEXT(O56,"&lt;0.#######"),MAXA(F56:I56))</f>
        <v>&lt;0.002</v>
      </c>
      <c r="K56" s="340" t="str">
        <f>IF(MINA(F56:I56)&lt;O56,TEXT(O56,"&lt;0.#######"),MINA(F56:I56))</f>
        <v>&lt;0.002</v>
      </c>
      <c r="L56" s="341" t="str">
        <f>IF(AVERAGEA(F56:I56)&lt;O56,TEXT(O56,"&lt;0.#######"),AVERAGEA(F56:I56))</f>
        <v>&lt;0.002</v>
      </c>
      <c r="M56" s="830"/>
      <c r="N56" s="2"/>
      <c r="O56" s="3">
        <v>0.002</v>
      </c>
      <c r="P56" s="3" t="s">
        <v>440</v>
      </c>
    </row>
    <row r="57" spans="2:16" ht="10.5" customHeight="1">
      <c r="B57" s="35">
        <v>45</v>
      </c>
      <c r="C57" s="825" t="s">
        <v>50</v>
      </c>
      <c r="D57" s="826"/>
      <c r="E57" s="10" t="s">
        <v>254</v>
      </c>
      <c r="F57" s="487" t="s">
        <v>477</v>
      </c>
      <c r="G57" s="166" t="s">
        <v>477</v>
      </c>
      <c r="H57" s="166" t="s">
        <v>477</v>
      </c>
      <c r="I57" s="186" t="s">
        <v>477</v>
      </c>
      <c r="J57" s="415"/>
      <c r="K57" s="350"/>
      <c r="L57" s="351"/>
      <c r="M57" s="830"/>
      <c r="N57" s="2"/>
      <c r="O57" s="3">
        <v>0.0005</v>
      </c>
      <c r="P57" s="3" t="s">
        <v>290</v>
      </c>
    </row>
    <row r="58" spans="2:16" ht="10.5" customHeight="1">
      <c r="B58" s="35">
        <v>46</v>
      </c>
      <c r="C58" s="825" t="s">
        <v>232</v>
      </c>
      <c r="D58" s="826"/>
      <c r="E58" s="10" t="s">
        <v>154</v>
      </c>
      <c r="F58" s="270">
        <v>1</v>
      </c>
      <c r="G58" s="31">
        <v>1.3</v>
      </c>
      <c r="H58" s="31">
        <v>1.1</v>
      </c>
      <c r="I58" s="569" t="s">
        <v>566</v>
      </c>
      <c r="J58" s="383">
        <f>IF(MAXA(F58:I58)&lt;O58,TEXT(O58,"&lt;#0"),MAXA(F58:I58))</f>
        <v>1.3</v>
      </c>
      <c r="K58" s="345">
        <v>0.8</v>
      </c>
      <c r="L58" s="330">
        <v>1.1</v>
      </c>
      <c r="M58" s="830" t="s">
        <v>79</v>
      </c>
      <c r="N58" s="2"/>
      <c r="O58" s="3">
        <v>0.2</v>
      </c>
      <c r="P58" s="65" t="s">
        <v>459</v>
      </c>
    </row>
    <row r="59" spans="2:16" ht="10.5" customHeight="1">
      <c r="B59" s="35">
        <v>47</v>
      </c>
      <c r="C59" s="825" t="s">
        <v>51</v>
      </c>
      <c r="D59" s="826"/>
      <c r="E59" s="10" t="s">
        <v>276</v>
      </c>
      <c r="F59" s="486">
        <v>6.9</v>
      </c>
      <c r="G59" s="79">
        <v>7.3</v>
      </c>
      <c r="H59" s="79">
        <v>7.5</v>
      </c>
      <c r="I59" s="178">
        <v>7.1</v>
      </c>
      <c r="J59" s="345">
        <f>MAX(F59:I59)</f>
        <v>7.5</v>
      </c>
      <c r="K59" s="345">
        <f>MIN(F59:I59)</f>
        <v>6.9</v>
      </c>
      <c r="L59" s="330">
        <f>AVERAGEA(F59:I59)</f>
        <v>7.199999999999999</v>
      </c>
      <c r="M59" s="830"/>
      <c r="N59" s="2"/>
      <c r="P59" s="65"/>
    </row>
    <row r="60" spans="2:14" ht="10.5" customHeight="1">
      <c r="B60" s="35">
        <v>48</v>
      </c>
      <c r="C60" s="825" t="s">
        <v>52</v>
      </c>
      <c r="D60" s="826"/>
      <c r="E60" s="10" t="s">
        <v>276</v>
      </c>
      <c r="F60" s="487" t="s">
        <v>477</v>
      </c>
      <c r="G60" s="9" t="s">
        <v>477</v>
      </c>
      <c r="H60" s="9" t="s">
        <v>477</v>
      </c>
      <c r="I60" s="10" t="s">
        <v>477</v>
      </c>
      <c r="J60" s="337"/>
      <c r="K60" s="337"/>
      <c r="L60" s="338"/>
      <c r="M60" s="830"/>
      <c r="N60" s="2"/>
    </row>
    <row r="61" spans="2:14" ht="10.5" customHeight="1">
      <c r="B61" s="35">
        <v>49</v>
      </c>
      <c r="C61" s="825" t="s">
        <v>53</v>
      </c>
      <c r="D61" s="826"/>
      <c r="E61" s="10" t="s">
        <v>276</v>
      </c>
      <c r="F61" s="486" t="s">
        <v>490</v>
      </c>
      <c r="G61" s="9" t="s">
        <v>490</v>
      </c>
      <c r="H61" s="9" t="s">
        <v>490</v>
      </c>
      <c r="I61" s="10" t="s">
        <v>490</v>
      </c>
      <c r="J61" s="337"/>
      <c r="K61" s="337"/>
      <c r="L61" s="338"/>
      <c r="M61" s="830"/>
      <c r="N61" s="2"/>
    </row>
    <row r="62" spans="2:16" ht="10.5" customHeight="1">
      <c r="B62" s="35">
        <v>50</v>
      </c>
      <c r="C62" s="825" t="s">
        <v>54</v>
      </c>
      <c r="D62" s="826"/>
      <c r="E62" s="10" t="s">
        <v>257</v>
      </c>
      <c r="F62" s="124">
        <v>6</v>
      </c>
      <c r="G62" s="79">
        <v>6.2</v>
      </c>
      <c r="H62" s="79">
        <v>4.7</v>
      </c>
      <c r="I62" s="178">
        <v>13</v>
      </c>
      <c r="J62" s="353">
        <f>IF(MAXA(F62:I62)&lt;O62,TEXT(O62,"&lt;0.#######"),MAXA(F62:I62))</f>
        <v>13</v>
      </c>
      <c r="K62" s="345">
        <f>IF(MINA(F62:I62)&lt;O62,TEXT(O62,"&lt;0.#######"),MINA(F62:I62))</f>
        <v>4.7</v>
      </c>
      <c r="L62" s="330">
        <f>IF(AVERAGEA(F62:I62)&lt;O62,TEXT(O62,"&lt;0.#######"),AVERAGEA(F62:I62))</f>
        <v>7.475</v>
      </c>
      <c r="M62" s="830"/>
      <c r="N62" s="2"/>
      <c r="O62" s="3">
        <v>0.5</v>
      </c>
      <c r="P62" s="3" t="s">
        <v>447</v>
      </c>
    </row>
    <row r="63" spans="2:16" ht="10.5" customHeight="1" thickBot="1">
      <c r="B63" s="35">
        <v>51</v>
      </c>
      <c r="C63" s="836" t="s">
        <v>55</v>
      </c>
      <c r="D63" s="837"/>
      <c r="E63" s="24" t="s">
        <v>257</v>
      </c>
      <c r="F63" s="124">
        <v>7</v>
      </c>
      <c r="G63" s="511">
        <v>0.4</v>
      </c>
      <c r="H63" s="511">
        <v>0.2</v>
      </c>
      <c r="I63" s="33">
        <v>1.6</v>
      </c>
      <c r="J63" s="356">
        <f>IF(MAXA(F63:I63)&lt;O63,TEXT(O63,"&lt;0.#######"),MAXA(F63:I63))</f>
        <v>7</v>
      </c>
      <c r="K63" s="356">
        <f>IF(MINA(F63:I63)&lt;O63,TEXT(O63,"&lt;0.#######"),MINA(F63:I63))</f>
        <v>0.2</v>
      </c>
      <c r="L63" s="357">
        <f>IF(AVERAGEA(F63:I63)&lt;O63,TEXT(O63,"&lt;0.#######"),AVERAGEA(F63:I63))</f>
        <v>2.3000000000000003</v>
      </c>
      <c r="M63" s="827"/>
      <c r="N63" s="2"/>
      <c r="O63" s="3">
        <v>0.1</v>
      </c>
      <c r="P63" s="3" t="s">
        <v>448</v>
      </c>
    </row>
    <row r="64" spans="2:14" ht="12.75" customHeight="1" thickBot="1">
      <c r="B64" s="818" t="s">
        <v>169</v>
      </c>
      <c r="C64" s="819"/>
      <c r="D64" s="840"/>
      <c r="E64" s="19" t="s">
        <v>153</v>
      </c>
      <c r="F64" s="820" t="s">
        <v>469</v>
      </c>
      <c r="G64" s="820"/>
      <c r="H64" s="820"/>
      <c r="I64" s="820"/>
      <c r="J64" s="821"/>
      <c r="K64" s="821"/>
      <c r="L64" s="821"/>
      <c r="M64" s="43"/>
      <c r="N64" s="2"/>
    </row>
    <row r="65" spans="2:15" ht="10.5" customHeight="1">
      <c r="B65" s="48">
        <v>1</v>
      </c>
      <c r="C65" s="841" t="s">
        <v>104</v>
      </c>
      <c r="D65" s="842"/>
      <c r="E65" s="23" t="s">
        <v>154</v>
      </c>
      <c r="F65" s="485">
        <v>0.49</v>
      </c>
      <c r="G65" s="512">
        <v>0.16</v>
      </c>
      <c r="H65" s="512">
        <v>0.1</v>
      </c>
      <c r="I65" s="198">
        <v>0.19</v>
      </c>
      <c r="J65" s="466">
        <f aca="true" t="shared" si="0" ref="J65:J71">IF(MAXA(F65:I65)&lt;O65,TEXT(O65,"&lt;0.#######"),MAXA(F65:I65))</f>
        <v>0.49</v>
      </c>
      <c r="K65" s="467">
        <f aca="true" t="shared" si="1" ref="K65:K70">IF(MINA(F65:I65)&lt;O65,TEXT(O65,"&lt;0.#######"),MINA(F65:I65))</f>
        <v>0.1</v>
      </c>
      <c r="L65" s="468">
        <f aca="true" t="shared" si="2" ref="L65:L70">IF(AVERAGEA(F65:I65)&lt;O65,TEXT(O65,"&lt;0.#######"),AVERAGEA(F65:I65))</f>
        <v>0.235</v>
      </c>
      <c r="M65" s="843" t="s">
        <v>61</v>
      </c>
      <c r="N65" s="2"/>
      <c r="O65" s="3">
        <v>0.05</v>
      </c>
    </row>
    <row r="66" spans="2:15" ht="10.5" customHeight="1">
      <c r="B66" s="49">
        <v>2</v>
      </c>
      <c r="C66" s="825" t="s">
        <v>105</v>
      </c>
      <c r="D66" s="826"/>
      <c r="E66" s="10" t="s">
        <v>154</v>
      </c>
      <c r="F66" s="486">
        <v>0.018</v>
      </c>
      <c r="G66" s="79">
        <v>0.006</v>
      </c>
      <c r="H66" s="79">
        <v>0.005</v>
      </c>
      <c r="I66" s="113">
        <v>0.012</v>
      </c>
      <c r="J66" s="339">
        <f t="shared" si="0"/>
        <v>0.018</v>
      </c>
      <c r="K66" s="340">
        <f t="shared" si="1"/>
        <v>0.005</v>
      </c>
      <c r="L66" s="341">
        <f t="shared" si="2"/>
        <v>0.01025</v>
      </c>
      <c r="M66" s="824"/>
      <c r="N66" s="2"/>
      <c r="O66" s="3">
        <v>0.003</v>
      </c>
    </row>
    <row r="67" spans="2:15" ht="10.5" customHeight="1">
      <c r="B67" s="49">
        <v>3</v>
      </c>
      <c r="C67" s="825" t="s">
        <v>151</v>
      </c>
      <c r="D67" s="826"/>
      <c r="E67" s="10" t="s">
        <v>154</v>
      </c>
      <c r="F67" s="487" t="s">
        <v>447</v>
      </c>
      <c r="G67" s="31" t="s">
        <v>447</v>
      </c>
      <c r="H67" s="79" t="s">
        <v>447</v>
      </c>
      <c r="I67" s="162">
        <v>0.6</v>
      </c>
      <c r="J67" s="328">
        <f t="shared" si="0"/>
        <v>0.6</v>
      </c>
      <c r="K67" s="345" t="str">
        <f t="shared" si="1"/>
        <v>&lt;0.5</v>
      </c>
      <c r="L67" s="330" t="str">
        <f t="shared" si="2"/>
        <v>&lt;0.5</v>
      </c>
      <c r="M67" s="824"/>
      <c r="N67" s="2"/>
      <c r="O67" s="3">
        <v>0.5</v>
      </c>
    </row>
    <row r="68" spans="2:15" ht="10.5" customHeight="1">
      <c r="B68" s="49">
        <v>4</v>
      </c>
      <c r="C68" s="825" t="s">
        <v>152</v>
      </c>
      <c r="D68" s="826"/>
      <c r="E68" s="10" t="s">
        <v>154</v>
      </c>
      <c r="F68" s="124">
        <v>3</v>
      </c>
      <c r="G68" s="79">
        <v>2.4</v>
      </c>
      <c r="H68" s="79">
        <v>1.9</v>
      </c>
      <c r="I68" s="172">
        <v>5.7</v>
      </c>
      <c r="J68" s="328">
        <f t="shared" si="0"/>
        <v>5.7</v>
      </c>
      <c r="K68" s="345">
        <f t="shared" si="1"/>
        <v>1.9</v>
      </c>
      <c r="L68" s="330">
        <f t="shared" si="2"/>
        <v>3.25</v>
      </c>
      <c r="M68" s="824"/>
      <c r="N68" s="2"/>
      <c r="O68" s="3">
        <v>0.5</v>
      </c>
    </row>
    <row r="69" spans="2:15" ht="10.5" customHeight="1">
      <c r="B69" s="49">
        <v>5</v>
      </c>
      <c r="C69" s="45" t="s">
        <v>150</v>
      </c>
      <c r="D69" s="44"/>
      <c r="E69" s="10" t="s">
        <v>154</v>
      </c>
      <c r="F69" s="486">
        <v>5</v>
      </c>
      <c r="G69" s="9" t="s">
        <v>449</v>
      </c>
      <c r="H69" s="9" t="s">
        <v>498</v>
      </c>
      <c r="I69" s="9">
        <v>3</v>
      </c>
      <c r="J69" s="122">
        <f>IF(MAXA(F69:I69)&lt;O69,TEXT(O69,"&lt;0"),MAXA(F69:I69))</f>
        <v>5</v>
      </c>
      <c r="K69" s="337" t="str">
        <f>IF(MINA(F69:I69)&lt;O69,TEXT(O69,"&lt;0"),MINA(F69:I69))</f>
        <v>&lt;1</v>
      </c>
      <c r="L69" s="354">
        <f>IF(AVERAGEA(F69:I69)&lt;O69,TEXT(O69,"&lt;0"),AVERAGEA(F69:I69))</f>
        <v>2</v>
      </c>
      <c r="M69" s="824"/>
      <c r="N69" s="2"/>
      <c r="O69" s="3">
        <v>1</v>
      </c>
    </row>
    <row r="70" spans="2:15" ht="10.5" customHeight="1">
      <c r="B70" s="49">
        <v>6</v>
      </c>
      <c r="C70" s="45" t="s">
        <v>149</v>
      </c>
      <c r="D70" s="44"/>
      <c r="E70" s="10" t="s">
        <v>154</v>
      </c>
      <c r="F70" s="486">
        <v>11</v>
      </c>
      <c r="G70" s="79">
        <v>8.9</v>
      </c>
      <c r="H70" s="79">
        <v>8.2</v>
      </c>
      <c r="I70" s="113">
        <v>10</v>
      </c>
      <c r="J70" s="352">
        <f t="shared" si="0"/>
        <v>11</v>
      </c>
      <c r="K70" s="345">
        <f t="shared" si="1"/>
        <v>8.2</v>
      </c>
      <c r="L70" s="330">
        <f t="shared" si="2"/>
        <v>9.524999999999999</v>
      </c>
      <c r="M70" s="824"/>
      <c r="N70" s="2"/>
      <c r="O70" s="3">
        <v>0.5</v>
      </c>
    </row>
    <row r="71" spans="2:15" ht="10.5" customHeight="1">
      <c r="B71" s="49">
        <v>7</v>
      </c>
      <c r="C71" s="845" t="s">
        <v>251</v>
      </c>
      <c r="D71" s="845"/>
      <c r="E71" s="10" t="s">
        <v>154</v>
      </c>
      <c r="F71" s="487" t="s">
        <v>448</v>
      </c>
      <c r="G71" s="31" t="s">
        <v>448</v>
      </c>
      <c r="H71" s="31" t="s">
        <v>448</v>
      </c>
      <c r="I71" s="172" t="s">
        <v>448</v>
      </c>
      <c r="J71" s="328" t="str">
        <f t="shared" si="0"/>
        <v>&lt;0.1</v>
      </c>
      <c r="K71" s="347" t="str">
        <f>IF(MINA(F71:I71)&lt;O71,TEXT(O71,"&lt;0.#######"),MINA(F71:I71))</f>
        <v>&lt;0.1</v>
      </c>
      <c r="L71" s="348" t="str">
        <f>IF(AVERAGEA(F71:I71)&lt;O71,TEXT(O71,"&lt;0.#######"),AVERAGEA(F71:I71))</f>
        <v>&lt;0.1</v>
      </c>
      <c r="M71" s="824"/>
      <c r="N71" s="2"/>
      <c r="O71" s="3">
        <v>0.1</v>
      </c>
    </row>
    <row r="72" spans="2:16" ht="10.5" customHeight="1">
      <c r="B72" s="49">
        <v>8</v>
      </c>
      <c r="C72" s="838" t="s">
        <v>481</v>
      </c>
      <c r="D72" s="838"/>
      <c r="E72" s="381" t="s">
        <v>482</v>
      </c>
      <c r="F72" s="487" t="s">
        <v>494</v>
      </c>
      <c r="G72" s="207" t="s">
        <v>523</v>
      </c>
      <c r="H72" s="207" t="s">
        <v>545</v>
      </c>
      <c r="I72" s="209" t="s">
        <v>552</v>
      </c>
      <c r="J72" s="729" t="s">
        <v>547</v>
      </c>
      <c r="K72" s="207" t="s">
        <v>523</v>
      </c>
      <c r="L72" s="730" t="s">
        <v>554</v>
      </c>
      <c r="M72" s="824"/>
      <c r="N72" s="2"/>
      <c r="O72" s="3">
        <v>2</v>
      </c>
      <c r="P72" s="3">
        <f>AVERAGE(20,14,39,68)</f>
        <v>35.25</v>
      </c>
    </row>
    <row r="73" spans="2:15" ht="10.5" customHeight="1">
      <c r="B73" s="49">
        <v>9</v>
      </c>
      <c r="C73" s="825" t="s">
        <v>260</v>
      </c>
      <c r="D73" s="826"/>
      <c r="E73" s="10" t="s">
        <v>154</v>
      </c>
      <c r="F73" s="486" t="s">
        <v>448</v>
      </c>
      <c r="G73" s="56" t="s">
        <v>448</v>
      </c>
      <c r="H73" s="56" t="s">
        <v>448</v>
      </c>
      <c r="I73" s="184" t="s">
        <v>448</v>
      </c>
      <c r="J73" s="130" t="str">
        <f>IF(MAXA(F73:I73)&lt;O73,TEXT(O73,"&lt;0.#######"),MAXA(F73:I73))</f>
        <v>&lt;0.1</v>
      </c>
      <c r="K73" s="56" t="str">
        <f>IF(MINA(F73:I73)&lt;O73,TEXT(O73,"&lt;0.#######"),MINA(F73:I73))</f>
        <v>&lt;0.1</v>
      </c>
      <c r="L73" s="184" t="str">
        <f>IF(AVERAGEA(F73:I73)&lt;O73,TEXT(O73,"&lt;0.#######"),AVERAGEA(F73:I73))</f>
        <v>&lt;0.1</v>
      </c>
      <c r="M73" s="824"/>
      <c r="N73" s="2"/>
      <c r="O73" s="3">
        <v>0.1</v>
      </c>
    </row>
    <row r="74" spans="2:16" ht="10.5" customHeight="1">
      <c r="B74" s="49">
        <v>10</v>
      </c>
      <c r="C74" s="825" t="s">
        <v>258</v>
      </c>
      <c r="D74" s="826"/>
      <c r="E74" s="10" t="s">
        <v>155</v>
      </c>
      <c r="F74" s="486">
        <v>7.8</v>
      </c>
      <c r="G74" s="207" t="s">
        <v>483</v>
      </c>
      <c r="H74" s="31" t="s">
        <v>546</v>
      </c>
      <c r="I74" s="10" t="s">
        <v>538</v>
      </c>
      <c r="J74" s="79" t="s">
        <v>555</v>
      </c>
      <c r="K74" s="124">
        <v>7.8</v>
      </c>
      <c r="L74" s="187" t="s">
        <v>556</v>
      </c>
      <c r="M74" s="824"/>
      <c r="N74" s="2"/>
      <c r="O74" s="3">
        <v>1.8</v>
      </c>
      <c r="P74" s="3">
        <f>AVERAGE(7.8,13,23,79)</f>
        <v>30.7</v>
      </c>
    </row>
    <row r="75" spans="2:15" ht="10.5" customHeight="1">
      <c r="B75" s="49">
        <v>11</v>
      </c>
      <c r="C75" s="825" t="s">
        <v>237</v>
      </c>
      <c r="D75" s="826"/>
      <c r="E75" s="10" t="s">
        <v>154</v>
      </c>
      <c r="F75" s="486">
        <v>5.4</v>
      </c>
      <c r="G75" s="79">
        <v>11</v>
      </c>
      <c r="H75" s="79">
        <v>15</v>
      </c>
      <c r="I75" s="178">
        <v>11</v>
      </c>
      <c r="J75" s="361">
        <f>IF(MAXA(F75:I75)&lt;O75,TEXT(O75,"&lt;0"),MAXA(F75:I75))</f>
        <v>15</v>
      </c>
      <c r="K75" s="356">
        <f>IF(MINA(F75:I75)&lt;O75,TEXT(O75,"&lt;0"),MINA(F75:I75))</f>
        <v>5.4</v>
      </c>
      <c r="L75" s="354">
        <f>IF(AVERAGEA(F75:I75)&lt;O75,TEXT(O75,"&lt;0"),AVERAGEA(F75:I75))</f>
        <v>10.6</v>
      </c>
      <c r="M75" s="824"/>
      <c r="N75" s="2"/>
      <c r="O75" s="3">
        <v>0.5</v>
      </c>
    </row>
    <row r="76" spans="2:15" ht="10.5" customHeight="1" thickBot="1">
      <c r="B76" s="49">
        <v>12</v>
      </c>
      <c r="C76" s="825" t="s">
        <v>238</v>
      </c>
      <c r="D76" s="826"/>
      <c r="E76" s="10" t="s">
        <v>154</v>
      </c>
      <c r="F76" s="488">
        <v>3.5</v>
      </c>
      <c r="G76" s="511">
        <v>6.4</v>
      </c>
      <c r="H76" s="511">
        <v>4.4</v>
      </c>
      <c r="I76" s="521">
        <v>4.6</v>
      </c>
      <c r="J76" s="363">
        <f>IF(MAXA(F76:I76)&lt;O76,TEXT(O76,"&lt;0.#######"),MAXA(F76:I76))</f>
        <v>6.4</v>
      </c>
      <c r="K76" s="364">
        <f>IF(MINA(F76:I76)&lt;O76,TEXT(O76,"&lt;0.#######"),MINA(F76:I76))</f>
        <v>3.5</v>
      </c>
      <c r="L76" s="365">
        <f>IF(AVERAGEA(F76:I76)&lt;O76,TEXT(O76,"&lt;0.#######"),AVERAGEA(F76:I76))</f>
        <v>4.725</v>
      </c>
      <c r="M76" s="844"/>
      <c r="N76" s="2"/>
      <c r="O76" s="3">
        <v>0.2</v>
      </c>
    </row>
    <row r="77" spans="2:16" s="6" customFormat="1" ht="12.75" customHeight="1" thickBot="1">
      <c r="B77" s="818" t="s">
        <v>242</v>
      </c>
      <c r="C77" s="819"/>
      <c r="D77" s="819"/>
      <c r="E77" s="839"/>
      <c r="F77" s="267">
        <v>2</v>
      </c>
      <c r="G77" s="26">
        <v>2</v>
      </c>
      <c r="H77" s="26">
        <v>2</v>
      </c>
      <c r="I77" s="315">
        <v>2</v>
      </c>
      <c r="J77" s="4"/>
      <c r="K77" s="22"/>
      <c r="L77" s="22"/>
      <c r="M77" s="4"/>
      <c r="N77" s="2"/>
      <c r="O77" s="3"/>
      <c r="P77" s="3"/>
    </row>
    <row r="78" spans="3:14" ht="10.5" customHeight="1">
      <c r="C78" s="3" t="s">
        <v>467</v>
      </c>
      <c r="F78" s="3"/>
      <c r="G78" s="3"/>
      <c r="H78" s="3"/>
      <c r="J78" s="3"/>
      <c r="K78" s="3"/>
      <c r="L78" s="3"/>
      <c r="M78" s="5"/>
      <c r="N78" s="5"/>
    </row>
    <row r="79" ht="10.5" customHeight="1">
      <c r="C79" s="3" t="s">
        <v>565</v>
      </c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5" customHeight="1"/>
    <row r="89" ht="5.25" customHeight="1"/>
  </sheetData>
  <sheetProtection/>
  <mergeCells count="93">
    <mergeCell ref="B77:E77"/>
    <mergeCell ref="B64:D64"/>
    <mergeCell ref="F64:I64"/>
    <mergeCell ref="J64:L64"/>
    <mergeCell ref="C65:D65"/>
    <mergeCell ref="M65:M76"/>
    <mergeCell ref="C66:D66"/>
    <mergeCell ref="C67:D67"/>
    <mergeCell ref="C68:D68"/>
    <mergeCell ref="C71:D71"/>
    <mergeCell ref="C72:D72"/>
    <mergeCell ref="C73:D73"/>
    <mergeCell ref="C74:D74"/>
    <mergeCell ref="C75:D75"/>
    <mergeCell ref="C76:D76"/>
    <mergeCell ref="C58:D58"/>
    <mergeCell ref="M58:M63"/>
    <mergeCell ref="C59:D59"/>
    <mergeCell ref="C60:D60"/>
    <mergeCell ref="C61:D61"/>
    <mergeCell ref="C62:D62"/>
    <mergeCell ref="C63:D63"/>
    <mergeCell ref="C53:D53"/>
    <mergeCell ref="M53:M57"/>
    <mergeCell ref="C54:D54"/>
    <mergeCell ref="C55:D55"/>
    <mergeCell ref="C56:D56"/>
    <mergeCell ref="C57:D57"/>
    <mergeCell ref="C48:D48"/>
    <mergeCell ref="C49:D49"/>
    <mergeCell ref="C50:D50"/>
    <mergeCell ref="C51:D51"/>
    <mergeCell ref="M51:M52"/>
    <mergeCell ref="C52:D52"/>
    <mergeCell ref="C42:D42"/>
    <mergeCell ref="C43:D43"/>
    <mergeCell ref="C44:D44"/>
    <mergeCell ref="M44:M47"/>
    <mergeCell ref="C45:D45"/>
    <mergeCell ref="C46:D46"/>
    <mergeCell ref="C47:D47"/>
    <mergeCell ref="C33:D33"/>
    <mergeCell ref="M33:M43"/>
    <mergeCell ref="C34:D34"/>
    <mergeCell ref="C35:D35"/>
    <mergeCell ref="C36:D36"/>
    <mergeCell ref="C37:D37"/>
    <mergeCell ref="C38:D38"/>
    <mergeCell ref="C39:D39"/>
    <mergeCell ref="C40:D40"/>
    <mergeCell ref="C41:D41"/>
    <mergeCell ref="C26:D26"/>
    <mergeCell ref="M26:M32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22:D22"/>
    <mergeCell ref="C23:D23"/>
    <mergeCell ref="M23:M25"/>
    <mergeCell ref="C24:D24"/>
    <mergeCell ref="C25:D25"/>
    <mergeCell ref="F12:I12"/>
    <mergeCell ref="J12:L12"/>
    <mergeCell ref="C13:D13"/>
    <mergeCell ref="M13:M14"/>
    <mergeCell ref="C14:D14"/>
    <mergeCell ref="C15:D15"/>
    <mergeCell ref="M15:M20"/>
    <mergeCell ref="C16:D16"/>
    <mergeCell ref="C17:D17"/>
    <mergeCell ref="C18:D18"/>
    <mergeCell ref="D7:E7"/>
    <mergeCell ref="D8:E8"/>
    <mergeCell ref="D9:E9"/>
    <mergeCell ref="D10:E10"/>
    <mergeCell ref="D11:E11"/>
    <mergeCell ref="B12:D12"/>
    <mergeCell ref="B1:M1"/>
    <mergeCell ref="F3:I3"/>
    <mergeCell ref="B4:C4"/>
    <mergeCell ref="F4:I4"/>
    <mergeCell ref="B6:C11"/>
    <mergeCell ref="D6:E6"/>
    <mergeCell ref="J6:J9"/>
    <mergeCell ref="K6:K9"/>
    <mergeCell ref="L6:L9"/>
    <mergeCell ref="M6:M11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79"/>
  <sheetViews>
    <sheetView zoomScalePageLayoutView="0" workbookViewId="0" topLeftCell="A28">
      <selection activeCell="K73" sqref="K73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8" width="7.59765625" style="4" customWidth="1"/>
    <col min="9" max="9" width="7.59765625" style="3" customWidth="1"/>
    <col min="10" max="12" width="7.59765625" style="4" customWidth="1"/>
    <col min="13" max="13" width="13.5" style="4" customWidth="1"/>
    <col min="14" max="14" width="3.5" style="3" customWidth="1"/>
    <col min="15" max="16" width="0" style="3" hidden="1" customWidth="1"/>
    <col min="17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U1" s="4"/>
    </row>
    <row r="2" spans="2:21" ht="12" customHeight="1" thickBot="1">
      <c r="B2" s="116"/>
      <c r="F2" s="3"/>
      <c r="G2" s="3"/>
      <c r="H2" s="3"/>
      <c r="J2" s="3"/>
      <c r="K2" s="3"/>
      <c r="L2" s="3"/>
      <c r="M2" s="3"/>
      <c r="U2" s="4"/>
    </row>
    <row r="3" spans="2:14" ht="16.5" customHeight="1" thickBot="1">
      <c r="B3" s="4"/>
      <c r="C3" s="12"/>
      <c r="D3" s="14"/>
      <c r="E3" s="4"/>
      <c r="F3" s="793" t="s">
        <v>6</v>
      </c>
      <c r="G3" s="794"/>
      <c r="H3" s="794"/>
      <c r="I3" s="795"/>
      <c r="N3" s="4"/>
    </row>
    <row r="4" spans="2:14" ht="16.5" customHeight="1" thickBot="1">
      <c r="B4" s="793" t="s">
        <v>21</v>
      </c>
      <c r="C4" s="795"/>
      <c r="D4" s="47" t="s">
        <v>429</v>
      </c>
      <c r="E4" s="4"/>
      <c r="F4" s="846" t="s">
        <v>180</v>
      </c>
      <c r="G4" s="847"/>
      <c r="H4" s="847"/>
      <c r="I4" s="848"/>
      <c r="N4" s="4"/>
    </row>
    <row r="5" spans="2:14" ht="9.75" customHeight="1" thickBot="1">
      <c r="B5" s="4"/>
      <c r="C5" s="4"/>
      <c r="D5" s="4"/>
      <c r="E5" s="4"/>
      <c r="I5" s="4"/>
      <c r="N5" s="4"/>
    </row>
    <row r="6" spans="2:14" ht="10.5" customHeight="1">
      <c r="B6" s="799" t="s">
        <v>246</v>
      </c>
      <c r="C6" s="800"/>
      <c r="D6" s="803" t="s">
        <v>7</v>
      </c>
      <c r="E6" s="804"/>
      <c r="F6" s="78">
        <v>45064</v>
      </c>
      <c r="G6" s="150">
        <v>45113</v>
      </c>
      <c r="H6" s="149">
        <v>45174</v>
      </c>
      <c r="I6" s="216">
        <v>45232</v>
      </c>
      <c r="J6" s="805" t="s">
        <v>0</v>
      </c>
      <c r="K6" s="808" t="s">
        <v>1</v>
      </c>
      <c r="L6" s="811" t="s">
        <v>2</v>
      </c>
      <c r="M6" s="814" t="s">
        <v>76</v>
      </c>
      <c r="N6" s="4"/>
    </row>
    <row r="7" spans="2:14" ht="10.5" customHeight="1">
      <c r="B7" s="801"/>
      <c r="C7" s="802"/>
      <c r="D7" s="816" t="s">
        <v>12</v>
      </c>
      <c r="E7" s="817"/>
      <c r="F7" s="58">
        <v>0.4270833333333333</v>
      </c>
      <c r="G7" s="151">
        <v>0.4479166666666667</v>
      </c>
      <c r="H7" s="151">
        <v>0.46875</v>
      </c>
      <c r="I7" s="190">
        <v>0.4375</v>
      </c>
      <c r="J7" s="806"/>
      <c r="K7" s="809"/>
      <c r="L7" s="812"/>
      <c r="M7" s="815"/>
      <c r="N7" s="4"/>
    </row>
    <row r="8" spans="2:14" ht="10.5" customHeight="1">
      <c r="B8" s="801"/>
      <c r="C8" s="802"/>
      <c r="D8" s="816" t="s">
        <v>8</v>
      </c>
      <c r="E8" s="817"/>
      <c r="F8" s="58" t="s">
        <v>488</v>
      </c>
      <c r="G8" s="151" t="s">
        <v>519</v>
      </c>
      <c r="H8" s="151" t="s">
        <v>519</v>
      </c>
      <c r="I8" s="190" t="s">
        <v>488</v>
      </c>
      <c r="J8" s="806"/>
      <c r="K8" s="809"/>
      <c r="L8" s="812"/>
      <c r="M8" s="815"/>
      <c r="N8" s="4"/>
    </row>
    <row r="9" spans="2:14" ht="10.5" customHeight="1">
      <c r="B9" s="801"/>
      <c r="C9" s="802"/>
      <c r="D9" s="816" t="s">
        <v>9</v>
      </c>
      <c r="E9" s="817"/>
      <c r="F9" s="59" t="s">
        <v>488</v>
      </c>
      <c r="G9" s="9" t="s">
        <v>488</v>
      </c>
      <c r="H9" s="9" t="s">
        <v>519</v>
      </c>
      <c r="I9" s="10" t="s">
        <v>487</v>
      </c>
      <c r="J9" s="807"/>
      <c r="K9" s="810"/>
      <c r="L9" s="813"/>
      <c r="M9" s="815"/>
      <c r="N9" s="4"/>
    </row>
    <row r="10" spans="2:14" ht="10.5" customHeight="1">
      <c r="B10" s="801"/>
      <c r="C10" s="802"/>
      <c r="D10" s="816" t="s">
        <v>10</v>
      </c>
      <c r="E10" s="817"/>
      <c r="F10" s="115">
        <v>29.9</v>
      </c>
      <c r="G10" s="79">
        <v>27.2</v>
      </c>
      <c r="H10" s="31">
        <v>26</v>
      </c>
      <c r="I10" s="173">
        <v>17</v>
      </c>
      <c r="J10" s="328">
        <f>MAX(F10:I10)</f>
        <v>29.9</v>
      </c>
      <c r="K10" s="329">
        <f>MIN(F10:I10)</f>
        <v>17</v>
      </c>
      <c r="L10" s="330">
        <f>AVERAGE(F10:I10)</f>
        <v>25.025</v>
      </c>
      <c r="M10" s="815"/>
      <c r="N10" s="4"/>
    </row>
    <row r="11" spans="2:14" ht="10.5" customHeight="1" thickBot="1">
      <c r="B11" s="801"/>
      <c r="C11" s="802"/>
      <c r="D11" s="816" t="s">
        <v>11</v>
      </c>
      <c r="E11" s="817"/>
      <c r="F11" s="57">
        <v>10</v>
      </c>
      <c r="G11" s="511">
        <v>15.9</v>
      </c>
      <c r="H11" s="61">
        <v>21</v>
      </c>
      <c r="I11" s="178">
        <v>11.6</v>
      </c>
      <c r="J11" s="462">
        <f>MAX(F11:I11)</f>
        <v>21</v>
      </c>
      <c r="K11" s="386">
        <f>MIN(F11:I11)</f>
        <v>10</v>
      </c>
      <c r="L11" s="387">
        <f>AVERAGE(F11:I11)</f>
        <v>14.625</v>
      </c>
      <c r="M11" s="815"/>
      <c r="N11" s="4"/>
    </row>
    <row r="12" spans="2:15" s="6" customFormat="1" ht="12.75" customHeight="1" thickBot="1">
      <c r="B12" s="818" t="s">
        <v>234</v>
      </c>
      <c r="C12" s="819"/>
      <c r="D12" s="819"/>
      <c r="E12" s="19" t="s">
        <v>256</v>
      </c>
      <c r="F12" s="820" t="s">
        <v>469</v>
      </c>
      <c r="G12" s="820"/>
      <c r="H12" s="820"/>
      <c r="I12" s="820"/>
      <c r="J12" s="821"/>
      <c r="K12" s="821"/>
      <c r="L12" s="821"/>
      <c r="M12" s="137"/>
      <c r="N12" s="7"/>
      <c r="O12" s="6" t="s">
        <v>245</v>
      </c>
    </row>
    <row r="13" spans="2:16" ht="10.5" customHeight="1">
      <c r="B13" s="136">
        <v>1</v>
      </c>
      <c r="C13" s="822" t="s">
        <v>22</v>
      </c>
      <c r="D13" s="823"/>
      <c r="E13" s="97" t="s">
        <v>264</v>
      </c>
      <c r="F13" s="485">
        <v>9</v>
      </c>
      <c r="G13" s="152">
        <v>14</v>
      </c>
      <c r="H13" s="152">
        <v>150</v>
      </c>
      <c r="I13" s="525">
        <v>26</v>
      </c>
      <c r="J13" s="394">
        <f>MAX(F13:I13)</f>
        <v>150</v>
      </c>
      <c r="K13" s="335">
        <f>MIN(F13:I13)</f>
        <v>9</v>
      </c>
      <c r="L13" s="354">
        <f>IF(AVERAGEA(F13:I13)&lt;O13,TEXT(O13,"&lt;0.#######"),AVERAGEA(F13:I13))</f>
        <v>49.75</v>
      </c>
      <c r="M13" s="824" t="s">
        <v>56</v>
      </c>
      <c r="N13" s="2"/>
      <c r="P13" s="3">
        <v>0</v>
      </c>
    </row>
    <row r="14" spans="2:14" ht="10.5" customHeight="1">
      <c r="B14" s="35">
        <v>2</v>
      </c>
      <c r="C14" s="825" t="s">
        <v>23</v>
      </c>
      <c r="D14" s="826"/>
      <c r="E14" s="77" t="s">
        <v>276</v>
      </c>
      <c r="F14" s="486" t="s">
        <v>489</v>
      </c>
      <c r="G14" s="288" t="s">
        <v>489</v>
      </c>
      <c r="H14" s="288" t="s">
        <v>489</v>
      </c>
      <c r="I14" s="289" t="s">
        <v>489</v>
      </c>
      <c r="J14" s="398"/>
      <c r="K14" s="337"/>
      <c r="L14" s="338"/>
      <c r="M14" s="824"/>
      <c r="N14" s="2"/>
    </row>
    <row r="15" spans="2:16" ht="10.5" customHeight="1">
      <c r="B15" s="35">
        <v>3</v>
      </c>
      <c r="C15" s="825" t="s">
        <v>24</v>
      </c>
      <c r="D15" s="826"/>
      <c r="E15" s="10" t="s">
        <v>254</v>
      </c>
      <c r="F15" s="487" t="s">
        <v>477</v>
      </c>
      <c r="G15" s="29" t="s">
        <v>477</v>
      </c>
      <c r="H15" s="29" t="s">
        <v>477</v>
      </c>
      <c r="I15" s="179" t="s">
        <v>477</v>
      </c>
      <c r="J15" s="400"/>
      <c r="K15" s="340"/>
      <c r="L15" s="341"/>
      <c r="M15" s="827" t="s">
        <v>57</v>
      </c>
      <c r="N15" s="2"/>
      <c r="O15" s="3">
        <v>0.0003</v>
      </c>
      <c r="P15" s="3" t="s">
        <v>435</v>
      </c>
    </row>
    <row r="16" spans="2:16" ht="10.5" customHeight="1">
      <c r="B16" s="35">
        <v>4</v>
      </c>
      <c r="C16" s="825" t="s">
        <v>25</v>
      </c>
      <c r="D16" s="826"/>
      <c r="E16" s="10" t="s">
        <v>254</v>
      </c>
      <c r="F16" s="487" t="s">
        <v>477</v>
      </c>
      <c r="G16" s="164" t="s">
        <v>477</v>
      </c>
      <c r="H16" s="164" t="s">
        <v>477</v>
      </c>
      <c r="I16" s="182" t="s">
        <v>477</v>
      </c>
      <c r="J16" s="402"/>
      <c r="K16" s="343"/>
      <c r="L16" s="344"/>
      <c r="M16" s="828"/>
      <c r="N16" s="2"/>
      <c r="O16" s="3">
        <v>5E-05</v>
      </c>
      <c r="P16" s="3" t="s">
        <v>289</v>
      </c>
    </row>
    <row r="17" spans="2:16" ht="10.5" customHeight="1">
      <c r="B17" s="35">
        <v>5</v>
      </c>
      <c r="C17" s="825" t="s">
        <v>26</v>
      </c>
      <c r="D17" s="826"/>
      <c r="E17" s="10" t="s">
        <v>254</v>
      </c>
      <c r="F17" s="487" t="s">
        <v>477</v>
      </c>
      <c r="G17" s="29" t="s">
        <v>477</v>
      </c>
      <c r="H17" s="29" t="s">
        <v>477</v>
      </c>
      <c r="I17" s="179" t="s">
        <v>477</v>
      </c>
      <c r="J17" s="400"/>
      <c r="K17" s="340"/>
      <c r="L17" s="341"/>
      <c r="M17" s="828"/>
      <c r="N17" s="2"/>
      <c r="O17" s="3">
        <v>0.001</v>
      </c>
      <c r="P17" s="3" t="s">
        <v>291</v>
      </c>
    </row>
    <row r="18" spans="2:16" ht="10.5" customHeight="1">
      <c r="B18" s="35">
        <v>6</v>
      </c>
      <c r="C18" s="825" t="s">
        <v>27</v>
      </c>
      <c r="D18" s="826"/>
      <c r="E18" s="10" t="s">
        <v>254</v>
      </c>
      <c r="F18" s="487" t="s">
        <v>477</v>
      </c>
      <c r="G18" s="165" t="s">
        <v>477</v>
      </c>
      <c r="H18" s="165" t="s">
        <v>477</v>
      </c>
      <c r="I18" s="192" t="s">
        <v>477</v>
      </c>
      <c r="J18" s="400"/>
      <c r="K18" s="340"/>
      <c r="L18" s="341"/>
      <c r="M18" s="828"/>
      <c r="N18" s="2"/>
      <c r="O18" s="3">
        <v>0.001</v>
      </c>
      <c r="P18" s="3" t="s">
        <v>291</v>
      </c>
    </row>
    <row r="19" spans="2:16" ht="10.5" customHeight="1">
      <c r="B19" s="35">
        <v>7</v>
      </c>
      <c r="C19" s="825" t="s">
        <v>28</v>
      </c>
      <c r="D19" s="826"/>
      <c r="E19" s="10" t="s">
        <v>254</v>
      </c>
      <c r="F19" s="487" t="s">
        <v>477</v>
      </c>
      <c r="G19" s="29" t="s">
        <v>477</v>
      </c>
      <c r="H19" s="29" t="s">
        <v>477</v>
      </c>
      <c r="I19" s="179" t="s">
        <v>477</v>
      </c>
      <c r="J19" s="400"/>
      <c r="K19" s="340"/>
      <c r="L19" s="341"/>
      <c r="M19" s="828"/>
      <c r="N19" s="2"/>
      <c r="O19" s="3">
        <v>0.001</v>
      </c>
      <c r="P19" s="3" t="s">
        <v>291</v>
      </c>
    </row>
    <row r="20" spans="2:16" ht="10.5" customHeight="1">
      <c r="B20" s="35">
        <v>8</v>
      </c>
      <c r="C20" s="825" t="s">
        <v>29</v>
      </c>
      <c r="D20" s="826"/>
      <c r="E20" s="10" t="s">
        <v>254</v>
      </c>
      <c r="F20" s="487" t="s">
        <v>477</v>
      </c>
      <c r="G20" s="29" t="s">
        <v>477</v>
      </c>
      <c r="H20" s="29" t="s">
        <v>477</v>
      </c>
      <c r="I20" s="179" t="s">
        <v>477</v>
      </c>
      <c r="J20" s="400"/>
      <c r="K20" s="340"/>
      <c r="L20" s="341"/>
      <c r="M20" s="829"/>
      <c r="N20" s="2"/>
      <c r="O20" s="3">
        <v>0.005</v>
      </c>
      <c r="P20" s="3" t="s">
        <v>293</v>
      </c>
    </row>
    <row r="21" spans="2:16" ht="10.5" customHeight="1">
      <c r="B21" s="35">
        <v>9</v>
      </c>
      <c r="C21" s="825" t="s">
        <v>465</v>
      </c>
      <c r="D21" s="826"/>
      <c r="E21" s="10" t="s">
        <v>254</v>
      </c>
      <c r="F21" s="487"/>
      <c r="G21" s="29"/>
      <c r="H21" s="29"/>
      <c r="I21" s="179"/>
      <c r="J21" s="400"/>
      <c r="K21" s="340"/>
      <c r="L21" s="341"/>
      <c r="M21" s="11" t="s">
        <v>466</v>
      </c>
      <c r="N21" s="2"/>
      <c r="O21" s="3">
        <v>0.004</v>
      </c>
      <c r="P21" s="3" t="s">
        <v>293</v>
      </c>
    </row>
    <row r="22" spans="2:16" ht="10.5" customHeight="1">
      <c r="B22" s="35">
        <v>10</v>
      </c>
      <c r="C22" s="825" t="s">
        <v>30</v>
      </c>
      <c r="D22" s="826"/>
      <c r="E22" s="10" t="s">
        <v>254</v>
      </c>
      <c r="F22" s="487" t="s">
        <v>477</v>
      </c>
      <c r="G22" s="29" t="s">
        <v>477</v>
      </c>
      <c r="H22" s="29" t="s">
        <v>477</v>
      </c>
      <c r="I22" s="179" t="s">
        <v>477</v>
      </c>
      <c r="J22" s="400"/>
      <c r="K22" s="340"/>
      <c r="L22" s="341"/>
      <c r="M22" s="11" t="s">
        <v>58</v>
      </c>
      <c r="N22" s="2"/>
      <c r="O22" s="3">
        <v>0.001</v>
      </c>
      <c r="P22" s="3" t="s">
        <v>291</v>
      </c>
    </row>
    <row r="23" spans="2:16" ht="10.5" customHeight="1">
      <c r="B23" s="35">
        <v>11</v>
      </c>
      <c r="C23" s="825" t="s">
        <v>31</v>
      </c>
      <c r="D23" s="826"/>
      <c r="E23" s="10" t="s">
        <v>254</v>
      </c>
      <c r="F23" s="486">
        <v>0.1</v>
      </c>
      <c r="G23" s="9" t="s">
        <v>448</v>
      </c>
      <c r="H23" s="79">
        <v>0.1</v>
      </c>
      <c r="I23" s="10" t="s">
        <v>448</v>
      </c>
      <c r="J23" s="398">
        <f>IF(MAXA(F23:I23)&lt;O23,TEXT(O23,"&lt;0.#######"),MAXA(F23:I23))</f>
        <v>0.1</v>
      </c>
      <c r="K23" s="337" t="str">
        <f>IF(MINA(F23:I23)&lt;O23,TEXT(O23,"&lt;0.#######"),MINA(F23:I23))</f>
        <v>&lt;0.1</v>
      </c>
      <c r="L23" s="330" t="str">
        <f>IF(AVERAGEA(F23:I23)&lt;O23,TEXT(O23,"&lt;0.#######"),AVERAGEA(F23:I23))</f>
        <v>&lt;0.1</v>
      </c>
      <c r="M23" s="830" t="s">
        <v>59</v>
      </c>
      <c r="N23" s="2"/>
      <c r="O23" s="3">
        <v>0.1</v>
      </c>
      <c r="P23" s="3" t="s">
        <v>448</v>
      </c>
    </row>
    <row r="24" spans="2:16" ht="10.5" customHeight="1">
      <c r="B24" s="35">
        <v>12</v>
      </c>
      <c r="C24" s="825" t="s">
        <v>32</v>
      </c>
      <c r="D24" s="826"/>
      <c r="E24" s="10" t="s">
        <v>254</v>
      </c>
      <c r="F24" s="487" t="s">
        <v>477</v>
      </c>
      <c r="G24" s="56" t="s">
        <v>477</v>
      </c>
      <c r="H24" s="56" t="s">
        <v>477</v>
      </c>
      <c r="I24" s="184" t="s">
        <v>477</v>
      </c>
      <c r="J24" s="347"/>
      <c r="K24" s="347"/>
      <c r="L24" s="348"/>
      <c r="M24" s="830"/>
      <c r="N24" s="2"/>
      <c r="O24" s="3">
        <v>0.05</v>
      </c>
      <c r="P24" s="3" t="s">
        <v>456</v>
      </c>
    </row>
    <row r="25" spans="2:16" ht="10.5" customHeight="1">
      <c r="B25" s="35">
        <v>13</v>
      </c>
      <c r="C25" s="825" t="s">
        <v>33</v>
      </c>
      <c r="D25" s="826"/>
      <c r="E25" s="10" t="s">
        <v>254</v>
      </c>
      <c r="F25" s="487" t="s">
        <v>477</v>
      </c>
      <c r="G25" s="31" t="s">
        <v>477</v>
      </c>
      <c r="H25" s="31" t="s">
        <v>477</v>
      </c>
      <c r="I25" s="173" t="s">
        <v>477</v>
      </c>
      <c r="J25" s="345"/>
      <c r="K25" s="345"/>
      <c r="L25" s="330"/>
      <c r="M25" s="830"/>
      <c r="N25" s="2"/>
      <c r="O25" s="3">
        <v>0.1</v>
      </c>
      <c r="P25" s="3" t="s">
        <v>448</v>
      </c>
    </row>
    <row r="26" spans="2:16" ht="10.5" customHeight="1">
      <c r="B26" s="35">
        <v>14</v>
      </c>
      <c r="C26" s="825" t="s">
        <v>34</v>
      </c>
      <c r="D26" s="826"/>
      <c r="E26" s="10" t="s">
        <v>254</v>
      </c>
      <c r="F26" s="487" t="s">
        <v>477</v>
      </c>
      <c r="G26" s="166" t="s">
        <v>477</v>
      </c>
      <c r="H26" s="166" t="s">
        <v>477</v>
      </c>
      <c r="I26" s="186" t="s">
        <v>477</v>
      </c>
      <c r="J26" s="350"/>
      <c r="K26" s="350"/>
      <c r="L26" s="351"/>
      <c r="M26" s="830" t="s">
        <v>60</v>
      </c>
      <c r="N26" s="2"/>
      <c r="O26" s="3">
        <v>0.0002</v>
      </c>
      <c r="P26" s="3" t="s">
        <v>286</v>
      </c>
    </row>
    <row r="27" spans="2:16" ht="10.5" customHeight="1">
      <c r="B27" s="35">
        <v>15</v>
      </c>
      <c r="C27" s="825" t="s">
        <v>106</v>
      </c>
      <c r="D27" s="826"/>
      <c r="E27" s="10" t="s">
        <v>254</v>
      </c>
      <c r="F27" s="487" t="s">
        <v>477</v>
      </c>
      <c r="G27" s="29" t="s">
        <v>477</v>
      </c>
      <c r="H27" s="29" t="s">
        <v>477</v>
      </c>
      <c r="I27" s="179" t="s">
        <v>477</v>
      </c>
      <c r="J27" s="400"/>
      <c r="K27" s="340"/>
      <c r="L27" s="341"/>
      <c r="M27" s="830"/>
      <c r="N27" s="2"/>
      <c r="O27" s="3">
        <v>0.005</v>
      </c>
      <c r="P27" s="3" t="s">
        <v>293</v>
      </c>
    </row>
    <row r="28" spans="2:16" ht="21.75" customHeight="1">
      <c r="B28" s="35">
        <v>16</v>
      </c>
      <c r="C28" s="831" t="s">
        <v>433</v>
      </c>
      <c r="D28" s="832"/>
      <c r="E28" s="10" t="s">
        <v>254</v>
      </c>
      <c r="F28" s="487" t="s">
        <v>477</v>
      </c>
      <c r="G28" s="29" t="s">
        <v>477</v>
      </c>
      <c r="H28" s="29" t="s">
        <v>477</v>
      </c>
      <c r="I28" s="179" t="s">
        <v>477</v>
      </c>
      <c r="J28" s="340"/>
      <c r="K28" s="340"/>
      <c r="L28" s="341"/>
      <c r="M28" s="830"/>
      <c r="N28" s="2"/>
      <c r="O28" s="3">
        <v>0.001</v>
      </c>
      <c r="P28" s="3" t="s">
        <v>291</v>
      </c>
    </row>
    <row r="29" spans="2:16" ht="10.5" customHeight="1">
      <c r="B29" s="35">
        <v>17</v>
      </c>
      <c r="C29" s="825" t="s">
        <v>107</v>
      </c>
      <c r="D29" s="826"/>
      <c r="E29" s="10" t="s">
        <v>254</v>
      </c>
      <c r="F29" s="487" t="s">
        <v>477</v>
      </c>
      <c r="G29" s="29" t="s">
        <v>477</v>
      </c>
      <c r="H29" s="29" t="s">
        <v>477</v>
      </c>
      <c r="I29" s="179" t="s">
        <v>477</v>
      </c>
      <c r="J29" s="340"/>
      <c r="K29" s="340"/>
      <c r="L29" s="341"/>
      <c r="M29" s="830"/>
      <c r="N29" s="2"/>
      <c r="O29" s="3">
        <v>0.001</v>
      </c>
      <c r="P29" s="3" t="s">
        <v>291</v>
      </c>
    </row>
    <row r="30" spans="2:16" ht="10.5" customHeight="1">
      <c r="B30" s="35">
        <v>18</v>
      </c>
      <c r="C30" s="825" t="s">
        <v>108</v>
      </c>
      <c r="D30" s="826"/>
      <c r="E30" s="10" t="s">
        <v>254</v>
      </c>
      <c r="F30" s="487" t="s">
        <v>477</v>
      </c>
      <c r="G30" s="29" t="s">
        <v>477</v>
      </c>
      <c r="H30" s="29" t="s">
        <v>477</v>
      </c>
      <c r="I30" s="179" t="s">
        <v>477</v>
      </c>
      <c r="J30" s="340"/>
      <c r="K30" s="340"/>
      <c r="L30" s="341"/>
      <c r="M30" s="830"/>
      <c r="N30" s="2"/>
      <c r="O30" s="3">
        <v>0.001</v>
      </c>
      <c r="P30" s="3" t="s">
        <v>291</v>
      </c>
    </row>
    <row r="31" spans="2:16" ht="10.5" customHeight="1">
      <c r="B31" s="35">
        <v>19</v>
      </c>
      <c r="C31" s="825" t="s">
        <v>109</v>
      </c>
      <c r="D31" s="826"/>
      <c r="E31" s="10" t="s">
        <v>254</v>
      </c>
      <c r="F31" s="487" t="s">
        <v>477</v>
      </c>
      <c r="G31" s="29" t="s">
        <v>477</v>
      </c>
      <c r="H31" s="29" t="s">
        <v>477</v>
      </c>
      <c r="I31" s="179" t="s">
        <v>477</v>
      </c>
      <c r="J31" s="340"/>
      <c r="K31" s="340"/>
      <c r="L31" s="341"/>
      <c r="M31" s="830"/>
      <c r="N31" s="2"/>
      <c r="O31" s="3">
        <v>0.001</v>
      </c>
      <c r="P31" s="3" t="s">
        <v>291</v>
      </c>
    </row>
    <row r="32" spans="2:16" ht="10.5" customHeight="1">
      <c r="B32" s="35">
        <v>20</v>
      </c>
      <c r="C32" s="825" t="s">
        <v>86</v>
      </c>
      <c r="D32" s="826"/>
      <c r="E32" s="10" t="s">
        <v>254</v>
      </c>
      <c r="F32" s="487" t="s">
        <v>477</v>
      </c>
      <c r="G32" s="29" t="s">
        <v>477</v>
      </c>
      <c r="H32" s="29" t="s">
        <v>477</v>
      </c>
      <c r="I32" s="179" t="s">
        <v>477</v>
      </c>
      <c r="J32" s="340"/>
      <c r="K32" s="340"/>
      <c r="L32" s="341"/>
      <c r="M32" s="830"/>
      <c r="N32" s="2"/>
      <c r="O32" s="3">
        <v>0.001</v>
      </c>
      <c r="P32" s="3" t="s">
        <v>291</v>
      </c>
    </row>
    <row r="33" spans="2:16" ht="10.5" customHeight="1">
      <c r="B33" s="35">
        <v>21</v>
      </c>
      <c r="C33" s="825" t="s">
        <v>277</v>
      </c>
      <c r="D33" s="826"/>
      <c r="E33" s="10" t="s">
        <v>254</v>
      </c>
      <c r="F33" s="487" t="s">
        <v>477</v>
      </c>
      <c r="G33" s="56" t="s">
        <v>477</v>
      </c>
      <c r="H33" s="56" t="s">
        <v>477</v>
      </c>
      <c r="I33" s="184" t="s">
        <v>477</v>
      </c>
      <c r="J33" s="409"/>
      <c r="K33" s="347"/>
      <c r="L33" s="348"/>
      <c r="M33" s="827" t="s">
        <v>58</v>
      </c>
      <c r="N33" s="2"/>
      <c r="O33" s="3">
        <v>0.06</v>
      </c>
      <c r="P33" s="3" t="s">
        <v>453</v>
      </c>
    </row>
    <row r="34" spans="2:16" ht="10.5" customHeight="1">
      <c r="B34" s="35">
        <v>22</v>
      </c>
      <c r="C34" s="825" t="s">
        <v>35</v>
      </c>
      <c r="D34" s="826"/>
      <c r="E34" s="10" t="s">
        <v>254</v>
      </c>
      <c r="F34" s="487" t="s">
        <v>477</v>
      </c>
      <c r="G34" s="29" t="s">
        <v>477</v>
      </c>
      <c r="H34" s="29" t="s">
        <v>477</v>
      </c>
      <c r="I34" s="179" t="s">
        <v>477</v>
      </c>
      <c r="J34" s="400"/>
      <c r="K34" s="340"/>
      <c r="L34" s="341"/>
      <c r="M34" s="824"/>
      <c r="N34" s="2"/>
      <c r="O34" s="3">
        <v>0.002</v>
      </c>
      <c r="P34" s="3" t="s">
        <v>288</v>
      </c>
    </row>
    <row r="35" spans="2:16" ht="10.5" customHeight="1">
      <c r="B35" s="35">
        <v>23</v>
      </c>
      <c r="C35" s="825" t="s">
        <v>101</v>
      </c>
      <c r="D35" s="826"/>
      <c r="E35" s="10" t="s">
        <v>254</v>
      </c>
      <c r="F35" s="487" t="s">
        <v>477</v>
      </c>
      <c r="G35" s="29" t="s">
        <v>477</v>
      </c>
      <c r="H35" s="29" t="s">
        <v>477</v>
      </c>
      <c r="I35" s="179" t="s">
        <v>477</v>
      </c>
      <c r="J35" s="400"/>
      <c r="K35" s="340"/>
      <c r="L35" s="341"/>
      <c r="M35" s="824"/>
      <c r="N35" s="2"/>
      <c r="O35" s="3">
        <v>0.001</v>
      </c>
      <c r="P35" s="3" t="s">
        <v>291</v>
      </c>
    </row>
    <row r="36" spans="2:16" ht="10.5" customHeight="1">
      <c r="B36" s="35">
        <v>24</v>
      </c>
      <c r="C36" s="825" t="s">
        <v>36</v>
      </c>
      <c r="D36" s="826"/>
      <c r="E36" s="10" t="s">
        <v>254</v>
      </c>
      <c r="F36" s="487" t="s">
        <v>477</v>
      </c>
      <c r="G36" s="29" t="s">
        <v>477</v>
      </c>
      <c r="H36" s="29" t="s">
        <v>477</v>
      </c>
      <c r="I36" s="179" t="s">
        <v>477</v>
      </c>
      <c r="J36" s="400"/>
      <c r="K36" s="340"/>
      <c r="L36" s="341"/>
      <c r="M36" s="824"/>
      <c r="N36" s="2"/>
      <c r="O36" s="3">
        <v>0.003</v>
      </c>
      <c r="P36" s="3" t="s">
        <v>436</v>
      </c>
    </row>
    <row r="37" spans="2:16" ht="10.5" customHeight="1">
      <c r="B37" s="35">
        <v>25</v>
      </c>
      <c r="C37" s="825" t="s">
        <v>87</v>
      </c>
      <c r="D37" s="826"/>
      <c r="E37" s="10" t="s">
        <v>254</v>
      </c>
      <c r="F37" s="487" t="s">
        <v>477</v>
      </c>
      <c r="G37" s="29" t="s">
        <v>477</v>
      </c>
      <c r="H37" s="29" t="s">
        <v>477</v>
      </c>
      <c r="I37" s="179" t="s">
        <v>477</v>
      </c>
      <c r="J37" s="340"/>
      <c r="K37" s="340"/>
      <c r="L37" s="341"/>
      <c r="M37" s="824"/>
      <c r="N37" s="2"/>
      <c r="O37" s="3">
        <v>0.001</v>
      </c>
      <c r="P37" s="3" t="s">
        <v>291</v>
      </c>
    </row>
    <row r="38" spans="2:16" ht="10.5" customHeight="1">
      <c r="B38" s="35">
        <v>26</v>
      </c>
      <c r="C38" s="825" t="s">
        <v>37</v>
      </c>
      <c r="D38" s="826"/>
      <c r="E38" s="10" t="s">
        <v>254</v>
      </c>
      <c r="F38" s="487" t="s">
        <v>477</v>
      </c>
      <c r="G38" s="29" t="s">
        <v>477</v>
      </c>
      <c r="H38" s="29" t="s">
        <v>477</v>
      </c>
      <c r="I38" s="179" t="s">
        <v>477</v>
      </c>
      <c r="J38" s="400"/>
      <c r="K38" s="340"/>
      <c r="L38" s="341"/>
      <c r="M38" s="824"/>
      <c r="N38" s="2"/>
      <c r="O38" s="3">
        <v>0.001</v>
      </c>
      <c r="P38" s="3" t="s">
        <v>291</v>
      </c>
    </row>
    <row r="39" spans="2:16" ht="10.5" customHeight="1">
      <c r="B39" s="35">
        <v>27</v>
      </c>
      <c r="C39" s="825" t="s">
        <v>38</v>
      </c>
      <c r="D39" s="826"/>
      <c r="E39" s="10" t="s">
        <v>254</v>
      </c>
      <c r="F39" s="487" t="s">
        <v>477</v>
      </c>
      <c r="G39" s="29" t="s">
        <v>477</v>
      </c>
      <c r="H39" s="29" t="s">
        <v>477</v>
      </c>
      <c r="I39" s="179" t="s">
        <v>477</v>
      </c>
      <c r="J39" s="400"/>
      <c r="K39" s="340"/>
      <c r="L39" s="341"/>
      <c r="M39" s="824"/>
      <c r="N39" s="2"/>
      <c r="O39" s="3">
        <v>0.001</v>
      </c>
      <c r="P39" s="3" t="s">
        <v>291</v>
      </c>
    </row>
    <row r="40" spans="2:16" ht="10.5" customHeight="1">
      <c r="B40" s="35">
        <v>28</v>
      </c>
      <c r="C40" s="825" t="s">
        <v>39</v>
      </c>
      <c r="D40" s="826"/>
      <c r="E40" s="10" t="s">
        <v>254</v>
      </c>
      <c r="F40" s="487" t="s">
        <v>477</v>
      </c>
      <c r="G40" s="29" t="s">
        <v>477</v>
      </c>
      <c r="H40" s="29" t="s">
        <v>477</v>
      </c>
      <c r="I40" s="179" t="s">
        <v>477</v>
      </c>
      <c r="J40" s="340"/>
      <c r="K40" s="340"/>
      <c r="L40" s="341"/>
      <c r="M40" s="824"/>
      <c r="N40" s="2"/>
      <c r="O40" s="3">
        <v>0.003</v>
      </c>
      <c r="P40" s="3" t="s">
        <v>436</v>
      </c>
    </row>
    <row r="41" spans="2:16" ht="10.5" customHeight="1">
      <c r="B41" s="35">
        <v>29</v>
      </c>
      <c r="C41" s="825" t="s">
        <v>88</v>
      </c>
      <c r="D41" s="826"/>
      <c r="E41" s="10" t="s">
        <v>254</v>
      </c>
      <c r="F41" s="487" t="s">
        <v>477</v>
      </c>
      <c r="G41" s="29" t="s">
        <v>477</v>
      </c>
      <c r="H41" s="29" t="s">
        <v>477</v>
      </c>
      <c r="I41" s="179" t="s">
        <v>477</v>
      </c>
      <c r="J41" s="400"/>
      <c r="K41" s="340"/>
      <c r="L41" s="341"/>
      <c r="M41" s="824"/>
      <c r="N41" s="2"/>
      <c r="O41" s="3">
        <v>0.001</v>
      </c>
      <c r="P41" s="3" t="s">
        <v>291</v>
      </c>
    </row>
    <row r="42" spans="2:16" ht="10.5" customHeight="1">
      <c r="B42" s="35">
        <v>30</v>
      </c>
      <c r="C42" s="825" t="s">
        <v>89</v>
      </c>
      <c r="D42" s="826"/>
      <c r="E42" s="10" t="s">
        <v>254</v>
      </c>
      <c r="F42" s="487" t="s">
        <v>477</v>
      </c>
      <c r="G42" s="29" t="s">
        <v>477</v>
      </c>
      <c r="H42" s="29" t="s">
        <v>477</v>
      </c>
      <c r="I42" s="179" t="s">
        <v>477</v>
      </c>
      <c r="J42" s="400"/>
      <c r="K42" s="340"/>
      <c r="L42" s="341"/>
      <c r="M42" s="824"/>
      <c r="N42" s="2"/>
      <c r="O42" s="3">
        <v>0.001</v>
      </c>
      <c r="P42" s="3" t="s">
        <v>291</v>
      </c>
    </row>
    <row r="43" spans="2:16" ht="10.5" customHeight="1">
      <c r="B43" s="35">
        <v>31</v>
      </c>
      <c r="C43" s="825" t="s">
        <v>90</v>
      </c>
      <c r="D43" s="826"/>
      <c r="E43" s="10" t="s">
        <v>254</v>
      </c>
      <c r="F43" s="487" t="s">
        <v>477</v>
      </c>
      <c r="G43" s="29" t="s">
        <v>477</v>
      </c>
      <c r="H43" s="29" t="s">
        <v>477</v>
      </c>
      <c r="I43" s="179" t="s">
        <v>477</v>
      </c>
      <c r="J43" s="400"/>
      <c r="K43" s="340"/>
      <c r="L43" s="341"/>
      <c r="M43" s="833"/>
      <c r="N43" s="2"/>
      <c r="O43" s="3">
        <v>0.008</v>
      </c>
      <c r="P43" s="3" t="s">
        <v>438</v>
      </c>
    </row>
    <row r="44" spans="2:16" ht="10.5" customHeight="1">
      <c r="B44" s="35">
        <v>32</v>
      </c>
      <c r="C44" s="825" t="s">
        <v>40</v>
      </c>
      <c r="D44" s="826"/>
      <c r="E44" s="10" t="s">
        <v>254</v>
      </c>
      <c r="F44" s="487" t="s">
        <v>477</v>
      </c>
      <c r="G44" s="56" t="s">
        <v>477</v>
      </c>
      <c r="H44" s="56" t="s">
        <v>477</v>
      </c>
      <c r="I44" s="184" t="s">
        <v>477</v>
      </c>
      <c r="J44" s="347"/>
      <c r="K44" s="347"/>
      <c r="L44" s="348"/>
      <c r="M44" s="830" t="s">
        <v>57</v>
      </c>
      <c r="N44" s="2"/>
      <c r="O44" s="3">
        <v>0.01</v>
      </c>
      <c r="P44" s="3" t="s">
        <v>451</v>
      </c>
    </row>
    <row r="45" spans="2:16" ht="10.5" customHeight="1">
      <c r="B45" s="35">
        <v>33</v>
      </c>
      <c r="C45" s="825" t="s">
        <v>41</v>
      </c>
      <c r="D45" s="826"/>
      <c r="E45" s="10" t="s">
        <v>254</v>
      </c>
      <c r="F45" s="487" t="s">
        <v>477</v>
      </c>
      <c r="G45" s="56" t="s">
        <v>477</v>
      </c>
      <c r="H45" s="56" t="s">
        <v>477</v>
      </c>
      <c r="I45" s="184" t="s">
        <v>477</v>
      </c>
      <c r="J45" s="409"/>
      <c r="K45" s="347"/>
      <c r="L45" s="348"/>
      <c r="M45" s="830"/>
      <c r="N45" s="2"/>
      <c r="O45" s="3">
        <v>0.01</v>
      </c>
      <c r="P45" s="3" t="s">
        <v>451</v>
      </c>
    </row>
    <row r="46" spans="2:16" ht="10.5" customHeight="1">
      <c r="B46" s="35">
        <v>34</v>
      </c>
      <c r="C46" s="825" t="s">
        <v>42</v>
      </c>
      <c r="D46" s="826"/>
      <c r="E46" s="10" t="s">
        <v>254</v>
      </c>
      <c r="F46" s="487">
        <v>0.52</v>
      </c>
      <c r="G46" s="79">
        <v>0.05</v>
      </c>
      <c r="H46" s="9">
        <v>0.05</v>
      </c>
      <c r="I46" s="178" t="s">
        <v>454</v>
      </c>
      <c r="J46" s="409">
        <f>IF(MAXA(F46:I46)&lt;O46,TEXT(O46,"&lt;0.#######"),MAXA(F46:I46))</f>
        <v>0.52</v>
      </c>
      <c r="K46" s="347" t="str">
        <f>IF(MINA(F46:I46)&lt;O46,TEXT(O46,"&lt;0.#######"),MINA(F46:I46))</f>
        <v>&lt;0.03</v>
      </c>
      <c r="L46" s="348">
        <f>IF(AVERAGEA(F46:I46)&lt;O46,TEXT(O46,"&lt;0.#######"),AVERAGEA(F46:I46))</f>
        <v>0.15500000000000003</v>
      </c>
      <c r="M46" s="830"/>
      <c r="N46" s="2"/>
      <c r="O46" s="3">
        <v>0.03</v>
      </c>
      <c r="P46" s="3" t="s">
        <v>454</v>
      </c>
    </row>
    <row r="47" spans="2:16" ht="10.5" customHeight="1">
      <c r="B47" s="35">
        <v>35</v>
      </c>
      <c r="C47" s="825" t="s">
        <v>43</v>
      </c>
      <c r="D47" s="826"/>
      <c r="E47" s="10" t="s">
        <v>254</v>
      </c>
      <c r="F47" s="487" t="s">
        <v>477</v>
      </c>
      <c r="G47" s="56" t="s">
        <v>477</v>
      </c>
      <c r="H47" s="56" t="s">
        <v>477</v>
      </c>
      <c r="I47" s="184" t="s">
        <v>477</v>
      </c>
      <c r="J47" s="347"/>
      <c r="K47" s="347"/>
      <c r="L47" s="348"/>
      <c r="M47" s="830"/>
      <c r="N47" s="2"/>
      <c r="O47" s="3">
        <v>0.01</v>
      </c>
      <c r="P47" s="3" t="s">
        <v>451</v>
      </c>
    </row>
    <row r="48" spans="2:16" ht="10.5" customHeight="1">
      <c r="B48" s="35">
        <v>36</v>
      </c>
      <c r="C48" s="825" t="s">
        <v>44</v>
      </c>
      <c r="D48" s="826"/>
      <c r="E48" s="10" t="s">
        <v>254</v>
      </c>
      <c r="F48" s="487" t="s">
        <v>477</v>
      </c>
      <c r="G48" s="31" t="s">
        <v>477</v>
      </c>
      <c r="H48" s="31" t="s">
        <v>477</v>
      </c>
      <c r="I48" s="173" t="s">
        <v>477</v>
      </c>
      <c r="J48" s="383"/>
      <c r="K48" s="345"/>
      <c r="L48" s="330"/>
      <c r="M48" s="11" t="s">
        <v>59</v>
      </c>
      <c r="N48" s="2"/>
      <c r="O48" s="3">
        <v>0.1</v>
      </c>
      <c r="P48" s="3" t="s">
        <v>448</v>
      </c>
    </row>
    <row r="49" spans="2:16" ht="10.5" customHeight="1">
      <c r="B49" s="35">
        <v>37</v>
      </c>
      <c r="C49" s="825" t="s">
        <v>45</v>
      </c>
      <c r="D49" s="826"/>
      <c r="E49" s="10" t="s">
        <v>254</v>
      </c>
      <c r="F49" s="594">
        <v>0.02</v>
      </c>
      <c r="G49" s="79">
        <v>0.004</v>
      </c>
      <c r="H49" s="79">
        <v>0.007</v>
      </c>
      <c r="I49" s="113">
        <v>0.004</v>
      </c>
      <c r="J49" s="339">
        <f>IF(MAXA(F49:I49)&lt;O49,TEXT(O49,"&lt;0.#######"),MAXA(F49:I49))</f>
        <v>0.02</v>
      </c>
      <c r="K49" s="340">
        <f>IF(MINA(F49:I49)&lt;O49,TEXT(O49,"&lt;0.#######"),MINA(F49:I49))</f>
        <v>0.004</v>
      </c>
      <c r="L49" s="341">
        <f>IF(AVERAGEA(F49:I49)&lt;O49,TEXT(O49,"&lt;0.#######"),AVERAGEA(F49:I49))</f>
        <v>0.00875</v>
      </c>
      <c r="M49" s="11" t="s">
        <v>57</v>
      </c>
      <c r="N49" s="2"/>
      <c r="O49" s="3">
        <v>0.001</v>
      </c>
      <c r="P49" s="3" t="s">
        <v>291</v>
      </c>
    </row>
    <row r="50" spans="2:16" ht="10.5" customHeight="1">
      <c r="B50" s="35">
        <v>38</v>
      </c>
      <c r="C50" s="825" t="s">
        <v>46</v>
      </c>
      <c r="D50" s="826"/>
      <c r="E50" s="10" t="s">
        <v>254</v>
      </c>
      <c r="F50" s="487">
        <v>2.5</v>
      </c>
      <c r="G50" s="79">
        <v>2.2</v>
      </c>
      <c r="H50" s="79">
        <v>3.6</v>
      </c>
      <c r="I50" s="178">
        <v>3.8</v>
      </c>
      <c r="J50" s="383">
        <f>IF(MAXA(F50:I50)&lt;O50,TEXT(O50,"&lt;0.#######"),MAXA(F50:I50))</f>
        <v>3.8</v>
      </c>
      <c r="K50" s="345">
        <f>IF(MINA(F50:I50)&lt;O50,TEXT(O50,"&lt;0.#######"),MINA(F50:I50))</f>
        <v>2.2</v>
      </c>
      <c r="L50" s="330">
        <f>IF(AVERAGEA(F50:I50)&lt;O50,TEXT(O50,"&lt;0.#######"),AVERAGEA(F50:I50))</f>
        <v>3.0250000000000004</v>
      </c>
      <c r="M50" s="11" t="s">
        <v>61</v>
      </c>
      <c r="N50" s="2"/>
      <c r="O50" s="3">
        <v>0.1</v>
      </c>
      <c r="P50" s="3" t="s">
        <v>447</v>
      </c>
    </row>
    <row r="51" spans="2:16" ht="10.5" customHeight="1">
      <c r="B51" s="35">
        <v>39</v>
      </c>
      <c r="C51" s="834" t="s">
        <v>71</v>
      </c>
      <c r="D51" s="835"/>
      <c r="E51" s="10" t="s">
        <v>254</v>
      </c>
      <c r="F51" s="487">
        <v>15</v>
      </c>
      <c r="G51" s="79">
        <v>20</v>
      </c>
      <c r="H51" s="79">
        <v>48</v>
      </c>
      <c r="I51" s="178">
        <v>38</v>
      </c>
      <c r="J51" s="398">
        <f>IF(MAXA(F51:I51)&lt;O51,TEXT(O51,"&lt;0"),MAXA(F51:I51))</f>
        <v>48</v>
      </c>
      <c r="K51" s="353">
        <f>IF(MINA(F51:I51)&lt;O51,TEXT(O51,"&lt;0"),MINA(F51:I51))</f>
        <v>15</v>
      </c>
      <c r="L51" s="354">
        <f>IF(AVERAGEA(F51:I51)&lt;O51,TEXT(O51,"&lt;0"),AVERAGEA(F51:I51))</f>
        <v>30.25</v>
      </c>
      <c r="M51" s="830" t="s">
        <v>59</v>
      </c>
      <c r="N51" s="2"/>
      <c r="O51" s="3">
        <v>2</v>
      </c>
      <c r="P51" s="3" t="s">
        <v>448</v>
      </c>
    </row>
    <row r="52" spans="2:16" ht="10.5" customHeight="1">
      <c r="B52" s="35">
        <v>40</v>
      </c>
      <c r="C52" s="825" t="s">
        <v>47</v>
      </c>
      <c r="D52" s="826"/>
      <c r="E52" s="10" t="s">
        <v>254</v>
      </c>
      <c r="F52" s="487">
        <v>66</v>
      </c>
      <c r="G52" s="79">
        <v>63</v>
      </c>
      <c r="H52" s="79">
        <v>90</v>
      </c>
      <c r="I52" s="178">
        <v>70</v>
      </c>
      <c r="J52" s="410">
        <f>IF(MAXA(F52:I52)&lt;O52,TEXT(O52,"&lt;#0"),MAXA(F52:I52))</f>
        <v>90</v>
      </c>
      <c r="K52" s="353">
        <f>IF(MINA(F52:I52)&lt;O52,TEXT(O52,"&lt;#0"),MINA(F52:I52))</f>
        <v>63</v>
      </c>
      <c r="L52" s="354">
        <f>IF(AVERAGEA(F52:I52)&lt;O52,TEXT(O52,"&lt;#0"),AVERAGEA(F52:I52))</f>
        <v>72.25</v>
      </c>
      <c r="M52" s="830"/>
      <c r="N52" s="2"/>
      <c r="O52" s="3">
        <v>10</v>
      </c>
      <c r="P52" s="3" t="s">
        <v>450</v>
      </c>
    </row>
    <row r="53" spans="2:16" ht="10.5" customHeight="1">
      <c r="B53" s="35">
        <v>41</v>
      </c>
      <c r="C53" s="825" t="s">
        <v>48</v>
      </c>
      <c r="D53" s="826"/>
      <c r="E53" s="10" t="s">
        <v>254</v>
      </c>
      <c r="F53" s="275" t="s">
        <v>292</v>
      </c>
      <c r="G53" s="56" t="s">
        <v>292</v>
      </c>
      <c r="H53" s="56" t="s">
        <v>292</v>
      </c>
      <c r="I53" s="184" t="s">
        <v>292</v>
      </c>
      <c r="J53" s="347" t="str">
        <f>IF(MAXA(F53:I53)&lt;O53,TEXT(O53,"&lt;0.#######"),MAXA(F53:I53))</f>
        <v>&lt;0.02</v>
      </c>
      <c r="K53" s="347" t="str">
        <f>IF(MINA(F53:I53)&lt;O53,TEXT(O53,"&lt;0.#######"),MINA(F53:I53))</f>
        <v>&lt;0.02</v>
      </c>
      <c r="L53" s="348" t="str">
        <f>IF(AVERAGEA(F53:I53)&lt;O53,TEXT(O53,"&lt;0.#######"),AVERAGEA(F53:I53))</f>
        <v>&lt;0.02</v>
      </c>
      <c r="M53" s="830" t="s">
        <v>60</v>
      </c>
      <c r="N53" s="2"/>
      <c r="O53" s="3">
        <v>0.02</v>
      </c>
      <c r="P53" s="3" t="s">
        <v>292</v>
      </c>
    </row>
    <row r="54" spans="2:16" ht="10.5" customHeight="1">
      <c r="B54" s="35">
        <v>42</v>
      </c>
      <c r="C54" s="825" t="s">
        <v>241</v>
      </c>
      <c r="D54" s="826"/>
      <c r="E54" s="10" t="s">
        <v>254</v>
      </c>
      <c r="F54" s="487" t="s">
        <v>477</v>
      </c>
      <c r="G54" s="168" t="s">
        <v>477</v>
      </c>
      <c r="H54" s="168" t="s">
        <v>477</v>
      </c>
      <c r="I54" s="217"/>
      <c r="J54" s="463"/>
      <c r="K54" s="464"/>
      <c r="L54" s="465"/>
      <c r="M54" s="830"/>
      <c r="N54" s="2"/>
      <c r="O54" s="3">
        <v>1E-06</v>
      </c>
      <c r="P54" s="3" t="s">
        <v>455</v>
      </c>
    </row>
    <row r="55" spans="2:16" ht="10.5" customHeight="1">
      <c r="B55" s="35">
        <v>43</v>
      </c>
      <c r="C55" s="825" t="s">
        <v>240</v>
      </c>
      <c r="D55" s="826"/>
      <c r="E55" s="10" t="s">
        <v>254</v>
      </c>
      <c r="F55" s="487" t="s">
        <v>477</v>
      </c>
      <c r="G55" s="168" t="s">
        <v>477</v>
      </c>
      <c r="H55" s="168" t="s">
        <v>477</v>
      </c>
      <c r="I55" s="217"/>
      <c r="J55" s="463"/>
      <c r="K55" s="464"/>
      <c r="L55" s="465"/>
      <c r="M55" s="830"/>
      <c r="N55" s="2"/>
      <c r="O55" s="3">
        <v>1E-06</v>
      </c>
      <c r="P55" s="3" t="s">
        <v>455</v>
      </c>
    </row>
    <row r="56" spans="2:16" ht="10.5" customHeight="1">
      <c r="B56" s="35">
        <v>44</v>
      </c>
      <c r="C56" s="825" t="s">
        <v>49</v>
      </c>
      <c r="D56" s="826"/>
      <c r="E56" s="10" t="s">
        <v>254</v>
      </c>
      <c r="F56" s="275" t="s">
        <v>288</v>
      </c>
      <c r="G56" s="29" t="s">
        <v>288</v>
      </c>
      <c r="H56" s="29" t="s">
        <v>288</v>
      </c>
      <c r="I56" s="179" t="s">
        <v>288</v>
      </c>
      <c r="J56" s="400" t="str">
        <f>IF(MAXA(F56:I56)&lt;O56,TEXT(O56,"&lt;0.#######"),MAXA(F56:I56))</f>
        <v>&lt;0.002</v>
      </c>
      <c r="K56" s="340" t="str">
        <f>IF(MINA(F56:I56)&lt;O56,TEXT(O56,"&lt;0.#######"),MINA(F56:I56))</f>
        <v>&lt;0.002</v>
      </c>
      <c r="L56" s="341" t="str">
        <f>IF(AVERAGEA(F56:I56)&lt;O56,TEXT(O56,"&lt;0.#######"),AVERAGEA(F56:I56))</f>
        <v>&lt;0.002</v>
      </c>
      <c r="M56" s="830"/>
      <c r="N56" s="2"/>
      <c r="O56" s="3">
        <v>0.002</v>
      </c>
      <c r="P56" s="3" t="s">
        <v>440</v>
      </c>
    </row>
    <row r="57" spans="2:16" ht="10.5" customHeight="1">
      <c r="B57" s="35">
        <v>45</v>
      </c>
      <c r="C57" s="825" t="s">
        <v>50</v>
      </c>
      <c r="D57" s="826"/>
      <c r="E57" s="10" t="s">
        <v>254</v>
      </c>
      <c r="F57" s="487" t="s">
        <v>477</v>
      </c>
      <c r="G57" s="166" t="s">
        <v>477</v>
      </c>
      <c r="H57" s="166" t="s">
        <v>477</v>
      </c>
      <c r="I57" s="186" t="s">
        <v>477</v>
      </c>
      <c r="J57" s="415"/>
      <c r="K57" s="350"/>
      <c r="L57" s="351"/>
      <c r="M57" s="830"/>
      <c r="N57" s="2"/>
      <c r="O57" s="3">
        <v>0.0005</v>
      </c>
      <c r="P57" s="3" t="s">
        <v>290</v>
      </c>
    </row>
    <row r="58" spans="2:16" ht="10.5" customHeight="1">
      <c r="B58" s="35">
        <v>46</v>
      </c>
      <c r="C58" s="825" t="s">
        <v>232</v>
      </c>
      <c r="D58" s="826"/>
      <c r="E58" s="10" t="s">
        <v>154</v>
      </c>
      <c r="F58" s="487">
        <v>0.4</v>
      </c>
      <c r="G58" s="31">
        <v>0.4</v>
      </c>
      <c r="H58" s="31">
        <v>0.5</v>
      </c>
      <c r="I58" s="569" t="s">
        <v>567</v>
      </c>
      <c r="J58" s="383">
        <f>IF(MAXA(F58:I58)&lt;O58,TEXT(O58,"&lt;#0"),MAXA(F58:I58))</f>
        <v>0.5</v>
      </c>
      <c r="K58" s="345">
        <v>0.4</v>
      </c>
      <c r="L58" s="330">
        <v>0.4</v>
      </c>
      <c r="M58" s="830" t="s">
        <v>79</v>
      </c>
      <c r="N58" s="2"/>
      <c r="O58" s="3">
        <v>0.2</v>
      </c>
      <c r="P58" s="65" t="s">
        <v>459</v>
      </c>
    </row>
    <row r="59" spans="2:16" ht="10.5" customHeight="1">
      <c r="B59" s="35">
        <v>47</v>
      </c>
      <c r="C59" s="825" t="s">
        <v>51</v>
      </c>
      <c r="D59" s="826"/>
      <c r="E59" s="10" t="s">
        <v>276</v>
      </c>
      <c r="F59" s="124">
        <v>7</v>
      </c>
      <c r="G59" s="79">
        <v>7.3</v>
      </c>
      <c r="H59" s="79">
        <v>7.6</v>
      </c>
      <c r="I59" s="178">
        <v>7.3</v>
      </c>
      <c r="J59" s="345">
        <f>MAX(F59:I59)</f>
        <v>7.6</v>
      </c>
      <c r="K59" s="345">
        <f>MIN(F59:I59)</f>
        <v>7</v>
      </c>
      <c r="L59" s="330">
        <f>AVERAGEA(F59:I59)</f>
        <v>7.3</v>
      </c>
      <c r="M59" s="830"/>
      <c r="N59" s="2"/>
      <c r="P59" s="65"/>
    </row>
    <row r="60" spans="2:14" ht="10.5" customHeight="1">
      <c r="B60" s="35">
        <v>48</v>
      </c>
      <c r="C60" s="825" t="s">
        <v>52</v>
      </c>
      <c r="D60" s="826"/>
      <c r="E60" s="10" t="s">
        <v>276</v>
      </c>
      <c r="F60" s="487" t="s">
        <v>477</v>
      </c>
      <c r="G60" s="9" t="s">
        <v>477</v>
      </c>
      <c r="H60" s="9" t="s">
        <v>477</v>
      </c>
      <c r="I60" s="10" t="s">
        <v>477</v>
      </c>
      <c r="J60" s="337"/>
      <c r="K60" s="337"/>
      <c r="L60" s="338"/>
      <c r="M60" s="830"/>
      <c r="N60" s="2"/>
    </row>
    <row r="61" spans="2:14" ht="10.5" customHeight="1">
      <c r="B61" s="35">
        <v>49</v>
      </c>
      <c r="C61" s="825" t="s">
        <v>53</v>
      </c>
      <c r="D61" s="826"/>
      <c r="E61" s="10" t="s">
        <v>276</v>
      </c>
      <c r="F61" s="486" t="s">
        <v>490</v>
      </c>
      <c r="G61" s="9" t="s">
        <v>490</v>
      </c>
      <c r="H61" s="9" t="s">
        <v>490</v>
      </c>
      <c r="I61" s="10" t="s">
        <v>490</v>
      </c>
      <c r="J61" s="337"/>
      <c r="K61" s="337"/>
      <c r="L61" s="338"/>
      <c r="M61" s="830"/>
      <c r="N61" s="2"/>
    </row>
    <row r="62" spans="2:16" ht="10.5" customHeight="1">
      <c r="B62" s="35">
        <v>50</v>
      </c>
      <c r="C62" s="825" t="s">
        <v>54</v>
      </c>
      <c r="D62" s="826"/>
      <c r="E62" s="10" t="s">
        <v>257</v>
      </c>
      <c r="F62" s="486">
        <v>3.2</v>
      </c>
      <c r="G62" s="79">
        <v>1.8</v>
      </c>
      <c r="H62" s="31">
        <v>1</v>
      </c>
      <c r="I62" s="178">
        <v>1.2</v>
      </c>
      <c r="J62" s="345">
        <f>IF(MAXA(F62:I62)&lt;O62,TEXT(O62,"&lt;0.#######"),MAXA(F62:I62))</f>
        <v>3.2</v>
      </c>
      <c r="K62" s="345">
        <f>IF(MINA(F62:I62)&lt;O62,TEXT(O62,"&lt;0.#######"),MINA(F62:I62))</f>
        <v>1</v>
      </c>
      <c r="L62" s="330">
        <f>IF(AVERAGEA(F62:I62)&lt;O62,TEXT(O62,"&lt;0.#######"),AVERAGEA(F62:I62))</f>
        <v>1.8</v>
      </c>
      <c r="M62" s="830"/>
      <c r="N62" s="2"/>
      <c r="O62" s="3">
        <v>0.5</v>
      </c>
      <c r="P62" s="3" t="s">
        <v>447</v>
      </c>
    </row>
    <row r="63" spans="2:16" ht="10.5" customHeight="1" thickBot="1">
      <c r="B63" s="35">
        <v>51</v>
      </c>
      <c r="C63" s="836" t="s">
        <v>55</v>
      </c>
      <c r="D63" s="837"/>
      <c r="E63" s="24" t="s">
        <v>257</v>
      </c>
      <c r="F63" s="595">
        <v>11</v>
      </c>
      <c r="G63" s="61">
        <v>1.3</v>
      </c>
      <c r="H63" s="511">
        <v>0.5</v>
      </c>
      <c r="I63" s="521">
        <v>0.4</v>
      </c>
      <c r="J63" s="362">
        <f>IF(MAXA(F63:I63)&lt;O63,TEXT(O63,"&lt;0.#######"),MAXA(F63:I63))</f>
        <v>11</v>
      </c>
      <c r="K63" s="356">
        <f>IF(MINA(F63:I63)&lt;O63,TEXT(O63,"&lt;0.#######"),MINA(F63:I63))</f>
        <v>0.4</v>
      </c>
      <c r="L63" s="357">
        <f>IF(AVERAGEA(F63:I63)&lt;O63,TEXT(O63,"&lt;0.#######"),AVERAGEA(F63:I63))</f>
        <v>3.3000000000000003</v>
      </c>
      <c r="M63" s="827"/>
      <c r="N63" s="2"/>
      <c r="O63" s="3">
        <v>0.1</v>
      </c>
      <c r="P63" s="3" t="s">
        <v>448</v>
      </c>
    </row>
    <row r="64" spans="2:14" ht="12.75" customHeight="1" thickBot="1">
      <c r="B64" s="818" t="s">
        <v>169</v>
      </c>
      <c r="C64" s="819"/>
      <c r="D64" s="840"/>
      <c r="E64" s="19" t="s">
        <v>153</v>
      </c>
      <c r="F64" s="820" t="s">
        <v>469</v>
      </c>
      <c r="G64" s="820"/>
      <c r="H64" s="820"/>
      <c r="I64" s="820"/>
      <c r="J64" s="821"/>
      <c r="K64" s="821"/>
      <c r="L64" s="821"/>
      <c r="M64" s="43"/>
      <c r="N64" s="2"/>
    </row>
    <row r="65" spans="2:15" ht="10.5" customHeight="1">
      <c r="B65" s="48">
        <v>1</v>
      </c>
      <c r="C65" s="841" t="s">
        <v>104</v>
      </c>
      <c r="D65" s="842"/>
      <c r="E65" s="23" t="s">
        <v>154</v>
      </c>
      <c r="F65" s="269">
        <v>0.3</v>
      </c>
      <c r="G65" s="155">
        <v>0.07</v>
      </c>
      <c r="H65" s="155">
        <v>0.18</v>
      </c>
      <c r="I65" s="198">
        <v>0.07</v>
      </c>
      <c r="J65" s="466">
        <f aca="true" t="shared" si="0" ref="J65:J71">IF(MAXA(F65:I65)&lt;O65,TEXT(O65,"&lt;0.#######"),MAXA(F65:I65))</f>
        <v>0.3</v>
      </c>
      <c r="K65" s="467">
        <f aca="true" t="shared" si="1" ref="K65:K70">IF(MINA(F65:I65)&lt;O65,TEXT(O65,"&lt;0.#######"),MINA(F65:I65))</f>
        <v>0.07</v>
      </c>
      <c r="L65" s="468">
        <f aca="true" t="shared" si="2" ref="L65:L70">IF(AVERAGEA(F65:I65)&lt;O65,TEXT(O65,"&lt;0.#######"),AVERAGEA(F65:I65))</f>
        <v>0.15500000000000003</v>
      </c>
      <c r="M65" s="843" t="s">
        <v>61</v>
      </c>
      <c r="N65" s="2"/>
      <c r="O65" s="3">
        <v>0.05</v>
      </c>
    </row>
    <row r="66" spans="2:15" ht="10.5" customHeight="1">
      <c r="B66" s="49">
        <v>2</v>
      </c>
      <c r="C66" s="825" t="s">
        <v>105</v>
      </c>
      <c r="D66" s="826"/>
      <c r="E66" s="10" t="s">
        <v>154</v>
      </c>
      <c r="F66" s="486">
        <v>0.022</v>
      </c>
      <c r="G66" s="79">
        <v>0.005</v>
      </c>
      <c r="H66" s="79">
        <v>0.006</v>
      </c>
      <c r="I66" s="113">
        <v>0.011</v>
      </c>
      <c r="J66" s="339">
        <f t="shared" si="0"/>
        <v>0.022</v>
      </c>
      <c r="K66" s="340">
        <f t="shared" si="1"/>
        <v>0.005</v>
      </c>
      <c r="L66" s="341">
        <f t="shared" si="2"/>
        <v>0.011</v>
      </c>
      <c r="M66" s="824"/>
      <c r="N66" s="2"/>
      <c r="O66" s="3">
        <v>0.003</v>
      </c>
    </row>
    <row r="67" spans="2:15" ht="10.5" customHeight="1">
      <c r="B67" s="49">
        <v>3</v>
      </c>
      <c r="C67" s="825" t="s">
        <v>151</v>
      </c>
      <c r="D67" s="826"/>
      <c r="E67" s="10" t="s">
        <v>154</v>
      </c>
      <c r="F67" s="487" t="s">
        <v>447</v>
      </c>
      <c r="G67" s="31" t="s">
        <v>447</v>
      </c>
      <c r="H67" s="9" t="s">
        <v>447</v>
      </c>
      <c r="I67" s="162" t="s">
        <v>447</v>
      </c>
      <c r="J67" s="328" t="str">
        <f t="shared" si="0"/>
        <v>&lt;0.5</v>
      </c>
      <c r="K67" s="345" t="str">
        <f t="shared" si="1"/>
        <v>&lt;0.5</v>
      </c>
      <c r="L67" s="330" t="str">
        <f t="shared" si="2"/>
        <v>&lt;0.5</v>
      </c>
      <c r="M67" s="824"/>
      <c r="N67" s="2"/>
      <c r="O67" s="3">
        <v>0.5</v>
      </c>
    </row>
    <row r="68" spans="2:15" ht="10.5" customHeight="1">
      <c r="B68" s="49">
        <v>4</v>
      </c>
      <c r="C68" s="825" t="s">
        <v>152</v>
      </c>
      <c r="D68" s="826"/>
      <c r="E68" s="10" t="s">
        <v>154</v>
      </c>
      <c r="F68" s="486" t="s">
        <v>447</v>
      </c>
      <c r="G68" s="79">
        <v>0.8</v>
      </c>
      <c r="H68" s="79">
        <v>0.7</v>
      </c>
      <c r="I68" s="113">
        <v>1.2</v>
      </c>
      <c r="J68" s="328">
        <f t="shared" si="0"/>
        <v>1.2</v>
      </c>
      <c r="K68" s="345" t="str">
        <f t="shared" si="1"/>
        <v>&lt;0.5</v>
      </c>
      <c r="L68" s="330">
        <f t="shared" si="2"/>
        <v>0.675</v>
      </c>
      <c r="M68" s="824"/>
      <c r="N68" s="2"/>
      <c r="O68" s="3">
        <v>0.5</v>
      </c>
    </row>
    <row r="69" spans="2:16" ht="10.5" customHeight="1">
      <c r="B69" s="49">
        <v>5</v>
      </c>
      <c r="C69" s="45" t="s">
        <v>150</v>
      </c>
      <c r="D69" s="44"/>
      <c r="E69" s="10" t="s">
        <v>154</v>
      </c>
      <c r="F69" s="486">
        <v>19</v>
      </c>
      <c r="G69" s="79">
        <v>1</v>
      </c>
      <c r="H69" s="9" t="s">
        <v>449</v>
      </c>
      <c r="I69" s="9" t="s">
        <v>449</v>
      </c>
      <c r="J69" s="122">
        <f>IF(MAXA(F69:I69)&lt;O69,TEXT(O69,"&lt;0"),MAXA(F69:I69))</f>
        <v>19</v>
      </c>
      <c r="K69" s="337" t="str">
        <f>IF(MINA(F69:I69)&lt;O69,TEXT(O69,"&lt;0"),MINA(F69:I69))</f>
        <v>&lt;1</v>
      </c>
      <c r="L69" s="354">
        <f t="shared" si="2"/>
        <v>5</v>
      </c>
      <c r="M69" s="824"/>
      <c r="N69" s="2"/>
      <c r="O69" s="3">
        <v>1</v>
      </c>
      <c r="P69" s="3">
        <f>AVERAGE(19,1,1)</f>
        <v>7</v>
      </c>
    </row>
    <row r="70" spans="2:15" ht="10.5" customHeight="1">
      <c r="B70" s="49">
        <v>6</v>
      </c>
      <c r="C70" s="45" t="s">
        <v>149</v>
      </c>
      <c r="D70" s="44"/>
      <c r="E70" s="10" t="s">
        <v>154</v>
      </c>
      <c r="F70" s="486">
        <v>11</v>
      </c>
      <c r="G70" s="79">
        <v>9.3</v>
      </c>
      <c r="H70" s="79">
        <v>8.2</v>
      </c>
      <c r="I70" s="113">
        <v>10</v>
      </c>
      <c r="J70" s="352">
        <f t="shared" si="0"/>
        <v>11</v>
      </c>
      <c r="K70" s="345">
        <f t="shared" si="1"/>
        <v>8.2</v>
      </c>
      <c r="L70" s="354">
        <f t="shared" si="2"/>
        <v>9.625</v>
      </c>
      <c r="M70" s="824"/>
      <c r="N70" s="2"/>
      <c r="O70" s="3">
        <v>0.5</v>
      </c>
    </row>
    <row r="71" spans="2:15" ht="10.5" customHeight="1">
      <c r="B71" s="49">
        <v>7</v>
      </c>
      <c r="C71" s="845" t="s">
        <v>251</v>
      </c>
      <c r="D71" s="845"/>
      <c r="E71" s="10" t="s">
        <v>154</v>
      </c>
      <c r="F71" s="487" t="s">
        <v>448</v>
      </c>
      <c r="G71" s="31" t="s">
        <v>448</v>
      </c>
      <c r="H71" s="31" t="s">
        <v>448</v>
      </c>
      <c r="I71" s="172" t="s">
        <v>448</v>
      </c>
      <c r="J71" s="328" t="str">
        <f t="shared" si="0"/>
        <v>&lt;0.1</v>
      </c>
      <c r="K71" s="347" t="str">
        <f>IF(MINA(F71:I71)&lt;O71,TEXT(O71,"&lt;0.#######"),MINA(F71:I71))</f>
        <v>&lt;0.1</v>
      </c>
      <c r="L71" s="348" t="str">
        <f>IF(AVERAGEA(F71:I71)&lt;O71,TEXT(O71,"&lt;0.#######"),AVERAGEA(F71:I71))</f>
        <v>&lt;0.1</v>
      </c>
      <c r="M71" s="824"/>
      <c r="N71" s="2"/>
      <c r="O71" s="3">
        <v>0.1</v>
      </c>
    </row>
    <row r="72" spans="2:16" ht="10.5" customHeight="1">
      <c r="B72" s="49">
        <v>8</v>
      </c>
      <c r="C72" s="838" t="s">
        <v>481</v>
      </c>
      <c r="D72" s="838"/>
      <c r="E72" s="381" t="s">
        <v>482</v>
      </c>
      <c r="F72" s="487">
        <v>2</v>
      </c>
      <c r="G72" s="79">
        <v>6</v>
      </c>
      <c r="H72" s="79" t="s">
        <v>548</v>
      </c>
      <c r="I72" s="178" t="s">
        <v>523</v>
      </c>
      <c r="J72" s="530" t="s">
        <v>557</v>
      </c>
      <c r="K72" s="731">
        <v>2</v>
      </c>
      <c r="L72" s="187" t="s">
        <v>558</v>
      </c>
      <c r="M72" s="824"/>
      <c r="N72" s="2"/>
      <c r="O72" s="3">
        <v>2</v>
      </c>
      <c r="P72" s="3">
        <f>AVERAGE(2,6,26,14)</f>
        <v>12</v>
      </c>
    </row>
    <row r="73" spans="2:15" ht="10.5" customHeight="1">
      <c r="B73" s="49">
        <v>9</v>
      </c>
      <c r="C73" s="825" t="s">
        <v>260</v>
      </c>
      <c r="D73" s="826"/>
      <c r="E73" s="10" t="s">
        <v>154</v>
      </c>
      <c r="F73" s="486" t="s">
        <v>448</v>
      </c>
      <c r="G73" s="56" t="s">
        <v>448</v>
      </c>
      <c r="H73" s="56" t="s">
        <v>448</v>
      </c>
      <c r="I73" s="184" t="s">
        <v>448</v>
      </c>
      <c r="J73" s="130" t="str">
        <f>IF(MAXA(F73:I73)&lt;O73,TEXT(O73,"&lt;0.#######"),MAXA(F73:I73))</f>
        <v>&lt;0.1</v>
      </c>
      <c r="K73" s="56" t="str">
        <f>IF(MINA(F73:I73)&lt;O73,TEXT(O73,"&lt;0.#######"),MINA(F73:I73))</f>
        <v>&lt;0.1</v>
      </c>
      <c r="L73" s="184" t="str">
        <f>IF(AVERAGEA(F73:I73)&lt;O73,TEXT(O73,"&lt;0.#######"),AVERAGEA(F73:I73))</f>
        <v>&lt;0.1</v>
      </c>
      <c r="M73" s="824"/>
      <c r="N73" s="2"/>
      <c r="O73" s="3">
        <v>0.1</v>
      </c>
    </row>
    <row r="74" spans="2:16" ht="10.5" customHeight="1">
      <c r="B74" s="49">
        <v>10</v>
      </c>
      <c r="C74" s="825" t="s">
        <v>258</v>
      </c>
      <c r="D74" s="826"/>
      <c r="E74" s="10" t="s">
        <v>155</v>
      </c>
      <c r="F74" s="486">
        <v>4.5</v>
      </c>
      <c r="G74" s="9" t="s">
        <v>483</v>
      </c>
      <c r="H74" s="79" t="s">
        <v>549</v>
      </c>
      <c r="I74" s="173" t="s">
        <v>546</v>
      </c>
      <c r="J74" s="207" t="s">
        <v>549</v>
      </c>
      <c r="K74" s="79">
        <v>4.5</v>
      </c>
      <c r="L74" s="187" t="s">
        <v>559</v>
      </c>
      <c r="M74" s="824"/>
      <c r="N74" s="2"/>
      <c r="O74" s="3">
        <v>1.8</v>
      </c>
      <c r="P74" s="3">
        <f>AVERAGE(4.5,13,33,23)</f>
        <v>18.375</v>
      </c>
    </row>
    <row r="75" spans="2:15" ht="10.5" customHeight="1">
      <c r="B75" s="49">
        <v>11</v>
      </c>
      <c r="C75" s="825" t="s">
        <v>237</v>
      </c>
      <c r="D75" s="826"/>
      <c r="E75" s="10" t="s">
        <v>154</v>
      </c>
      <c r="F75" s="486">
        <v>11</v>
      </c>
      <c r="G75" s="79">
        <v>12</v>
      </c>
      <c r="H75" s="79">
        <v>16</v>
      </c>
      <c r="I75" s="178">
        <v>22</v>
      </c>
      <c r="J75" s="361">
        <f>IF(MAXA(F75:I75)&lt;O75,TEXT(O75,"&lt;0"),MAXA(F75:I75))</f>
        <v>22</v>
      </c>
      <c r="K75" s="362">
        <f>IF(MINA(F75:I75)&lt;O75,TEXT(O75,"&lt;0"),MINA(F75:I75))</f>
        <v>11</v>
      </c>
      <c r="L75" s="354">
        <f>IF(AVERAGEA(F75:I75)&lt;O75,TEXT(O75,"&lt;0"),AVERAGEA(F75:I75))</f>
        <v>15.25</v>
      </c>
      <c r="M75" s="824"/>
      <c r="N75" s="2"/>
      <c r="O75" s="3">
        <v>0.5</v>
      </c>
    </row>
    <row r="76" spans="2:15" ht="10.5" customHeight="1" thickBot="1">
      <c r="B76" s="64">
        <v>12</v>
      </c>
      <c r="C76" s="825" t="s">
        <v>238</v>
      </c>
      <c r="D76" s="826"/>
      <c r="E76" s="10" t="s">
        <v>154</v>
      </c>
      <c r="F76" s="488">
        <v>1.3</v>
      </c>
      <c r="G76" s="61">
        <v>1</v>
      </c>
      <c r="H76" s="511">
        <v>1.3</v>
      </c>
      <c r="I76" s="521">
        <v>1.3</v>
      </c>
      <c r="J76" s="363">
        <f>IF(MAXA(F76:I76)&lt;O76,TEXT(O76,"&lt;0.#######"),MAXA(F76:I76))</f>
        <v>1.3</v>
      </c>
      <c r="K76" s="364">
        <f>IF(MINA(F76:I76)&lt;O76,TEXT(O76,"&lt;0.#######"),MINA(F76:I76))</f>
        <v>1</v>
      </c>
      <c r="L76" s="365">
        <f>IF(AVERAGEA(F76:I76)&lt;O76,TEXT(O76,"&lt;0.#######"),AVERAGEA(F76:I76))</f>
        <v>1.2249999999999999</v>
      </c>
      <c r="M76" s="844"/>
      <c r="N76" s="2"/>
      <c r="O76" s="3">
        <v>0.2</v>
      </c>
    </row>
    <row r="77" spans="2:16" s="6" customFormat="1" ht="12.75" customHeight="1" thickBot="1">
      <c r="B77" s="818" t="s">
        <v>242</v>
      </c>
      <c r="C77" s="819"/>
      <c r="D77" s="819"/>
      <c r="E77" s="839"/>
      <c r="F77" s="267">
        <v>2</v>
      </c>
      <c r="G77" s="26">
        <v>2</v>
      </c>
      <c r="H77" s="26">
        <v>2</v>
      </c>
      <c r="I77" s="315">
        <v>2</v>
      </c>
      <c r="J77" s="4"/>
      <c r="K77" s="22"/>
      <c r="L77" s="22"/>
      <c r="M77" s="4"/>
      <c r="N77" s="2"/>
      <c r="O77" s="3"/>
      <c r="P77" s="3"/>
    </row>
    <row r="78" spans="3:14" ht="10.5" customHeight="1">
      <c r="C78" s="3" t="s">
        <v>467</v>
      </c>
      <c r="F78" s="3"/>
      <c r="G78" s="3"/>
      <c r="H78" s="3"/>
      <c r="J78" s="3"/>
      <c r="K78" s="3"/>
      <c r="L78" s="3"/>
      <c r="M78" s="5"/>
      <c r="N78" s="5"/>
    </row>
    <row r="79" spans="3:12" ht="10.5" customHeight="1">
      <c r="C79" s="3" t="s">
        <v>565</v>
      </c>
      <c r="D79" s="42"/>
      <c r="E79" s="42"/>
      <c r="F79" s="42"/>
      <c r="G79" s="42"/>
      <c r="H79" s="42"/>
      <c r="I79" s="42"/>
      <c r="J79" s="42"/>
      <c r="K79" s="42"/>
      <c r="L79" s="42"/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5" customHeight="1"/>
    <row r="91" ht="5.25" customHeight="1"/>
  </sheetData>
  <sheetProtection/>
  <mergeCells count="93">
    <mergeCell ref="B77:E77"/>
    <mergeCell ref="B64:D64"/>
    <mergeCell ref="F64:I64"/>
    <mergeCell ref="J64:L64"/>
    <mergeCell ref="C65:D65"/>
    <mergeCell ref="M65:M76"/>
    <mergeCell ref="C66:D66"/>
    <mergeCell ref="C67:D67"/>
    <mergeCell ref="C68:D68"/>
    <mergeCell ref="C71:D71"/>
    <mergeCell ref="C72:D72"/>
    <mergeCell ref="C73:D73"/>
    <mergeCell ref="C74:D74"/>
    <mergeCell ref="C75:D75"/>
    <mergeCell ref="C76:D76"/>
    <mergeCell ref="C58:D58"/>
    <mergeCell ref="M58:M63"/>
    <mergeCell ref="C59:D59"/>
    <mergeCell ref="C60:D60"/>
    <mergeCell ref="C61:D61"/>
    <mergeCell ref="C62:D62"/>
    <mergeCell ref="C63:D63"/>
    <mergeCell ref="C53:D53"/>
    <mergeCell ref="M53:M57"/>
    <mergeCell ref="C54:D54"/>
    <mergeCell ref="C55:D55"/>
    <mergeCell ref="C56:D56"/>
    <mergeCell ref="C57:D57"/>
    <mergeCell ref="C48:D48"/>
    <mergeCell ref="C49:D49"/>
    <mergeCell ref="C50:D50"/>
    <mergeCell ref="C51:D51"/>
    <mergeCell ref="M51:M52"/>
    <mergeCell ref="C52:D52"/>
    <mergeCell ref="C42:D42"/>
    <mergeCell ref="C43:D43"/>
    <mergeCell ref="C44:D44"/>
    <mergeCell ref="M44:M47"/>
    <mergeCell ref="C45:D45"/>
    <mergeCell ref="C46:D46"/>
    <mergeCell ref="C47:D47"/>
    <mergeCell ref="C33:D33"/>
    <mergeCell ref="M33:M43"/>
    <mergeCell ref="C34:D34"/>
    <mergeCell ref="C35:D35"/>
    <mergeCell ref="C36:D36"/>
    <mergeCell ref="C37:D37"/>
    <mergeCell ref="C38:D38"/>
    <mergeCell ref="C39:D39"/>
    <mergeCell ref="C40:D40"/>
    <mergeCell ref="C41:D41"/>
    <mergeCell ref="C26:D26"/>
    <mergeCell ref="M26:M32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22:D22"/>
    <mergeCell ref="C23:D23"/>
    <mergeCell ref="M23:M25"/>
    <mergeCell ref="C24:D24"/>
    <mergeCell ref="C25:D25"/>
    <mergeCell ref="F12:I12"/>
    <mergeCell ref="J12:L12"/>
    <mergeCell ref="C13:D13"/>
    <mergeCell ref="M13:M14"/>
    <mergeCell ref="C14:D14"/>
    <mergeCell ref="C15:D15"/>
    <mergeCell ref="M15:M20"/>
    <mergeCell ref="C16:D16"/>
    <mergeCell ref="C17:D17"/>
    <mergeCell ref="C18:D18"/>
    <mergeCell ref="D7:E7"/>
    <mergeCell ref="D8:E8"/>
    <mergeCell ref="D9:E9"/>
    <mergeCell ref="D10:E10"/>
    <mergeCell ref="D11:E11"/>
    <mergeCell ref="B12:D12"/>
    <mergeCell ref="B1:M1"/>
    <mergeCell ref="F3:I3"/>
    <mergeCell ref="B4:C4"/>
    <mergeCell ref="F4:I4"/>
    <mergeCell ref="B6:C11"/>
    <mergeCell ref="D6:E6"/>
    <mergeCell ref="J6:J9"/>
    <mergeCell ref="K6:K9"/>
    <mergeCell ref="L6:L9"/>
    <mergeCell ref="M6:M11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80"/>
  <sheetViews>
    <sheetView zoomScalePageLayoutView="0" workbookViewId="0" topLeftCell="A28">
      <selection activeCell="K74" sqref="K74"/>
    </sheetView>
  </sheetViews>
  <sheetFormatPr defaultColWidth="8.8984375" defaultRowHeight="9.75" customHeight="1"/>
  <cols>
    <col min="1" max="1" width="1.69921875" style="368" customWidth="1"/>
    <col min="2" max="2" width="3.09765625" style="368" customWidth="1"/>
    <col min="3" max="3" width="8.8984375" style="368" customWidth="1"/>
    <col min="4" max="4" width="14.19921875" style="368" customWidth="1"/>
    <col min="5" max="5" width="12.5" style="368" customWidth="1"/>
    <col min="6" max="7" width="7.59765625" style="369" customWidth="1"/>
    <col min="8" max="8" width="7.59765625" style="368" customWidth="1"/>
    <col min="9" max="11" width="7.59765625" style="369" customWidth="1"/>
    <col min="12" max="12" width="13.5" style="369" customWidth="1"/>
    <col min="13" max="13" width="3.5" style="368" customWidth="1"/>
    <col min="14" max="15" width="0" style="368" hidden="1" customWidth="1"/>
    <col min="16" max="16384" width="8.8984375" style="368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21"/>
      <c r="U1" s="369"/>
    </row>
    <row r="2" spans="2:21" ht="12" customHeight="1" thickBot="1">
      <c r="B2" s="370"/>
      <c r="F2" s="368"/>
      <c r="G2" s="368"/>
      <c r="I2" s="368"/>
      <c r="J2" s="368"/>
      <c r="K2" s="368"/>
      <c r="L2" s="368"/>
      <c r="U2" s="369"/>
    </row>
    <row r="3" spans="2:13" ht="16.5" customHeight="1" thickBot="1">
      <c r="B3" s="369"/>
      <c r="C3" s="371"/>
      <c r="D3" s="372"/>
      <c r="E3" s="369"/>
      <c r="F3" s="853" t="s">
        <v>6</v>
      </c>
      <c r="G3" s="854"/>
      <c r="H3" s="854"/>
      <c r="I3" s="855"/>
      <c r="M3" s="369"/>
    </row>
    <row r="4" spans="2:13" ht="16.5" customHeight="1" thickBot="1">
      <c r="B4" s="849" t="s">
        <v>21</v>
      </c>
      <c r="C4" s="850"/>
      <c r="D4" s="373" t="s">
        <v>429</v>
      </c>
      <c r="E4" s="369"/>
      <c r="F4" s="856" t="s">
        <v>147</v>
      </c>
      <c r="G4" s="857"/>
      <c r="H4" s="857"/>
      <c r="I4" s="858"/>
      <c r="M4" s="369"/>
    </row>
    <row r="5" spans="2:13" ht="9.75" customHeight="1" thickBot="1">
      <c r="B5" s="369"/>
      <c r="C5" s="369"/>
      <c r="D5" s="369"/>
      <c r="E5" s="369"/>
      <c r="H5" s="369"/>
      <c r="M5" s="369"/>
    </row>
    <row r="6" spans="2:13" ht="10.5" customHeight="1">
      <c r="B6" s="887" t="s">
        <v>246</v>
      </c>
      <c r="C6" s="888"/>
      <c r="D6" s="885" t="s">
        <v>7</v>
      </c>
      <c r="E6" s="886"/>
      <c r="F6" s="374">
        <v>45064</v>
      </c>
      <c r="G6" s="375">
        <v>45111</v>
      </c>
      <c r="H6" s="376">
        <v>45174</v>
      </c>
      <c r="I6" s="863" t="s">
        <v>0</v>
      </c>
      <c r="J6" s="860" t="s">
        <v>1</v>
      </c>
      <c r="K6" s="882" t="s">
        <v>2</v>
      </c>
      <c r="L6" s="880" t="s">
        <v>76</v>
      </c>
      <c r="M6" s="369"/>
    </row>
    <row r="7" spans="2:13" ht="10.5" customHeight="1">
      <c r="B7" s="889"/>
      <c r="C7" s="890"/>
      <c r="D7" s="876" t="s">
        <v>12</v>
      </c>
      <c r="E7" s="877"/>
      <c r="F7" s="377">
        <v>0.5729166666666666</v>
      </c>
      <c r="G7" s="378">
        <v>0.4201388888888889</v>
      </c>
      <c r="H7" s="379">
        <v>0.40625</v>
      </c>
      <c r="I7" s="864"/>
      <c r="J7" s="861"/>
      <c r="K7" s="883"/>
      <c r="L7" s="881"/>
      <c r="M7" s="369"/>
    </row>
    <row r="8" spans="2:13" ht="10.5" customHeight="1">
      <c r="B8" s="889"/>
      <c r="C8" s="890"/>
      <c r="D8" s="876" t="s">
        <v>8</v>
      </c>
      <c r="E8" s="877"/>
      <c r="F8" s="377" t="s">
        <v>488</v>
      </c>
      <c r="G8" s="378" t="s">
        <v>488</v>
      </c>
      <c r="H8" s="379" t="s">
        <v>519</v>
      </c>
      <c r="I8" s="864"/>
      <c r="J8" s="861"/>
      <c r="K8" s="883"/>
      <c r="L8" s="881"/>
      <c r="M8" s="369"/>
    </row>
    <row r="9" spans="2:13" ht="10.5" customHeight="1">
      <c r="B9" s="889"/>
      <c r="C9" s="890"/>
      <c r="D9" s="876" t="s">
        <v>9</v>
      </c>
      <c r="E9" s="877"/>
      <c r="F9" s="380" t="s">
        <v>488</v>
      </c>
      <c r="G9" s="378" t="s">
        <v>488</v>
      </c>
      <c r="H9" s="381" t="s">
        <v>519</v>
      </c>
      <c r="I9" s="865"/>
      <c r="J9" s="862"/>
      <c r="K9" s="884"/>
      <c r="L9" s="881"/>
      <c r="M9" s="369"/>
    </row>
    <row r="10" spans="2:13" ht="10.5" customHeight="1">
      <c r="B10" s="889"/>
      <c r="C10" s="890"/>
      <c r="D10" s="876" t="s">
        <v>10</v>
      </c>
      <c r="E10" s="877"/>
      <c r="F10" s="596">
        <v>31.2</v>
      </c>
      <c r="G10" s="337">
        <v>26.4</v>
      </c>
      <c r="H10" s="330">
        <v>30</v>
      </c>
      <c r="I10" s="383">
        <f>MAX(F10:H10)</f>
        <v>31.2</v>
      </c>
      <c r="J10" s="329">
        <f>MIN(F10:H10)</f>
        <v>26.4</v>
      </c>
      <c r="K10" s="330">
        <f>AVERAGE(F10:H10)</f>
        <v>29.2</v>
      </c>
      <c r="L10" s="881"/>
      <c r="M10" s="369"/>
    </row>
    <row r="11" spans="2:13" ht="10.5" customHeight="1" thickBot="1">
      <c r="B11" s="889"/>
      <c r="C11" s="890"/>
      <c r="D11" s="876" t="s">
        <v>11</v>
      </c>
      <c r="E11" s="877"/>
      <c r="F11" s="382">
        <v>14</v>
      </c>
      <c r="G11" s="513">
        <v>23.1</v>
      </c>
      <c r="H11" s="519">
        <v>27.5</v>
      </c>
      <c r="I11" s="385">
        <f>MAX(F11:H11)</f>
        <v>27.5</v>
      </c>
      <c r="J11" s="386">
        <f>MIN(F11:H11)</f>
        <v>14</v>
      </c>
      <c r="K11" s="387">
        <f>AVERAGE(F11:H11)</f>
        <v>21.53333333333333</v>
      </c>
      <c r="L11" s="881"/>
      <c r="M11" s="369"/>
    </row>
    <row r="12" spans="2:14" s="391" customFormat="1" ht="12.75" customHeight="1" thickBot="1">
      <c r="B12" s="866" t="s">
        <v>234</v>
      </c>
      <c r="C12" s="867"/>
      <c r="D12" s="867"/>
      <c r="E12" s="388" t="s">
        <v>256</v>
      </c>
      <c r="F12" s="859" t="s">
        <v>469</v>
      </c>
      <c r="G12" s="859"/>
      <c r="H12" s="859"/>
      <c r="I12" s="821"/>
      <c r="J12" s="821"/>
      <c r="K12" s="821"/>
      <c r="L12" s="389"/>
      <c r="M12" s="390"/>
      <c r="N12" s="391" t="s">
        <v>245</v>
      </c>
    </row>
    <row r="13" spans="2:15" ht="10.5" customHeight="1">
      <c r="B13" s="392">
        <v>1</v>
      </c>
      <c r="C13" s="891" t="s">
        <v>22</v>
      </c>
      <c r="D13" s="892"/>
      <c r="E13" s="393" t="s">
        <v>264</v>
      </c>
      <c r="F13" s="490">
        <v>5</v>
      </c>
      <c r="G13" s="514">
        <v>15</v>
      </c>
      <c r="H13" s="522">
        <v>64</v>
      </c>
      <c r="I13" s="394">
        <f>MAX(F13:H13)</f>
        <v>64</v>
      </c>
      <c r="J13" s="335">
        <f>MIN(F13:H13)</f>
        <v>5</v>
      </c>
      <c r="K13" s="336">
        <f>AVERAGE(F13:H13)</f>
        <v>28</v>
      </c>
      <c r="L13" s="873" t="s">
        <v>56</v>
      </c>
      <c r="M13" s="395"/>
      <c r="O13" s="368">
        <v>0</v>
      </c>
    </row>
    <row r="14" spans="2:13" ht="10.5" customHeight="1">
      <c r="B14" s="396">
        <v>2</v>
      </c>
      <c r="C14" s="851" t="s">
        <v>23</v>
      </c>
      <c r="D14" s="852"/>
      <c r="E14" s="397" t="s">
        <v>259</v>
      </c>
      <c r="F14" s="491" t="s">
        <v>492</v>
      </c>
      <c r="G14" s="492" t="s">
        <v>489</v>
      </c>
      <c r="H14" s="381" t="s">
        <v>492</v>
      </c>
      <c r="I14" s="398"/>
      <c r="J14" s="337"/>
      <c r="K14" s="338"/>
      <c r="L14" s="873"/>
      <c r="M14" s="395"/>
    </row>
    <row r="15" spans="2:15" ht="10.5" customHeight="1">
      <c r="B15" s="396">
        <v>3</v>
      </c>
      <c r="C15" s="851" t="s">
        <v>24</v>
      </c>
      <c r="D15" s="852"/>
      <c r="E15" s="381" t="s">
        <v>254</v>
      </c>
      <c r="F15" s="399"/>
      <c r="G15" s="340"/>
      <c r="H15" s="341"/>
      <c r="I15" s="400"/>
      <c r="J15" s="340"/>
      <c r="K15" s="341"/>
      <c r="L15" s="872" t="s">
        <v>57</v>
      </c>
      <c r="M15" s="395"/>
      <c r="N15" s="368">
        <v>0.0003</v>
      </c>
      <c r="O15" s="368" t="s">
        <v>435</v>
      </c>
    </row>
    <row r="16" spans="2:15" ht="10.5" customHeight="1">
      <c r="B16" s="396">
        <v>4</v>
      </c>
      <c r="C16" s="851" t="s">
        <v>25</v>
      </c>
      <c r="D16" s="852"/>
      <c r="E16" s="381" t="s">
        <v>254</v>
      </c>
      <c r="F16" s="401"/>
      <c r="G16" s="343"/>
      <c r="H16" s="344"/>
      <c r="I16" s="402"/>
      <c r="J16" s="343"/>
      <c r="K16" s="344"/>
      <c r="L16" s="878"/>
      <c r="M16" s="395"/>
      <c r="N16" s="368">
        <v>5E-05</v>
      </c>
      <c r="O16" s="368" t="s">
        <v>289</v>
      </c>
    </row>
    <row r="17" spans="2:15" ht="10.5" customHeight="1">
      <c r="B17" s="396">
        <v>5</v>
      </c>
      <c r="C17" s="851" t="s">
        <v>26</v>
      </c>
      <c r="D17" s="852"/>
      <c r="E17" s="381" t="s">
        <v>254</v>
      </c>
      <c r="F17" s="399"/>
      <c r="G17" s="340"/>
      <c r="H17" s="341"/>
      <c r="I17" s="400"/>
      <c r="J17" s="340"/>
      <c r="K17" s="341"/>
      <c r="L17" s="878"/>
      <c r="M17" s="395"/>
      <c r="N17" s="368">
        <v>0.001</v>
      </c>
      <c r="O17" s="368" t="s">
        <v>291</v>
      </c>
    </row>
    <row r="18" spans="2:15" ht="10.5" customHeight="1">
      <c r="B18" s="396">
        <v>6</v>
      </c>
      <c r="C18" s="851" t="s">
        <v>27</v>
      </c>
      <c r="D18" s="852"/>
      <c r="E18" s="381" t="s">
        <v>254</v>
      </c>
      <c r="F18" s="403"/>
      <c r="G18" s="404"/>
      <c r="H18" s="405"/>
      <c r="I18" s="403"/>
      <c r="J18" s="340"/>
      <c r="K18" s="341"/>
      <c r="L18" s="878"/>
      <c r="M18" s="395"/>
      <c r="N18" s="368">
        <v>0.001</v>
      </c>
      <c r="O18" s="368" t="s">
        <v>291</v>
      </c>
    </row>
    <row r="19" spans="2:15" ht="10.5" customHeight="1">
      <c r="B19" s="396">
        <v>7</v>
      </c>
      <c r="C19" s="851" t="s">
        <v>28</v>
      </c>
      <c r="D19" s="852"/>
      <c r="E19" s="381" t="s">
        <v>254</v>
      </c>
      <c r="F19" s="399"/>
      <c r="G19" s="340"/>
      <c r="H19" s="341"/>
      <c r="I19" s="400"/>
      <c r="J19" s="340"/>
      <c r="K19" s="341"/>
      <c r="L19" s="878"/>
      <c r="M19" s="395"/>
      <c r="N19" s="368">
        <v>0.001</v>
      </c>
      <c r="O19" s="368" t="s">
        <v>291</v>
      </c>
    </row>
    <row r="20" spans="2:15" ht="10.5" customHeight="1">
      <c r="B20" s="396">
        <v>8</v>
      </c>
      <c r="C20" s="851" t="s">
        <v>29</v>
      </c>
      <c r="D20" s="852"/>
      <c r="E20" s="381" t="s">
        <v>254</v>
      </c>
      <c r="F20" s="399"/>
      <c r="G20" s="340"/>
      <c r="H20" s="341"/>
      <c r="I20" s="400"/>
      <c r="J20" s="340"/>
      <c r="K20" s="341"/>
      <c r="L20" s="879"/>
      <c r="M20" s="395"/>
      <c r="N20" s="368">
        <v>0.005</v>
      </c>
      <c r="O20" s="368" t="s">
        <v>293</v>
      </c>
    </row>
    <row r="21" spans="2:15" ht="10.5" customHeight="1">
      <c r="B21" s="396">
        <v>9</v>
      </c>
      <c r="C21" s="851" t="s">
        <v>465</v>
      </c>
      <c r="D21" s="852"/>
      <c r="E21" s="381" t="s">
        <v>254</v>
      </c>
      <c r="F21" s="399"/>
      <c r="G21" s="340"/>
      <c r="H21" s="341"/>
      <c r="I21" s="400"/>
      <c r="J21" s="340"/>
      <c r="K21" s="341"/>
      <c r="L21" s="406" t="s">
        <v>466</v>
      </c>
      <c r="M21" s="395"/>
      <c r="N21" s="368">
        <v>0.004</v>
      </c>
      <c r="O21" s="368" t="s">
        <v>293</v>
      </c>
    </row>
    <row r="22" spans="2:15" ht="10.5" customHeight="1">
      <c r="B22" s="396">
        <v>10</v>
      </c>
      <c r="C22" s="851" t="s">
        <v>30</v>
      </c>
      <c r="D22" s="852"/>
      <c r="E22" s="381" t="s">
        <v>254</v>
      </c>
      <c r="F22" s="399"/>
      <c r="G22" s="340"/>
      <c r="H22" s="341"/>
      <c r="I22" s="400"/>
      <c r="J22" s="340"/>
      <c r="K22" s="341"/>
      <c r="L22" s="406" t="s">
        <v>58</v>
      </c>
      <c r="M22" s="395"/>
      <c r="N22" s="368">
        <v>0.001</v>
      </c>
      <c r="O22" s="368" t="s">
        <v>291</v>
      </c>
    </row>
    <row r="23" spans="2:15" ht="10.5" customHeight="1">
      <c r="B23" s="396">
        <v>11</v>
      </c>
      <c r="C23" s="851" t="s">
        <v>31</v>
      </c>
      <c r="D23" s="852"/>
      <c r="E23" s="381" t="s">
        <v>254</v>
      </c>
      <c r="F23" s="493" t="s">
        <v>448</v>
      </c>
      <c r="G23" s="347" t="s">
        <v>448</v>
      </c>
      <c r="H23" s="348" t="s">
        <v>448</v>
      </c>
      <c r="I23" s="398" t="str">
        <f>IF(MAXA(F23:H23)&lt;N23,TEXT(N23,"&lt;0.#######"),MAXA(F23:H23))</f>
        <v>&lt;0.1</v>
      </c>
      <c r="J23" s="347" t="str">
        <f>IF(MINA(F23:H23)&lt;N23,TEXT(N23,"&lt;0.#######"),MINA(F23:H23))</f>
        <v>&lt;0.1</v>
      </c>
      <c r="K23" s="348" t="str">
        <f>IF(AVERAGEA(F23:H23)&lt;N23,TEXT(N23,"&lt;0.#######"),AVERAGEA(F23:H23))</f>
        <v>&lt;0.1</v>
      </c>
      <c r="L23" s="875" t="s">
        <v>59</v>
      </c>
      <c r="M23" s="395"/>
      <c r="N23" s="368">
        <v>0.1</v>
      </c>
      <c r="O23" s="368" t="s">
        <v>448</v>
      </c>
    </row>
    <row r="24" spans="2:15" ht="10.5" customHeight="1">
      <c r="B24" s="396">
        <v>12</v>
      </c>
      <c r="C24" s="851" t="s">
        <v>32</v>
      </c>
      <c r="D24" s="852"/>
      <c r="E24" s="381" t="s">
        <v>254</v>
      </c>
      <c r="F24" s="407"/>
      <c r="G24" s="347"/>
      <c r="H24" s="348"/>
      <c r="I24" s="347"/>
      <c r="J24" s="347"/>
      <c r="K24" s="348"/>
      <c r="L24" s="875"/>
      <c r="M24" s="395"/>
      <c r="N24" s="368">
        <v>0.05</v>
      </c>
      <c r="O24" s="368" t="s">
        <v>456</v>
      </c>
    </row>
    <row r="25" spans="2:15" ht="10.5" customHeight="1">
      <c r="B25" s="396">
        <v>13</v>
      </c>
      <c r="C25" s="851" t="s">
        <v>33</v>
      </c>
      <c r="D25" s="852"/>
      <c r="E25" s="381" t="s">
        <v>254</v>
      </c>
      <c r="F25" s="382"/>
      <c r="G25" s="345"/>
      <c r="H25" s="330"/>
      <c r="I25" s="345"/>
      <c r="J25" s="345"/>
      <c r="K25" s="330"/>
      <c r="L25" s="875"/>
      <c r="M25" s="395"/>
      <c r="N25" s="368">
        <v>0.1</v>
      </c>
      <c r="O25" s="368" t="s">
        <v>448</v>
      </c>
    </row>
    <row r="26" spans="2:15" ht="10.5" customHeight="1">
      <c r="B26" s="396">
        <v>14</v>
      </c>
      <c r="C26" s="851" t="s">
        <v>34</v>
      </c>
      <c r="D26" s="852"/>
      <c r="E26" s="381" t="s">
        <v>254</v>
      </c>
      <c r="F26" s="408"/>
      <c r="G26" s="350"/>
      <c r="H26" s="351"/>
      <c r="I26" s="350"/>
      <c r="J26" s="350"/>
      <c r="K26" s="351"/>
      <c r="L26" s="875" t="s">
        <v>60</v>
      </c>
      <c r="M26" s="395"/>
      <c r="N26" s="368">
        <v>0.0002</v>
      </c>
      <c r="O26" s="368" t="s">
        <v>286</v>
      </c>
    </row>
    <row r="27" spans="2:15" ht="10.5" customHeight="1">
      <c r="B27" s="396">
        <v>15</v>
      </c>
      <c r="C27" s="851" t="s">
        <v>217</v>
      </c>
      <c r="D27" s="852"/>
      <c r="E27" s="381" t="s">
        <v>254</v>
      </c>
      <c r="F27" s="399"/>
      <c r="G27" s="340"/>
      <c r="H27" s="341"/>
      <c r="I27" s="400"/>
      <c r="J27" s="340"/>
      <c r="K27" s="341"/>
      <c r="L27" s="875"/>
      <c r="M27" s="395"/>
      <c r="N27" s="368">
        <v>0.005</v>
      </c>
      <c r="O27" s="368" t="s">
        <v>293</v>
      </c>
    </row>
    <row r="28" spans="2:15" ht="21.75" customHeight="1">
      <c r="B28" s="396">
        <v>16</v>
      </c>
      <c r="C28" s="893" t="s">
        <v>434</v>
      </c>
      <c r="D28" s="894"/>
      <c r="E28" s="381" t="s">
        <v>254</v>
      </c>
      <c r="F28" s="399"/>
      <c r="G28" s="340"/>
      <c r="H28" s="341"/>
      <c r="I28" s="340"/>
      <c r="J28" s="340"/>
      <c r="K28" s="341"/>
      <c r="L28" s="875"/>
      <c r="M28" s="395"/>
      <c r="N28" s="368">
        <v>0.001</v>
      </c>
      <c r="O28" s="368" t="s">
        <v>291</v>
      </c>
    </row>
    <row r="29" spans="2:15" ht="10.5" customHeight="1">
      <c r="B29" s="396">
        <v>17</v>
      </c>
      <c r="C29" s="851" t="s">
        <v>218</v>
      </c>
      <c r="D29" s="852"/>
      <c r="E29" s="381" t="s">
        <v>254</v>
      </c>
      <c r="F29" s="399"/>
      <c r="G29" s="340"/>
      <c r="H29" s="341"/>
      <c r="I29" s="340"/>
      <c r="J29" s="340"/>
      <c r="K29" s="341"/>
      <c r="L29" s="875"/>
      <c r="M29" s="395"/>
      <c r="N29" s="368">
        <v>0.001</v>
      </c>
      <c r="O29" s="368" t="s">
        <v>291</v>
      </c>
    </row>
    <row r="30" spans="2:15" ht="10.5" customHeight="1">
      <c r="B30" s="396">
        <v>18</v>
      </c>
      <c r="C30" s="851" t="s">
        <v>219</v>
      </c>
      <c r="D30" s="852"/>
      <c r="E30" s="381" t="s">
        <v>254</v>
      </c>
      <c r="F30" s="399"/>
      <c r="G30" s="340"/>
      <c r="H30" s="341"/>
      <c r="I30" s="340"/>
      <c r="J30" s="340"/>
      <c r="K30" s="341"/>
      <c r="L30" s="875"/>
      <c r="M30" s="395"/>
      <c r="N30" s="368">
        <v>0.001</v>
      </c>
      <c r="O30" s="368" t="s">
        <v>291</v>
      </c>
    </row>
    <row r="31" spans="2:15" ht="10.5" customHeight="1">
      <c r="B31" s="396">
        <v>19</v>
      </c>
      <c r="C31" s="851" t="s">
        <v>220</v>
      </c>
      <c r="D31" s="852"/>
      <c r="E31" s="381" t="s">
        <v>254</v>
      </c>
      <c r="F31" s="399"/>
      <c r="G31" s="340"/>
      <c r="H31" s="341"/>
      <c r="I31" s="340"/>
      <c r="J31" s="340"/>
      <c r="K31" s="341"/>
      <c r="L31" s="875"/>
      <c r="M31" s="395"/>
      <c r="N31" s="368">
        <v>0.001</v>
      </c>
      <c r="O31" s="368" t="s">
        <v>291</v>
      </c>
    </row>
    <row r="32" spans="2:15" ht="10.5" customHeight="1">
      <c r="B32" s="396">
        <v>20</v>
      </c>
      <c r="C32" s="851" t="s">
        <v>221</v>
      </c>
      <c r="D32" s="852"/>
      <c r="E32" s="381" t="s">
        <v>254</v>
      </c>
      <c r="F32" s="399"/>
      <c r="G32" s="340"/>
      <c r="H32" s="341"/>
      <c r="I32" s="340"/>
      <c r="J32" s="340"/>
      <c r="K32" s="341"/>
      <c r="L32" s="875"/>
      <c r="M32" s="395"/>
      <c r="N32" s="368">
        <v>0.001</v>
      </c>
      <c r="O32" s="368" t="s">
        <v>291</v>
      </c>
    </row>
    <row r="33" spans="2:15" ht="10.5" customHeight="1">
      <c r="B33" s="396">
        <v>21</v>
      </c>
      <c r="C33" s="851" t="s">
        <v>277</v>
      </c>
      <c r="D33" s="852"/>
      <c r="E33" s="381" t="s">
        <v>254</v>
      </c>
      <c r="F33" s="407"/>
      <c r="G33" s="347"/>
      <c r="H33" s="348"/>
      <c r="I33" s="409"/>
      <c r="J33" s="347"/>
      <c r="K33" s="348"/>
      <c r="L33" s="872" t="s">
        <v>58</v>
      </c>
      <c r="M33" s="395"/>
      <c r="N33" s="368">
        <v>0.06</v>
      </c>
      <c r="O33" s="368" t="s">
        <v>453</v>
      </c>
    </row>
    <row r="34" spans="2:15" ht="10.5" customHeight="1">
      <c r="B34" s="396">
        <v>22</v>
      </c>
      <c r="C34" s="851" t="s">
        <v>35</v>
      </c>
      <c r="D34" s="852"/>
      <c r="E34" s="381" t="s">
        <v>254</v>
      </c>
      <c r="F34" s="399"/>
      <c r="G34" s="340"/>
      <c r="H34" s="341"/>
      <c r="I34" s="400"/>
      <c r="J34" s="340"/>
      <c r="K34" s="341"/>
      <c r="L34" s="873"/>
      <c r="M34" s="395"/>
      <c r="N34" s="368">
        <v>0.002</v>
      </c>
      <c r="O34" s="368" t="s">
        <v>288</v>
      </c>
    </row>
    <row r="35" spans="2:15" ht="10.5" customHeight="1">
      <c r="B35" s="396">
        <v>23</v>
      </c>
      <c r="C35" s="851" t="s">
        <v>222</v>
      </c>
      <c r="D35" s="852"/>
      <c r="E35" s="381" t="s">
        <v>254</v>
      </c>
      <c r="F35" s="399"/>
      <c r="G35" s="340"/>
      <c r="H35" s="341"/>
      <c r="I35" s="400"/>
      <c r="J35" s="340"/>
      <c r="K35" s="341"/>
      <c r="L35" s="873"/>
      <c r="M35" s="395"/>
      <c r="N35" s="368">
        <v>0.001</v>
      </c>
      <c r="O35" s="368" t="s">
        <v>291</v>
      </c>
    </row>
    <row r="36" spans="2:15" ht="10.5" customHeight="1">
      <c r="B36" s="396">
        <v>24</v>
      </c>
      <c r="C36" s="851" t="s">
        <v>36</v>
      </c>
      <c r="D36" s="852"/>
      <c r="E36" s="381" t="s">
        <v>254</v>
      </c>
      <c r="F36" s="399"/>
      <c r="G36" s="340"/>
      <c r="H36" s="341"/>
      <c r="I36" s="400"/>
      <c r="J36" s="340"/>
      <c r="K36" s="341"/>
      <c r="L36" s="873"/>
      <c r="M36" s="395"/>
      <c r="N36" s="368">
        <v>0.003</v>
      </c>
      <c r="O36" s="368" t="s">
        <v>436</v>
      </c>
    </row>
    <row r="37" spans="2:15" ht="10.5" customHeight="1">
      <c r="B37" s="396">
        <v>25</v>
      </c>
      <c r="C37" s="851" t="s">
        <v>223</v>
      </c>
      <c r="D37" s="852"/>
      <c r="E37" s="381" t="s">
        <v>254</v>
      </c>
      <c r="F37" s="399"/>
      <c r="G37" s="340"/>
      <c r="H37" s="341"/>
      <c r="I37" s="340"/>
      <c r="J37" s="340"/>
      <c r="K37" s="341"/>
      <c r="L37" s="873"/>
      <c r="M37" s="395"/>
      <c r="N37" s="368">
        <v>0.001</v>
      </c>
      <c r="O37" s="368" t="s">
        <v>291</v>
      </c>
    </row>
    <row r="38" spans="2:15" ht="10.5" customHeight="1">
      <c r="B38" s="396">
        <v>26</v>
      </c>
      <c r="C38" s="851" t="s">
        <v>37</v>
      </c>
      <c r="D38" s="852"/>
      <c r="E38" s="381" t="s">
        <v>254</v>
      </c>
      <c r="F38" s="399"/>
      <c r="G38" s="340"/>
      <c r="H38" s="341"/>
      <c r="I38" s="400"/>
      <c r="J38" s="340"/>
      <c r="K38" s="341"/>
      <c r="L38" s="873"/>
      <c r="M38" s="395"/>
      <c r="N38" s="368">
        <v>0.001</v>
      </c>
      <c r="O38" s="368" t="s">
        <v>291</v>
      </c>
    </row>
    <row r="39" spans="2:15" ht="10.5" customHeight="1">
      <c r="B39" s="396">
        <v>27</v>
      </c>
      <c r="C39" s="851" t="s">
        <v>38</v>
      </c>
      <c r="D39" s="852"/>
      <c r="E39" s="381" t="s">
        <v>254</v>
      </c>
      <c r="F39" s="399"/>
      <c r="G39" s="340"/>
      <c r="H39" s="341"/>
      <c r="I39" s="400"/>
      <c r="J39" s="340"/>
      <c r="K39" s="341"/>
      <c r="L39" s="873"/>
      <c r="M39" s="395"/>
      <c r="N39" s="368">
        <v>0.001</v>
      </c>
      <c r="O39" s="368" t="s">
        <v>291</v>
      </c>
    </row>
    <row r="40" spans="2:15" ht="10.5" customHeight="1">
      <c r="B40" s="396">
        <v>28</v>
      </c>
      <c r="C40" s="851" t="s">
        <v>39</v>
      </c>
      <c r="D40" s="852"/>
      <c r="E40" s="381" t="s">
        <v>254</v>
      </c>
      <c r="F40" s="399"/>
      <c r="G40" s="340"/>
      <c r="H40" s="341"/>
      <c r="I40" s="340"/>
      <c r="J40" s="340"/>
      <c r="K40" s="341"/>
      <c r="L40" s="873"/>
      <c r="M40" s="395"/>
      <c r="N40" s="368">
        <v>0.003</v>
      </c>
      <c r="O40" s="368" t="s">
        <v>436</v>
      </c>
    </row>
    <row r="41" spans="2:15" ht="10.5" customHeight="1">
      <c r="B41" s="396">
        <v>29</v>
      </c>
      <c r="C41" s="851" t="s">
        <v>224</v>
      </c>
      <c r="D41" s="852"/>
      <c r="E41" s="381" t="s">
        <v>254</v>
      </c>
      <c r="F41" s="399"/>
      <c r="G41" s="340"/>
      <c r="H41" s="341"/>
      <c r="I41" s="400"/>
      <c r="J41" s="340"/>
      <c r="K41" s="341"/>
      <c r="L41" s="873"/>
      <c r="M41" s="395"/>
      <c r="N41" s="368">
        <v>0.001</v>
      </c>
      <c r="O41" s="368" t="s">
        <v>291</v>
      </c>
    </row>
    <row r="42" spans="2:15" ht="10.5" customHeight="1">
      <c r="B42" s="396">
        <v>30</v>
      </c>
      <c r="C42" s="851" t="s">
        <v>225</v>
      </c>
      <c r="D42" s="852"/>
      <c r="E42" s="381" t="s">
        <v>254</v>
      </c>
      <c r="F42" s="399"/>
      <c r="G42" s="340"/>
      <c r="H42" s="341"/>
      <c r="I42" s="400"/>
      <c r="J42" s="340"/>
      <c r="K42" s="341"/>
      <c r="L42" s="873"/>
      <c r="M42" s="395"/>
      <c r="N42" s="368">
        <v>0.001</v>
      </c>
      <c r="O42" s="368" t="s">
        <v>291</v>
      </c>
    </row>
    <row r="43" spans="2:15" ht="10.5" customHeight="1">
      <c r="B43" s="396">
        <v>31</v>
      </c>
      <c r="C43" s="851" t="s">
        <v>226</v>
      </c>
      <c r="D43" s="852"/>
      <c r="E43" s="381" t="s">
        <v>254</v>
      </c>
      <c r="F43" s="399"/>
      <c r="G43" s="340"/>
      <c r="H43" s="341"/>
      <c r="I43" s="400"/>
      <c r="J43" s="340"/>
      <c r="K43" s="341"/>
      <c r="L43" s="874"/>
      <c r="M43" s="395"/>
      <c r="N43" s="368">
        <v>0.008</v>
      </c>
      <c r="O43" s="368" t="s">
        <v>438</v>
      </c>
    </row>
    <row r="44" spans="2:15" ht="10.5" customHeight="1">
      <c r="B44" s="396">
        <v>32</v>
      </c>
      <c r="C44" s="851" t="s">
        <v>40</v>
      </c>
      <c r="D44" s="852"/>
      <c r="E44" s="381" t="s">
        <v>254</v>
      </c>
      <c r="F44" s="407"/>
      <c r="G44" s="347"/>
      <c r="H44" s="348"/>
      <c r="I44" s="347"/>
      <c r="J44" s="347"/>
      <c r="K44" s="348"/>
      <c r="L44" s="875" t="s">
        <v>57</v>
      </c>
      <c r="M44" s="395"/>
      <c r="N44" s="368">
        <v>0.01</v>
      </c>
      <c r="O44" s="368" t="s">
        <v>451</v>
      </c>
    </row>
    <row r="45" spans="2:15" ht="10.5" customHeight="1">
      <c r="B45" s="396">
        <v>33</v>
      </c>
      <c r="C45" s="851" t="s">
        <v>41</v>
      </c>
      <c r="D45" s="852"/>
      <c r="E45" s="381" t="s">
        <v>254</v>
      </c>
      <c r="F45" s="407"/>
      <c r="G45" s="347"/>
      <c r="H45" s="348"/>
      <c r="I45" s="409"/>
      <c r="J45" s="347"/>
      <c r="K45" s="348"/>
      <c r="L45" s="875"/>
      <c r="M45" s="395"/>
      <c r="N45" s="368">
        <v>0.01</v>
      </c>
      <c r="O45" s="368" t="s">
        <v>451</v>
      </c>
    </row>
    <row r="46" spans="2:15" ht="10.5" customHeight="1">
      <c r="B46" s="396">
        <v>34</v>
      </c>
      <c r="C46" s="851" t="s">
        <v>42</v>
      </c>
      <c r="D46" s="852"/>
      <c r="E46" s="381" t="s">
        <v>254</v>
      </c>
      <c r="F46" s="380">
        <v>0.15</v>
      </c>
      <c r="G46" s="337">
        <v>0.14</v>
      </c>
      <c r="H46" s="348">
        <v>0.09</v>
      </c>
      <c r="I46" s="409">
        <f>IF(MAXA(F46:H46)&lt;N46,TEXT(N46,"&lt;0.#######"),MAXA(F46:H46))</f>
        <v>0.15</v>
      </c>
      <c r="J46" s="347">
        <f>IF(MINA(F46:H46)&lt;N46,TEXT(N46,"&lt;0.#######"),MINA(F46:H46))</f>
        <v>0.09</v>
      </c>
      <c r="K46" s="348">
        <f>IF(AVERAGEA(F46:H46)&lt;N46,TEXT(N46,"&lt;0.#######"),AVERAGEA(F46:H46))</f>
        <v>0.12666666666666668</v>
      </c>
      <c r="L46" s="875"/>
      <c r="M46" s="395"/>
      <c r="N46" s="368">
        <v>0.03</v>
      </c>
      <c r="O46" s="368" t="s">
        <v>454</v>
      </c>
    </row>
    <row r="47" spans="2:15" ht="10.5" customHeight="1">
      <c r="B47" s="396">
        <v>35</v>
      </c>
      <c r="C47" s="851" t="s">
        <v>43</v>
      </c>
      <c r="D47" s="852"/>
      <c r="E47" s="381" t="s">
        <v>254</v>
      </c>
      <c r="F47" s="407"/>
      <c r="G47" s="347"/>
      <c r="H47" s="348"/>
      <c r="I47" s="347"/>
      <c r="J47" s="347"/>
      <c r="K47" s="348"/>
      <c r="L47" s="875"/>
      <c r="M47" s="395"/>
      <c r="N47" s="368">
        <v>0.01</v>
      </c>
      <c r="O47" s="368" t="s">
        <v>451</v>
      </c>
    </row>
    <row r="48" spans="2:15" ht="10.5" customHeight="1">
      <c r="B48" s="396">
        <v>36</v>
      </c>
      <c r="C48" s="851" t="s">
        <v>44</v>
      </c>
      <c r="D48" s="852"/>
      <c r="E48" s="381" t="s">
        <v>254</v>
      </c>
      <c r="F48" s="382"/>
      <c r="G48" s="345"/>
      <c r="H48" s="330"/>
      <c r="I48" s="383"/>
      <c r="J48" s="345"/>
      <c r="K48" s="330"/>
      <c r="L48" s="406" t="s">
        <v>59</v>
      </c>
      <c r="M48" s="395"/>
      <c r="N48" s="368">
        <v>0.1</v>
      </c>
      <c r="O48" s="368" t="s">
        <v>448</v>
      </c>
    </row>
    <row r="49" spans="2:15" ht="10.5" customHeight="1">
      <c r="B49" s="396">
        <v>37</v>
      </c>
      <c r="C49" s="851" t="s">
        <v>45</v>
      </c>
      <c r="D49" s="852"/>
      <c r="E49" s="381" t="s">
        <v>254</v>
      </c>
      <c r="F49" s="399">
        <v>0.01</v>
      </c>
      <c r="G49" s="337">
        <v>0.014</v>
      </c>
      <c r="H49" s="338">
        <v>0.006</v>
      </c>
      <c r="I49" s="400">
        <f>IF(MAXA(F49:H49)&lt;N49,TEXT(N49,"&lt;0.#######"),MAXA(F49:H49))</f>
        <v>0.014</v>
      </c>
      <c r="J49" s="340">
        <f>IF(MINA(F49:H49)&lt;N49,TEXT(N49,"&lt;0.#######"),MINA(F49:H49))</f>
        <v>0.006</v>
      </c>
      <c r="K49" s="341">
        <f>IF(AVERAGEA(F49:H49)&lt;N49,TEXT(N49,"&lt;0.#######"),AVERAGEA(F49:H49))</f>
        <v>0.01</v>
      </c>
      <c r="L49" s="406" t="s">
        <v>57</v>
      </c>
      <c r="M49" s="395"/>
      <c r="N49" s="368">
        <v>0.001</v>
      </c>
      <c r="O49" s="368" t="s">
        <v>291</v>
      </c>
    </row>
    <row r="50" spans="2:15" ht="10.5" customHeight="1">
      <c r="B50" s="396">
        <v>38</v>
      </c>
      <c r="C50" s="851" t="s">
        <v>46</v>
      </c>
      <c r="D50" s="852"/>
      <c r="E50" s="381" t="s">
        <v>254</v>
      </c>
      <c r="F50" s="380">
        <v>3.3</v>
      </c>
      <c r="G50" s="337">
        <v>3.1</v>
      </c>
      <c r="H50" s="338">
        <v>4.7</v>
      </c>
      <c r="I50" s="383">
        <f>IF(MAXA(F50:H50)&lt;N50,TEXT(N50,"&lt;0.#######"),MAXA(F50:H50))</f>
        <v>4.7</v>
      </c>
      <c r="J50" s="345">
        <f>IF(MINA(F50:H50)&lt;N50,TEXT(N50,"&lt;0.#######"),MINA(F50:H50))</f>
        <v>3.1</v>
      </c>
      <c r="K50" s="330">
        <f>IF(AVERAGEA(F50:H50)&lt;N50,TEXT(N50,"&lt;0.#######"),AVERAGEA(F50:H50))</f>
        <v>3.7000000000000006</v>
      </c>
      <c r="L50" s="406" t="s">
        <v>61</v>
      </c>
      <c r="M50" s="395"/>
      <c r="N50" s="368">
        <v>0.1</v>
      </c>
      <c r="O50" s="368" t="s">
        <v>447</v>
      </c>
    </row>
    <row r="51" spans="2:15" ht="10.5" customHeight="1">
      <c r="B51" s="396">
        <v>39</v>
      </c>
      <c r="C51" s="895" t="s">
        <v>71</v>
      </c>
      <c r="D51" s="896"/>
      <c r="E51" s="381" t="s">
        <v>254</v>
      </c>
      <c r="F51" s="380">
        <v>11</v>
      </c>
      <c r="G51" s="337">
        <v>12</v>
      </c>
      <c r="H51" s="338">
        <v>22</v>
      </c>
      <c r="I51" s="410">
        <f>IF(MAXA(F51:H51)&lt;N51,TEXT(N51,"&lt;0"),MAXA(F51:H51))</f>
        <v>22</v>
      </c>
      <c r="J51" s="353">
        <f>IF(MINA(F51:H51)&lt;N51,TEXT(N51,"&lt;0"),MINA(F51:H51))</f>
        <v>11</v>
      </c>
      <c r="K51" s="354">
        <f>IF(AVERAGEA(F51:H51)&lt;N51,TEXT(N51,"&lt;0"),AVERAGEA(F51:H51))</f>
        <v>15</v>
      </c>
      <c r="L51" s="875" t="s">
        <v>59</v>
      </c>
      <c r="M51" s="395"/>
      <c r="N51" s="368">
        <v>2</v>
      </c>
      <c r="O51" s="368" t="s">
        <v>448</v>
      </c>
    </row>
    <row r="52" spans="2:23" ht="10.5" customHeight="1">
      <c r="B52" s="396">
        <v>40</v>
      </c>
      <c r="C52" s="851" t="s">
        <v>47</v>
      </c>
      <c r="D52" s="852"/>
      <c r="E52" s="381" t="s">
        <v>254</v>
      </c>
      <c r="F52" s="380">
        <v>32</v>
      </c>
      <c r="G52" s="337">
        <v>45</v>
      </c>
      <c r="H52" s="338">
        <v>53</v>
      </c>
      <c r="I52" s="410">
        <f>IF(MAXA(F52:H52)&lt;N52,TEXT(N52,"&lt;#0"),MAXA(F52:H52))</f>
        <v>53</v>
      </c>
      <c r="J52" s="353">
        <f>IF(MINA(F52:H52)&lt;N52,TEXT(N52,"&lt;#0"),MINA(F52:H52))</f>
        <v>32</v>
      </c>
      <c r="K52" s="354">
        <f>IF(AVERAGEA(F52:H52)&lt;N52,TEXT(N52,"&lt;#0"),AVERAGEA(F52:H52))</f>
        <v>43.333333333333336</v>
      </c>
      <c r="L52" s="875"/>
      <c r="M52" s="395"/>
      <c r="N52" s="368">
        <v>10</v>
      </c>
      <c r="O52" s="368" t="s">
        <v>450</v>
      </c>
      <c r="W52" s="368">
        <v>23</v>
      </c>
    </row>
    <row r="53" spans="2:23" ht="10.5" customHeight="1">
      <c r="B53" s="396">
        <v>41</v>
      </c>
      <c r="C53" s="851" t="s">
        <v>48</v>
      </c>
      <c r="D53" s="852"/>
      <c r="E53" s="381" t="s">
        <v>254</v>
      </c>
      <c r="F53" s="407"/>
      <c r="G53" s="347"/>
      <c r="H53" s="348"/>
      <c r="I53" s="347"/>
      <c r="J53" s="347"/>
      <c r="K53" s="348"/>
      <c r="L53" s="875" t="s">
        <v>60</v>
      </c>
      <c r="M53" s="395"/>
      <c r="N53" s="368">
        <v>0.02</v>
      </c>
      <c r="O53" s="368" t="s">
        <v>292</v>
      </c>
      <c r="W53" s="368">
        <v>110</v>
      </c>
    </row>
    <row r="54" spans="2:23" ht="10.5" customHeight="1">
      <c r="B54" s="396">
        <v>42</v>
      </c>
      <c r="C54" s="851" t="s">
        <v>241</v>
      </c>
      <c r="D54" s="852"/>
      <c r="E54" s="381" t="s">
        <v>254</v>
      </c>
      <c r="F54" s="411"/>
      <c r="G54" s="412"/>
      <c r="H54" s="413"/>
      <c r="I54" s="414"/>
      <c r="J54" s="412"/>
      <c r="K54" s="413"/>
      <c r="L54" s="875"/>
      <c r="M54" s="395"/>
      <c r="N54" s="368">
        <v>1E-06</v>
      </c>
      <c r="O54" s="368" t="s">
        <v>455</v>
      </c>
      <c r="W54" s="368">
        <v>33</v>
      </c>
    </row>
    <row r="55" spans="2:15" ht="10.5" customHeight="1">
      <c r="B55" s="396">
        <v>43</v>
      </c>
      <c r="C55" s="851" t="s">
        <v>240</v>
      </c>
      <c r="D55" s="852"/>
      <c r="E55" s="381" t="s">
        <v>254</v>
      </c>
      <c r="F55" s="411"/>
      <c r="G55" s="412"/>
      <c r="H55" s="413"/>
      <c r="I55" s="414"/>
      <c r="J55" s="412"/>
      <c r="K55" s="413"/>
      <c r="L55" s="875"/>
      <c r="M55" s="395"/>
      <c r="N55" s="368">
        <v>1E-06</v>
      </c>
      <c r="O55" s="368" t="s">
        <v>455</v>
      </c>
    </row>
    <row r="56" spans="2:15" ht="10.5" customHeight="1">
      <c r="B56" s="396">
        <v>44</v>
      </c>
      <c r="C56" s="851" t="s">
        <v>49</v>
      </c>
      <c r="D56" s="852"/>
      <c r="E56" s="381" t="s">
        <v>254</v>
      </c>
      <c r="F56" s="399"/>
      <c r="G56" s="340"/>
      <c r="H56" s="341"/>
      <c r="I56" s="400"/>
      <c r="J56" s="340"/>
      <c r="K56" s="341"/>
      <c r="L56" s="875"/>
      <c r="M56" s="395"/>
      <c r="N56" s="368">
        <v>0.002</v>
      </c>
      <c r="O56" s="368" t="s">
        <v>473</v>
      </c>
    </row>
    <row r="57" spans="2:15" ht="10.5" customHeight="1">
      <c r="B57" s="396">
        <v>45</v>
      </c>
      <c r="C57" s="851" t="s">
        <v>50</v>
      </c>
      <c r="D57" s="852"/>
      <c r="E57" s="381" t="s">
        <v>254</v>
      </c>
      <c r="F57" s="408"/>
      <c r="G57" s="350"/>
      <c r="H57" s="351"/>
      <c r="I57" s="415"/>
      <c r="J57" s="350"/>
      <c r="K57" s="351"/>
      <c r="L57" s="875"/>
      <c r="M57" s="395"/>
      <c r="N57" s="368">
        <v>0.0005</v>
      </c>
      <c r="O57" s="368" t="s">
        <v>290</v>
      </c>
    </row>
    <row r="58" spans="2:15" ht="10.5" customHeight="1">
      <c r="B58" s="396">
        <v>46</v>
      </c>
      <c r="C58" s="851" t="s">
        <v>232</v>
      </c>
      <c r="D58" s="852"/>
      <c r="E58" s="381" t="s">
        <v>254</v>
      </c>
      <c r="F58" s="380">
        <v>0.9</v>
      </c>
      <c r="G58" s="345">
        <v>1.2</v>
      </c>
      <c r="H58" s="330">
        <v>1.4</v>
      </c>
      <c r="I58" s="383">
        <f>IF(MAXA(F58:H58)&lt;N58,TEXT(N58,"&lt;0.#######"),MAXA(F58:H58))</f>
        <v>1.4</v>
      </c>
      <c r="J58" s="345">
        <f>IF(MINA(F58:H58)&lt;N58,TEXT(N58,"&lt;0.#######"),MINA(F58:H58))</f>
        <v>0.9</v>
      </c>
      <c r="K58" s="330">
        <f>IF(AVERAGEA(F58:H58)&lt;N58,TEXT(N58,"&lt;0.#######"),AVERAGEA(F58:H58))</f>
        <v>1.1666666666666667</v>
      </c>
      <c r="L58" s="875" t="s">
        <v>79</v>
      </c>
      <c r="M58" s="395"/>
      <c r="N58" s="368">
        <v>0.2</v>
      </c>
      <c r="O58" s="416" t="s">
        <v>459</v>
      </c>
    </row>
    <row r="59" spans="2:15" ht="10.5" customHeight="1">
      <c r="B59" s="396">
        <v>47</v>
      </c>
      <c r="C59" s="851" t="s">
        <v>51</v>
      </c>
      <c r="D59" s="852"/>
      <c r="E59" s="381" t="s">
        <v>276</v>
      </c>
      <c r="F59" s="382">
        <v>7.1</v>
      </c>
      <c r="G59" s="337">
        <v>7.3</v>
      </c>
      <c r="H59" s="338">
        <v>7.5</v>
      </c>
      <c r="I59" s="345">
        <f>MAX(F59:H59)</f>
        <v>7.5</v>
      </c>
      <c r="J59" s="345">
        <f>MIN(F59:H59)</f>
        <v>7.1</v>
      </c>
      <c r="K59" s="330">
        <f>AVERAGEA(F59:H59)</f>
        <v>7.3</v>
      </c>
      <c r="L59" s="875"/>
      <c r="M59" s="395"/>
      <c r="O59" s="416"/>
    </row>
    <row r="60" spans="2:13" ht="10.5" customHeight="1">
      <c r="B60" s="396">
        <v>48</v>
      </c>
      <c r="C60" s="851" t="s">
        <v>52</v>
      </c>
      <c r="D60" s="852"/>
      <c r="E60" s="381" t="s">
        <v>276</v>
      </c>
      <c r="F60" s="380"/>
      <c r="G60" s="489"/>
      <c r="H60" s="381"/>
      <c r="I60" s="337"/>
      <c r="J60" s="337"/>
      <c r="K60" s="338"/>
      <c r="L60" s="875"/>
      <c r="M60" s="395"/>
    </row>
    <row r="61" spans="2:13" ht="10.5" customHeight="1">
      <c r="B61" s="396">
        <v>49</v>
      </c>
      <c r="C61" s="851" t="s">
        <v>53</v>
      </c>
      <c r="D61" s="852"/>
      <c r="E61" s="381" t="s">
        <v>276</v>
      </c>
      <c r="F61" s="380" t="s">
        <v>495</v>
      </c>
      <c r="G61" s="489" t="s">
        <v>495</v>
      </c>
      <c r="H61" s="381" t="s">
        <v>495</v>
      </c>
      <c r="I61" s="337"/>
      <c r="J61" s="337"/>
      <c r="K61" s="338"/>
      <c r="L61" s="875"/>
      <c r="M61" s="395"/>
    </row>
    <row r="62" spans="2:15" ht="10.5" customHeight="1">
      <c r="B62" s="396">
        <v>50</v>
      </c>
      <c r="C62" s="851" t="s">
        <v>54</v>
      </c>
      <c r="D62" s="852"/>
      <c r="E62" s="381" t="s">
        <v>257</v>
      </c>
      <c r="F62" s="382">
        <v>4</v>
      </c>
      <c r="G62" s="337">
        <v>6.5</v>
      </c>
      <c r="H62" s="330">
        <v>4</v>
      </c>
      <c r="I62" s="337">
        <f>IF(MAXA(F62:H62)&lt;N62,TEXT(N62,"&lt;0.#######"),MAXA(F62:H62))</f>
        <v>6.5</v>
      </c>
      <c r="J62" s="345">
        <f>IF(MINA(F62:H62)&lt;N62,TEXT(N62,"&lt;0.#######"),MINA(F62:H62))</f>
        <v>4</v>
      </c>
      <c r="K62" s="330">
        <f>IF(AVERAGEA(F62:H62)&lt;N62,TEXT(N62,"&lt;0.#######"),AVERAGEA(F62:H62))</f>
        <v>4.833333333333333</v>
      </c>
      <c r="L62" s="875"/>
      <c r="M62" s="395"/>
      <c r="N62" s="368">
        <v>0.5</v>
      </c>
      <c r="O62" s="368" t="s">
        <v>447</v>
      </c>
    </row>
    <row r="63" spans="2:15" ht="10.5" customHeight="1" thickBot="1">
      <c r="B63" s="396">
        <v>51</v>
      </c>
      <c r="C63" s="899" t="s">
        <v>55</v>
      </c>
      <c r="D63" s="900"/>
      <c r="E63" s="417" t="s">
        <v>257</v>
      </c>
      <c r="F63" s="508">
        <v>4.6</v>
      </c>
      <c r="G63" s="513">
        <v>4.8</v>
      </c>
      <c r="H63" s="519">
        <v>1.6</v>
      </c>
      <c r="I63" s="356">
        <f>IF(MAXA(F63:H63)&lt;N63,TEXT(N63,"&lt;0.#######"),MAXA(F63:H63))</f>
        <v>4.8</v>
      </c>
      <c r="J63" s="356">
        <f>IF(MINA(F63:H63)&lt;N63,TEXT(N63,"&lt;0.#######"),MINA(F63:H63))</f>
        <v>1.6</v>
      </c>
      <c r="K63" s="357">
        <f>IF(AVERAGEA(F63:H63)&lt;N63,TEXT(N63,"&lt;0.#######"),AVERAGEA(F63:H63))</f>
        <v>3.666666666666666</v>
      </c>
      <c r="L63" s="872"/>
      <c r="M63" s="395"/>
      <c r="N63" s="368">
        <v>0.1</v>
      </c>
      <c r="O63" s="368" t="s">
        <v>448</v>
      </c>
    </row>
    <row r="64" spans="2:13" ht="12.75" customHeight="1" thickBot="1">
      <c r="B64" s="866" t="s">
        <v>148</v>
      </c>
      <c r="C64" s="867"/>
      <c r="D64" s="869"/>
      <c r="E64" s="388" t="s">
        <v>256</v>
      </c>
      <c r="F64" s="859" t="s">
        <v>469</v>
      </c>
      <c r="G64" s="859"/>
      <c r="H64" s="859"/>
      <c r="I64" s="821"/>
      <c r="J64" s="821"/>
      <c r="K64" s="821"/>
      <c r="L64" s="418"/>
      <c r="M64" s="395"/>
    </row>
    <row r="65" spans="2:14" ht="10.5" customHeight="1">
      <c r="B65" s="419">
        <v>1</v>
      </c>
      <c r="C65" s="870" t="s">
        <v>104</v>
      </c>
      <c r="D65" s="871"/>
      <c r="E65" s="420" t="s">
        <v>227</v>
      </c>
      <c r="F65" s="495">
        <v>0.19</v>
      </c>
      <c r="G65" s="515">
        <v>0.34</v>
      </c>
      <c r="H65" s="523">
        <v>0.13</v>
      </c>
      <c r="I65" s="358">
        <f aca="true" t="shared" si="0" ref="I65:I73">IF(MAXA(F65:H65)&lt;N65,TEXT(N65,"&lt;0.#######"),MAXA(F65:H65))</f>
        <v>0.34</v>
      </c>
      <c r="J65" s="359">
        <f aca="true" t="shared" si="1" ref="J65:J73">IF(MINA(F65:H65)&lt;N65,TEXT(N65,"&lt;0.#######"),MINA(F65:H65))</f>
        <v>0.13</v>
      </c>
      <c r="K65" s="360">
        <f aca="true" t="shared" si="2" ref="K65:K74">IF(AVERAGEA(F65:H65)&lt;N65,TEXT(N65,"&lt;0.#######"),AVERAGEA(F65:H65))</f>
        <v>0.22</v>
      </c>
      <c r="L65" s="897" t="s">
        <v>61</v>
      </c>
      <c r="M65" s="395"/>
      <c r="N65" s="368">
        <v>0.05</v>
      </c>
    </row>
    <row r="66" spans="2:14" ht="10.5" customHeight="1">
      <c r="B66" s="421">
        <v>2</v>
      </c>
      <c r="C66" s="851" t="s">
        <v>105</v>
      </c>
      <c r="D66" s="852"/>
      <c r="E66" s="381" t="s">
        <v>227</v>
      </c>
      <c r="F66" s="426">
        <v>0.01</v>
      </c>
      <c r="G66" s="337">
        <v>0.016</v>
      </c>
      <c r="H66" s="427">
        <v>0.007</v>
      </c>
      <c r="I66" s="339">
        <f t="shared" si="0"/>
        <v>0.016</v>
      </c>
      <c r="J66" s="340">
        <f t="shared" si="1"/>
        <v>0.007</v>
      </c>
      <c r="K66" s="341">
        <f t="shared" si="2"/>
        <v>0.011000000000000001</v>
      </c>
      <c r="L66" s="873"/>
      <c r="M66" s="395"/>
      <c r="N66" s="368">
        <v>0.003</v>
      </c>
    </row>
    <row r="67" spans="2:14" ht="10.5" customHeight="1">
      <c r="B67" s="421">
        <v>3</v>
      </c>
      <c r="C67" s="851" t="s">
        <v>151</v>
      </c>
      <c r="D67" s="852"/>
      <c r="E67" s="381" t="s">
        <v>216</v>
      </c>
      <c r="F67" s="423" t="s">
        <v>447</v>
      </c>
      <c r="G67" s="345">
        <v>1.3</v>
      </c>
      <c r="H67" s="329">
        <v>0.5</v>
      </c>
      <c r="I67" s="328">
        <f t="shared" si="0"/>
        <v>1.3</v>
      </c>
      <c r="J67" s="345" t="str">
        <f t="shared" si="1"/>
        <v>&lt;0.5</v>
      </c>
      <c r="K67" s="330">
        <f t="shared" si="2"/>
        <v>0.6</v>
      </c>
      <c r="L67" s="873"/>
      <c r="M67" s="395"/>
      <c r="N67" s="368">
        <v>0.5</v>
      </c>
    </row>
    <row r="68" spans="2:14" ht="10.5" customHeight="1">
      <c r="B68" s="421">
        <v>4</v>
      </c>
      <c r="C68" s="851" t="s">
        <v>152</v>
      </c>
      <c r="D68" s="852"/>
      <c r="E68" s="381" t="s">
        <v>228</v>
      </c>
      <c r="F68" s="496">
        <v>1.5</v>
      </c>
      <c r="G68" s="337">
        <v>2.2</v>
      </c>
      <c r="H68" s="329">
        <v>2</v>
      </c>
      <c r="I68" s="328">
        <f t="shared" si="0"/>
        <v>2.2</v>
      </c>
      <c r="J68" s="345">
        <f t="shared" si="1"/>
        <v>1.5</v>
      </c>
      <c r="K68" s="330">
        <f t="shared" si="2"/>
        <v>1.9000000000000001</v>
      </c>
      <c r="L68" s="873"/>
      <c r="M68" s="395"/>
      <c r="N68" s="368">
        <v>0.5</v>
      </c>
    </row>
    <row r="69" spans="2:14" ht="10.5" customHeight="1">
      <c r="B69" s="421">
        <v>5</v>
      </c>
      <c r="C69" s="424" t="s">
        <v>150</v>
      </c>
      <c r="D69" s="425"/>
      <c r="E69" s="381" t="s">
        <v>229</v>
      </c>
      <c r="F69" s="496">
        <v>2</v>
      </c>
      <c r="G69" s="337">
        <v>3</v>
      </c>
      <c r="H69" s="440" t="s">
        <v>449</v>
      </c>
      <c r="I69" s="352">
        <f>IF(MAXA(F69:H69)&lt;N69,TEXT(N69,"&lt;0"),MAXA(F69:H69))</f>
        <v>3</v>
      </c>
      <c r="J69" s="353" t="str">
        <f>IF(MINA(F69:H69)&lt;N69,TEXT(N69,"&lt;0"),MINA(F69:H69))</f>
        <v>&lt;1</v>
      </c>
      <c r="K69" s="354">
        <f>IF(AVERAGEA(F69:H69)&lt;N69,TEXT(N69,"&lt;0"),AVERAGEA(F69:H69))</f>
        <v>1.6666666666666667</v>
      </c>
      <c r="L69" s="873"/>
      <c r="M69" s="395"/>
      <c r="N69" s="368">
        <v>1</v>
      </c>
    </row>
    <row r="70" spans="2:14" ht="10.5" customHeight="1">
      <c r="B70" s="421">
        <v>6</v>
      </c>
      <c r="C70" s="424" t="s">
        <v>149</v>
      </c>
      <c r="D70" s="425"/>
      <c r="E70" s="381" t="s">
        <v>230</v>
      </c>
      <c r="F70" s="496">
        <v>10</v>
      </c>
      <c r="G70" s="345">
        <v>9</v>
      </c>
      <c r="H70" s="440">
        <v>8.1</v>
      </c>
      <c r="I70" s="352">
        <f t="shared" si="0"/>
        <v>10</v>
      </c>
      <c r="J70" s="345">
        <f t="shared" si="1"/>
        <v>8.1</v>
      </c>
      <c r="K70" s="330">
        <f t="shared" si="2"/>
        <v>9.033333333333333</v>
      </c>
      <c r="L70" s="873"/>
      <c r="M70" s="395"/>
      <c r="N70" s="368">
        <v>0.5</v>
      </c>
    </row>
    <row r="71" spans="2:14" ht="10.5" customHeight="1">
      <c r="B71" s="421">
        <v>7</v>
      </c>
      <c r="C71" s="851" t="s">
        <v>426</v>
      </c>
      <c r="D71" s="852"/>
      <c r="E71" s="381" t="s">
        <v>427</v>
      </c>
      <c r="F71" s="496">
        <v>41</v>
      </c>
      <c r="G71" s="337">
        <v>50</v>
      </c>
      <c r="H71" s="440">
        <v>83</v>
      </c>
      <c r="I71" s="352">
        <f>IF(MAXA(F71:H71)&lt;N71,TEXT(N71,"&lt;0.#######"),MAXA(F71:H71))</f>
        <v>83</v>
      </c>
      <c r="J71" s="353">
        <f>IF(MINA(F71:H71)&lt;N71,TEXT(N71,"&lt;0.#######"),MINA(F71:H71))</f>
        <v>41</v>
      </c>
      <c r="K71" s="354">
        <f>IF(AVERAGEA(F71:H71)&lt;N71,TEXT(N71,"&lt;0.#######"),AVERAGEA(F71:H71))</f>
        <v>58</v>
      </c>
      <c r="L71" s="873"/>
      <c r="M71" s="395"/>
      <c r="N71" s="368">
        <v>0.1</v>
      </c>
    </row>
    <row r="72" spans="2:14" ht="10.5" customHeight="1">
      <c r="B72" s="421">
        <v>8</v>
      </c>
      <c r="C72" s="424" t="s">
        <v>231</v>
      </c>
      <c r="D72" s="425"/>
      <c r="E72" s="381" t="s">
        <v>230</v>
      </c>
      <c r="F72" s="426" t="s">
        <v>288</v>
      </c>
      <c r="G72" s="489" t="s">
        <v>288</v>
      </c>
      <c r="H72" s="427" t="s">
        <v>288</v>
      </c>
      <c r="I72" s="339" t="str">
        <f t="shared" si="0"/>
        <v>&lt;0.002</v>
      </c>
      <c r="J72" s="29" t="str">
        <f t="shared" si="1"/>
        <v>&lt;0.002</v>
      </c>
      <c r="K72" s="179" t="str">
        <f t="shared" si="2"/>
        <v>&lt;0.002</v>
      </c>
      <c r="L72" s="824"/>
      <c r="M72" s="395"/>
      <c r="N72" s="368">
        <v>0.002</v>
      </c>
    </row>
    <row r="73" spans="2:14" ht="10.5" customHeight="1">
      <c r="B73" s="421">
        <v>9</v>
      </c>
      <c r="C73" s="838" t="s">
        <v>251</v>
      </c>
      <c r="D73" s="838"/>
      <c r="E73" s="381" t="s">
        <v>216</v>
      </c>
      <c r="F73" s="383" t="s">
        <v>448</v>
      </c>
      <c r="G73" s="347" t="s">
        <v>448</v>
      </c>
      <c r="H73" s="330" t="s">
        <v>448</v>
      </c>
      <c r="I73" s="383" t="str">
        <f t="shared" si="0"/>
        <v>&lt;0.1</v>
      </c>
      <c r="J73" s="56" t="str">
        <f t="shared" si="1"/>
        <v>&lt;0.1</v>
      </c>
      <c r="K73" s="173" t="str">
        <f t="shared" si="2"/>
        <v>&lt;0.1</v>
      </c>
      <c r="L73" s="824"/>
      <c r="M73" s="395"/>
      <c r="N73" s="368">
        <v>0.1</v>
      </c>
    </row>
    <row r="74" spans="2:15" ht="10.5" customHeight="1">
      <c r="B74" s="421">
        <v>10</v>
      </c>
      <c r="C74" s="838" t="s">
        <v>481</v>
      </c>
      <c r="D74" s="838"/>
      <c r="E74" s="381" t="s">
        <v>482</v>
      </c>
      <c r="F74" s="383" t="s">
        <v>498</v>
      </c>
      <c r="G74" s="337">
        <v>3</v>
      </c>
      <c r="H74" s="338" t="s">
        <v>449</v>
      </c>
      <c r="I74" s="1088">
        <v>3</v>
      </c>
      <c r="J74" s="736" t="s">
        <v>498</v>
      </c>
      <c r="K74" s="187">
        <f>O74</f>
        <v>1.6666666666666667</v>
      </c>
      <c r="L74" s="824"/>
      <c r="M74" s="395"/>
      <c r="N74" s="368">
        <v>2</v>
      </c>
      <c r="O74" s="3">
        <f>AVERAGE(1,3,1)</f>
        <v>1.6666666666666667</v>
      </c>
    </row>
    <row r="75" spans="2:14" ht="10.5" customHeight="1">
      <c r="B75" s="421">
        <v>11</v>
      </c>
      <c r="C75" s="838" t="s">
        <v>260</v>
      </c>
      <c r="D75" s="838"/>
      <c r="E75" s="381" t="s">
        <v>154</v>
      </c>
      <c r="F75" s="383" t="s">
        <v>448</v>
      </c>
      <c r="G75" s="356" t="s">
        <v>448</v>
      </c>
      <c r="H75" s="357" t="s">
        <v>448</v>
      </c>
      <c r="I75" s="429" t="str">
        <f>IF(MAXA(F75:H75)&lt;N75,TEXT(N75,"&lt;0.#######"),MAXA(F75:H75))</f>
        <v>&lt;0.1</v>
      </c>
      <c r="J75" s="429" t="str">
        <f>IF(MINA(F75:H75)&lt;N75,TEXT(N75,"&lt;0.#######"),MINA(F75:H75))</f>
        <v>&lt;0.1</v>
      </c>
      <c r="K75" s="430" t="str">
        <f>IF(AVERAGEA(F75:H75)&lt;N75,TEXT(N75,"&lt;0.#######"),AVERAGEA(F75:H75))</f>
        <v>&lt;0.1</v>
      </c>
      <c r="L75" s="873"/>
      <c r="M75" s="395"/>
      <c r="N75" s="368">
        <v>0.1</v>
      </c>
    </row>
    <row r="76" spans="2:14" ht="10.5" customHeight="1">
      <c r="B76" s="421">
        <v>12</v>
      </c>
      <c r="C76" s="838" t="s">
        <v>237</v>
      </c>
      <c r="D76" s="838"/>
      <c r="E76" s="381" t="s">
        <v>154</v>
      </c>
      <c r="F76" s="429">
        <v>8</v>
      </c>
      <c r="G76" s="516">
        <v>12</v>
      </c>
      <c r="H76" s="524">
        <v>16</v>
      </c>
      <c r="I76" s="431">
        <f>MAXA(F76:H76)</f>
        <v>16</v>
      </c>
      <c r="J76" s="429">
        <f>MINA(F76:H76)</f>
        <v>8</v>
      </c>
      <c r="K76" s="432">
        <f>AVERAGEA(F76:H76)</f>
        <v>12</v>
      </c>
      <c r="L76" s="873"/>
      <c r="M76" s="395"/>
      <c r="N76" s="368">
        <v>0.5</v>
      </c>
    </row>
    <row r="77" spans="2:14" ht="10.5" customHeight="1">
      <c r="B77" s="421">
        <v>13</v>
      </c>
      <c r="C77" s="838" t="s">
        <v>428</v>
      </c>
      <c r="D77" s="838"/>
      <c r="E77" s="381" t="s">
        <v>276</v>
      </c>
      <c r="F77" s="497">
        <v>1</v>
      </c>
      <c r="G77" s="516">
        <v>1</v>
      </c>
      <c r="H77" s="524">
        <v>1</v>
      </c>
      <c r="I77" s="431">
        <f>IF(MAXA(F77:H77)&lt;N77,TEXT(N77,"&lt;0"),MAXA(F77:H77))</f>
        <v>1</v>
      </c>
      <c r="J77" s="431">
        <f>IF(MINA(F77:H77)&lt;N77,TEXT(N77,"&lt;0"),MINA(F77:H77))</f>
        <v>1</v>
      </c>
      <c r="K77" s="432">
        <f>IF(AVERAGEA(F77:H77)&lt;N77,TEXT(N77,"&lt;0"),AVERAGEA(F77:H77))</f>
        <v>1</v>
      </c>
      <c r="L77" s="873"/>
      <c r="M77" s="395"/>
      <c r="N77" s="368">
        <v>1</v>
      </c>
    </row>
    <row r="78" spans="2:14" ht="10.5" customHeight="1" thickBot="1">
      <c r="B78" s="433">
        <v>14</v>
      </c>
      <c r="C78" s="434" t="s">
        <v>238</v>
      </c>
      <c r="D78" s="434"/>
      <c r="E78" s="384" t="s">
        <v>249</v>
      </c>
      <c r="F78" s="498">
        <v>1.7</v>
      </c>
      <c r="G78" s="513">
        <v>3.3</v>
      </c>
      <c r="H78" s="365">
        <v>4.7</v>
      </c>
      <c r="I78" s="435">
        <f>IF(MAXA(F78:H78)&lt;N78,TEXT(N78,"&lt;0.#######"),MAXA(F78:H78))</f>
        <v>4.7</v>
      </c>
      <c r="J78" s="364">
        <f>IF(MINA(F78:H78)&lt;N78,TEXT(N78,"&lt;0.#######"),MINA(F78:H78))</f>
        <v>1.7</v>
      </c>
      <c r="K78" s="365">
        <f>IF(AVERAGEA(F78:H78)&lt;N78,TEXT(N78,"&lt;0.#######"),AVERAGEA(F78:H78))</f>
        <v>3.233333333333333</v>
      </c>
      <c r="L78" s="898"/>
      <c r="M78" s="395"/>
      <c r="N78" s="368">
        <v>0.2</v>
      </c>
    </row>
    <row r="79" spans="2:15" s="391" customFormat="1" ht="12.75" customHeight="1" thickBot="1">
      <c r="B79" s="866" t="s">
        <v>242</v>
      </c>
      <c r="C79" s="867"/>
      <c r="D79" s="867"/>
      <c r="E79" s="868"/>
      <c r="F79" s="499">
        <v>2</v>
      </c>
      <c r="G79" s="500">
        <v>2</v>
      </c>
      <c r="H79" s="501">
        <v>2</v>
      </c>
      <c r="I79" s="369"/>
      <c r="J79" s="436"/>
      <c r="K79" s="436"/>
      <c r="L79" s="369"/>
      <c r="M79" s="395"/>
      <c r="N79" s="368"/>
      <c r="O79" s="368"/>
    </row>
    <row r="80" spans="3:13" ht="10.5" customHeight="1">
      <c r="C80" s="368" t="s">
        <v>467</v>
      </c>
      <c r="F80" s="368"/>
      <c r="G80" s="368"/>
      <c r="I80" s="368"/>
      <c r="J80" s="368"/>
      <c r="K80" s="368"/>
      <c r="L80" s="437"/>
      <c r="M80" s="437"/>
    </row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5" customHeight="1"/>
    <row r="91" ht="5.25" customHeight="1"/>
  </sheetData>
  <sheetProtection/>
  <mergeCells count="93">
    <mergeCell ref="B1:L1"/>
    <mergeCell ref="C63:D63"/>
    <mergeCell ref="C43:D43"/>
    <mergeCell ref="C50:D50"/>
    <mergeCell ref="C60:D60"/>
    <mergeCell ref="C61:D61"/>
    <mergeCell ref="C58:D58"/>
    <mergeCell ref="C59:D59"/>
    <mergeCell ref="C62:D62"/>
    <mergeCell ref="L51:L52"/>
    <mergeCell ref="L65:L78"/>
    <mergeCell ref="C54:D54"/>
    <mergeCell ref="C55:D55"/>
    <mergeCell ref="C56:D56"/>
    <mergeCell ref="C57:D57"/>
    <mergeCell ref="L58:L63"/>
    <mergeCell ref="L53:L57"/>
    <mergeCell ref="C53:D53"/>
    <mergeCell ref="C75:D75"/>
    <mergeCell ref="C71:D71"/>
    <mergeCell ref="F64:H64"/>
    <mergeCell ref="C22:D22"/>
    <mergeCell ref="C27:D27"/>
    <mergeCell ref="C28:D28"/>
    <mergeCell ref="C25:D25"/>
    <mergeCell ref="C31:D31"/>
    <mergeCell ref="C32:D32"/>
    <mergeCell ref="C44:D44"/>
    <mergeCell ref="C51:D51"/>
    <mergeCell ref="C52:D52"/>
    <mergeCell ref="C48:D48"/>
    <mergeCell ref="C49:D49"/>
    <mergeCell ref="C33:D33"/>
    <mergeCell ref="C47:D47"/>
    <mergeCell ref="C42:D42"/>
    <mergeCell ref="C36:D36"/>
    <mergeCell ref="C34:D34"/>
    <mergeCell ref="C46:D46"/>
    <mergeCell ref="C41:D41"/>
    <mergeCell ref="L44:L47"/>
    <mergeCell ref="C37:D37"/>
    <mergeCell ref="C39:D39"/>
    <mergeCell ref="C40:D40"/>
    <mergeCell ref="C45:D45"/>
    <mergeCell ref="B12:D12"/>
    <mergeCell ref="C13:D13"/>
    <mergeCell ref="C16:D16"/>
    <mergeCell ref="L23:L25"/>
    <mergeCell ref="C24:D24"/>
    <mergeCell ref="C21:D21"/>
    <mergeCell ref="C20:D20"/>
    <mergeCell ref="L6:L11"/>
    <mergeCell ref="K6:K9"/>
    <mergeCell ref="D8:E8"/>
    <mergeCell ref="D6:E6"/>
    <mergeCell ref="D9:E9"/>
    <mergeCell ref="B6:C11"/>
    <mergeCell ref="D10:E10"/>
    <mergeCell ref="D11:E11"/>
    <mergeCell ref="D7:E7"/>
    <mergeCell ref="L15:L20"/>
    <mergeCell ref="C18:D18"/>
    <mergeCell ref="C19:D19"/>
    <mergeCell ref="L13:L14"/>
    <mergeCell ref="C15:D15"/>
    <mergeCell ref="L33:L43"/>
    <mergeCell ref="C35:D35"/>
    <mergeCell ref="C26:D26"/>
    <mergeCell ref="C23:D23"/>
    <mergeCell ref="C38:D38"/>
    <mergeCell ref="L26:L32"/>
    <mergeCell ref="C29:D29"/>
    <mergeCell ref="C30:D30"/>
    <mergeCell ref="B79:E79"/>
    <mergeCell ref="C68:D68"/>
    <mergeCell ref="B64:D64"/>
    <mergeCell ref="C73:D73"/>
    <mergeCell ref="C65:D65"/>
    <mergeCell ref="C74:D74"/>
    <mergeCell ref="C66:D66"/>
    <mergeCell ref="C67:D67"/>
    <mergeCell ref="C77:D77"/>
    <mergeCell ref="C76:D76"/>
    <mergeCell ref="B4:C4"/>
    <mergeCell ref="C14:D14"/>
    <mergeCell ref="I64:K64"/>
    <mergeCell ref="F3:I3"/>
    <mergeCell ref="F4:I4"/>
    <mergeCell ref="F12:H12"/>
    <mergeCell ref="I12:K12"/>
    <mergeCell ref="J6:J9"/>
    <mergeCell ref="I6:I9"/>
    <mergeCell ref="C17:D17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82"/>
  <sheetViews>
    <sheetView zoomScalePageLayoutView="0" workbookViewId="0" topLeftCell="A52">
      <selection activeCell="G74" sqref="G74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7" width="7.59765625" style="4" customWidth="1"/>
    <col min="8" max="8" width="7.59765625" style="3" customWidth="1"/>
    <col min="9" max="11" width="7.59765625" style="4" customWidth="1"/>
    <col min="12" max="12" width="13.5" style="4" customWidth="1"/>
    <col min="13" max="13" width="3.5" style="3" customWidth="1"/>
    <col min="14" max="15" width="0" style="3" hidden="1" customWidth="1"/>
    <col min="16" max="16384" width="8.8984375" style="3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21"/>
      <c r="U1" s="4"/>
    </row>
    <row r="2" spans="2:21" ht="12" customHeight="1" thickBot="1">
      <c r="B2" s="116"/>
      <c r="F2" s="3"/>
      <c r="G2" s="3"/>
      <c r="I2" s="3"/>
      <c r="J2" s="3"/>
      <c r="K2" s="3"/>
      <c r="L2" s="3"/>
      <c r="U2" s="4"/>
    </row>
    <row r="3" spans="2:13" ht="16.5" customHeight="1" thickBot="1">
      <c r="B3" s="4"/>
      <c r="C3" s="12"/>
      <c r="D3" s="14"/>
      <c r="E3" s="4"/>
      <c r="F3" s="901" t="s">
        <v>6</v>
      </c>
      <c r="G3" s="902"/>
      <c r="H3" s="902"/>
      <c r="I3" s="903"/>
      <c r="M3" s="4"/>
    </row>
    <row r="4" spans="2:13" ht="16.5" customHeight="1" thickBot="1">
      <c r="B4" s="793" t="s">
        <v>21</v>
      </c>
      <c r="C4" s="795"/>
      <c r="D4" s="47" t="s">
        <v>429</v>
      </c>
      <c r="E4" s="4"/>
      <c r="F4" s="904" t="s">
        <v>167</v>
      </c>
      <c r="G4" s="905"/>
      <c r="H4" s="905"/>
      <c r="I4" s="906"/>
      <c r="M4" s="4"/>
    </row>
    <row r="5" spans="2:13" ht="9.75" customHeight="1" thickBot="1">
      <c r="B5" s="4"/>
      <c r="C5" s="4"/>
      <c r="D5" s="4"/>
      <c r="E5" s="4"/>
      <c r="H5" s="4"/>
      <c r="M5" s="4"/>
    </row>
    <row r="6" spans="2:13" ht="10.5" customHeight="1">
      <c r="B6" s="887" t="s">
        <v>246</v>
      </c>
      <c r="C6" s="888"/>
      <c r="D6" s="885" t="s">
        <v>7</v>
      </c>
      <c r="E6" s="886"/>
      <c r="F6" s="374">
        <v>45064</v>
      </c>
      <c r="G6" s="375">
        <v>45111</v>
      </c>
      <c r="H6" s="376">
        <v>45174</v>
      </c>
      <c r="I6" s="863" t="s">
        <v>0</v>
      </c>
      <c r="J6" s="860" t="s">
        <v>1</v>
      </c>
      <c r="K6" s="882" t="s">
        <v>2</v>
      </c>
      <c r="L6" s="880" t="s">
        <v>76</v>
      </c>
      <c r="M6" s="4"/>
    </row>
    <row r="7" spans="2:13" ht="10.5" customHeight="1">
      <c r="B7" s="889"/>
      <c r="C7" s="890"/>
      <c r="D7" s="876" t="s">
        <v>12</v>
      </c>
      <c r="E7" s="877"/>
      <c r="F7" s="377">
        <v>0.579861111111111</v>
      </c>
      <c r="G7" s="378">
        <v>0.4305555555555556</v>
      </c>
      <c r="H7" s="379">
        <v>0.4131944444444444</v>
      </c>
      <c r="I7" s="864"/>
      <c r="J7" s="861"/>
      <c r="K7" s="883"/>
      <c r="L7" s="881"/>
      <c r="M7" s="4"/>
    </row>
    <row r="8" spans="2:13" ht="10.5" customHeight="1">
      <c r="B8" s="889"/>
      <c r="C8" s="890"/>
      <c r="D8" s="876" t="s">
        <v>8</v>
      </c>
      <c r="E8" s="877"/>
      <c r="F8" s="377" t="s">
        <v>488</v>
      </c>
      <c r="G8" s="378" t="s">
        <v>524</v>
      </c>
      <c r="H8" s="379" t="s">
        <v>519</v>
      </c>
      <c r="I8" s="864"/>
      <c r="J8" s="861"/>
      <c r="K8" s="883"/>
      <c r="L8" s="881"/>
      <c r="M8" s="4"/>
    </row>
    <row r="9" spans="2:13" ht="10.5" customHeight="1">
      <c r="B9" s="889"/>
      <c r="C9" s="890"/>
      <c r="D9" s="876" t="s">
        <v>9</v>
      </c>
      <c r="E9" s="877"/>
      <c r="F9" s="380" t="s">
        <v>488</v>
      </c>
      <c r="G9" s="378" t="s">
        <v>524</v>
      </c>
      <c r="H9" s="381" t="s">
        <v>519</v>
      </c>
      <c r="I9" s="865"/>
      <c r="J9" s="862"/>
      <c r="K9" s="884"/>
      <c r="L9" s="881"/>
      <c r="M9" s="4"/>
    </row>
    <row r="10" spans="2:13" ht="10.5" customHeight="1">
      <c r="B10" s="889"/>
      <c r="C10" s="890"/>
      <c r="D10" s="876" t="s">
        <v>10</v>
      </c>
      <c r="E10" s="877"/>
      <c r="F10" s="596">
        <v>31.2</v>
      </c>
      <c r="G10" s="337">
        <v>26.4</v>
      </c>
      <c r="H10" s="330">
        <v>30</v>
      </c>
      <c r="I10" s="383">
        <f>MAX(F10:H10)</f>
        <v>31.2</v>
      </c>
      <c r="J10" s="329">
        <f>MIN(F10:H10)</f>
        <v>26.4</v>
      </c>
      <c r="K10" s="330">
        <f>AVERAGE(F10:H10)</f>
        <v>29.2</v>
      </c>
      <c r="L10" s="881"/>
      <c r="M10" s="4"/>
    </row>
    <row r="11" spans="2:13" ht="10.5" customHeight="1" thickBot="1">
      <c r="B11" s="889"/>
      <c r="C11" s="890"/>
      <c r="D11" s="876" t="s">
        <v>11</v>
      </c>
      <c r="E11" s="877"/>
      <c r="F11" s="596">
        <v>14.5</v>
      </c>
      <c r="G11" s="513">
        <v>21.8</v>
      </c>
      <c r="H11" s="519">
        <v>27.8</v>
      </c>
      <c r="I11" s="385">
        <f>MAX(F11:H11)</f>
        <v>27.8</v>
      </c>
      <c r="J11" s="386">
        <f>MIN(F11:H11)</f>
        <v>14.5</v>
      </c>
      <c r="K11" s="387">
        <f>AVERAGE(F11:H11)</f>
        <v>21.366666666666664</v>
      </c>
      <c r="L11" s="881"/>
      <c r="M11" s="4"/>
    </row>
    <row r="12" spans="2:14" s="6" customFormat="1" ht="12.75" customHeight="1" thickBot="1">
      <c r="B12" s="866" t="s">
        <v>234</v>
      </c>
      <c r="C12" s="867"/>
      <c r="D12" s="867"/>
      <c r="E12" s="388" t="s">
        <v>256</v>
      </c>
      <c r="F12" s="859" t="s">
        <v>469</v>
      </c>
      <c r="G12" s="859"/>
      <c r="H12" s="859"/>
      <c r="I12" s="821"/>
      <c r="J12" s="821"/>
      <c r="K12" s="821"/>
      <c r="L12" s="389"/>
      <c r="M12" s="7"/>
      <c r="N12" s="6" t="s">
        <v>245</v>
      </c>
    </row>
    <row r="13" spans="2:15" ht="10.5" customHeight="1">
      <c r="B13" s="392">
        <v>1</v>
      </c>
      <c r="C13" s="891" t="s">
        <v>22</v>
      </c>
      <c r="D13" s="892"/>
      <c r="E13" s="393" t="s">
        <v>264</v>
      </c>
      <c r="F13" s="490">
        <v>7</v>
      </c>
      <c r="G13" s="514">
        <v>19</v>
      </c>
      <c r="H13" s="522">
        <v>51</v>
      </c>
      <c r="I13" s="394">
        <f>MAX(F13:H13)</f>
        <v>51</v>
      </c>
      <c r="J13" s="335">
        <f>MIN(F13:H13)</f>
        <v>7</v>
      </c>
      <c r="K13" s="336">
        <f>AVERAGE(F13:H13)</f>
        <v>25.666666666666668</v>
      </c>
      <c r="L13" s="873" t="s">
        <v>56</v>
      </c>
      <c r="M13" s="2"/>
      <c r="O13" s="3">
        <v>0</v>
      </c>
    </row>
    <row r="14" spans="2:13" ht="10.5" customHeight="1">
      <c r="B14" s="396">
        <v>2</v>
      </c>
      <c r="C14" s="851" t="s">
        <v>23</v>
      </c>
      <c r="D14" s="852"/>
      <c r="E14" s="397" t="s">
        <v>276</v>
      </c>
      <c r="F14" s="491" t="s">
        <v>492</v>
      </c>
      <c r="G14" s="492" t="s">
        <v>489</v>
      </c>
      <c r="H14" s="381" t="s">
        <v>489</v>
      </c>
      <c r="I14" s="398"/>
      <c r="J14" s="337"/>
      <c r="K14" s="338"/>
      <c r="L14" s="873"/>
      <c r="M14" s="2"/>
    </row>
    <row r="15" spans="2:15" ht="10.5" customHeight="1">
      <c r="B15" s="396">
        <v>3</v>
      </c>
      <c r="C15" s="851" t="s">
        <v>24</v>
      </c>
      <c r="D15" s="852"/>
      <c r="E15" s="381" t="s">
        <v>254</v>
      </c>
      <c r="F15" s="399"/>
      <c r="G15" s="340"/>
      <c r="H15" s="341"/>
      <c r="I15" s="400"/>
      <c r="J15" s="340"/>
      <c r="K15" s="341"/>
      <c r="L15" s="872" t="s">
        <v>57</v>
      </c>
      <c r="M15" s="2"/>
      <c r="N15" s="3">
        <v>0.0003</v>
      </c>
      <c r="O15" s="3" t="s">
        <v>435</v>
      </c>
    </row>
    <row r="16" spans="2:15" ht="10.5" customHeight="1">
      <c r="B16" s="396">
        <v>4</v>
      </c>
      <c r="C16" s="851" t="s">
        <v>25</v>
      </c>
      <c r="D16" s="852"/>
      <c r="E16" s="381" t="s">
        <v>254</v>
      </c>
      <c r="F16" s="401"/>
      <c r="G16" s="343"/>
      <c r="H16" s="344"/>
      <c r="I16" s="402"/>
      <c r="J16" s="343"/>
      <c r="K16" s="344"/>
      <c r="L16" s="878"/>
      <c r="M16" s="2"/>
      <c r="N16" s="3">
        <v>5E-05</v>
      </c>
      <c r="O16" s="3" t="s">
        <v>289</v>
      </c>
    </row>
    <row r="17" spans="2:15" ht="10.5" customHeight="1">
      <c r="B17" s="396">
        <v>5</v>
      </c>
      <c r="C17" s="851" t="s">
        <v>26</v>
      </c>
      <c r="D17" s="852"/>
      <c r="E17" s="381" t="s">
        <v>254</v>
      </c>
      <c r="F17" s="399"/>
      <c r="G17" s="340"/>
      <c r="H17" s="341"/>
      <c r="I17" s="400"/>
      <c r="J17" s="340"/>
      <c r="K17" s="341"/>
      <c r="L17" s="878"/>
      <c r="M17" s="2"/>
      <c r="N17" s="3">
        <v>0.001</v>
      </c>
      <c r="O17" s="3" t="s">
        <v>291</v>
      </c>
    </row>
    <row r="18" spans="2:15" ht="10.5" customHeight="1">
      <c r="B18" s="396">
        <v>6</v>
      </c>
      <c r="C18" s="851" t="s">
        <v>27</v>
      </c>
      <c r="D18" s="852"/>
      <c r="E18" s="381" t="s">
        <v>254</v>
      </c>
      <c r="F18" s="403"/>
      <c r="G18" s="404"/>
      <c r="H18" s="405"/>
      <c r="I18" s="403"/>
      <c r="J18" s="340"/>
      <c r="K18" s="341"/>
      <c r="L18" s="878"/>
      <c r="M18" s="2"/>
      <c r="N18" s="3">
        <v>0.001</v>
      </c>
      <c r="O18" s="3" t="s">
        <v>291</v>
      </c>
    </row>
    <row r="19" spans="2:15" ht="10.5" customHeight="1">
      <c r="B19" s="396">
        <v>7</v>
      </c>
      <c r="C19" s="851" t="s">
        <v>28</v>
      </c>
      <c r="D19" s="852"/>
      <c r="E19" s="381" t="s">
        <v>254</v>
      </c>
      <c r="F19" s="399"/>
      <c r="G19" s="340"/>
      <c r="H19" s="341"/>
      <c r="I19" s="400"/>
      <c r="J19" s="340"/>
      <c r="K19" s="341"/>
      <c r="L19" s="878"/>
      <c r="M19" s="2"/>
      <c r="N19" s="3">
        <v>0.001</v>
      </c>
      <c r="O19" s="3" t="s">
        <v>291</v>
      </c>
    </row>
    <row r="20" spans="2:15" ht="10.5" customHeight="1">
      <c r="B20" s="396">
        <v>8</v>
      </c>
      <c r="C20" s="851" t="s">
        <v>29</v>
      </c>
      <c r="D20" s="852"/>
      <c r="E20" s="381" t="s">
        <v>254</v>
      </c>
      <c r="F20" s="399"/>
      <c r="G20" s="340"/>
      <c r="H20" s="341"/>
      <c r="I20" s="400"/>
      <c r="J20" s="340"/>
      <c r="K20" s="341"/>
      <c r="L20" s="879"/>
      <c r="M20" s="2"/>
      <c r="N20" s="3">
        <v>0.005</v>
      </c>
      <c r="O20" s="3" t="s">
        <v>293</v>
      </c>
    </row>
    <row r="21" spans="2:15" ht="10.5" customHeight="1">
      <c r="B21" s="396">
        <v>9</v>
      </c>
      <c r="C21" s="851" t="s">
        <v>465</v>
      </c>
      <c r="D21" s="852"/>
      <c r="E21" s="381" t="s">
        <v>254</v>
      </c>
      <c r="F21" s="399"/>
      <c r="G21" s="340"/>
      <c r="H21" s="341"/>
      <c r="I21" s="400"/>
      <c r="J21" s="340"/>
      <c r="K21" s="341"/>
      <c r="L21" s="406" t="s">
        <v>466</v>
      </c>
      <c r="M21" s="2"/>
      <c r="N21" s="3">
        <v>0.004</v>
      </c>
      <c r="O21" s="3" t="s">
        <v>293</v>
      </c>
    </row>
    <row r="22" spans="2:15" ht="10.5" customHeight="1">
      <c r="B22" s="396">
        <v>10</v>
      </c>
      <c r="C22" s="851" t="s">
        <v>30</v>
      </c>
      <c r="D22" s="852"/>
      <c r="E22" s="381" t="s">
        <v>254</v>
      </c>
      <c r="F22" s="399"/>
      <c r="G22" s="340"/>
      <c r="H22" s="341"/>
      <c r="I22" s="400"/>
      <c r="J22" s="340"/>
      <c r="K22" s="341"/>
      <c r="L22" s="406" t="s">
        <v>58</v>
      </c>
      <c r="M22" s="2"/>
      <c r="N22" s="3">
        <v>0.001</v>
      </c>
      <c r="O22" s="3" t="s">
        <v>291</v>
      </c>
    </row>
    <row r="23" spans="2:15" ht="10.5" customHeight="1">
      <c r="B23" s="396">
        <v>11</v>
      </c>
      <c r="C23" s="851" t="s">
        <v>31</v>
      </c>
      <c r="D23" s="852"/>
      <c r="E23" s="381" t="s">
        <v>254</v>
      </c>
      <c r="F23" s="493" t="s">
        <v>448</v>
      </c>
      <c r="G23" s="347" t="s">
        <v>448</v>
      </c>
      <c r="H23" s="348" t="s">
        <v>448</v>
      </c>
      <c r="I23" s="398" t="str">
        <f>IF(MAXA(F23:H23)&lt;N23,TEXT(N23,"&lt;0.#######"),MAXA(F23:H23))</f>
        <v>&lt;0.1</v>
      </c>
      <c r="J23" s="347" t="str">
        <f>IF(MINA(F23:H23)&lt;N23,TEXT(N23,"&lt;0.#######"),MINA(F23:H23))</f>
        <v>&lt;0.1</v>
      </c>
      <c r="K23" s="348" t="str">
        <f>IF(AVERAGEA(F23:H23)&lt;N23,TEXT(N23,"&lt;0.#######"),AVERAGEA(F23:H23))</f>
        <v>&lt;0.1</v>
      </c>
      <c r="L23" s="875" t="s">
        <v>59</v>
      </c>
      <c r="M23" s="2"/>
      <c r="N23" s="3">
        <v>0.1</v>
      </c>
      <c r="O23" s="3" t="s">
        <v>448</v>
      </c>
    </row>
    <row r="24" spans="2:15" ht="10.5" customHeight="1">
      <c r="B24" s="396">
        <v>12</v>
      </c>
      <c r="C24" s="851" t="s">
        <v>32</v>
      </c>
      <c r="D24" s="852"/>
      <c r="E24" s="381" t="s">
        <v>254</v>
      </c>
      <c r="F24" s="407"/>
      <c r="G24" s="347"/>
      <c r="H24" s="348"/>
      <c r="I24" s="347"/>
      <c r="J24" s="347"/>
      <c r="K24" s="348"/>
      <c r="L24" s="875"/>
      <c r="M24" s="2"/>
      <c r="N24" s="3">
        <v>0.05</v>
      </c>
      <c r="O24" s="3" t="s">
        <v>456</v>
      </c>
    </row>
    <row r="25" spans="2:15" ht="10.5" customHeight="1">
      <c r="B25" s="396">
        <v>13</v>
      </c>
      <c r="C25" s="851" t="s">
        <v>33</v>
      </c>
      <c r="D25" s="852"/>
      <c r="E25" s="381" t="s">
        <v>254</v>
      </c>
      <c r="F25" s="382"/>
      <c r="G25" s="345"/>
      <c r="H25" s="330"/>
      <c r="I25" s="345"/>
      <c r="J25" s="345"/>
      <c r="K25" s="330"/>
      <c r="L25" s="875"/>
      <c r="M25" s="2"/>
      <c r="N25" s="3">
        <v>0.1</v>
      </c>
      <c r="O25" s="3" t="s">
        <v>448</v>
      </c>
    </row>
    <row r="26" spans="2:15" ht="10.5" customHeight="1">
      <c r="B26" s="396">
        <v>14</v>
      </c>
      <c r="C26" s="851" t="s">
        <v>34</v>
      </c>
      <c r="D26" s="852"/>
      <c r="E26" s="381" t="s">
        <v>254</v>
      </c>
      <c r="F26" s="408"/>
      <c r="G26" s="350"/>
      <c r="H26" s="351"/>
      <c r="I26" s="350"/>
      <c r="J26" s="350"/>
      <c r="K26" s="351"/>
      <c r="L26" s="875" t="s">
        <v>60</v>
      </c>
      <c r="M26" s="2"/>
      <c r="N26" s="3">
        <v>0.0002</v>
      </c>
      <c r="O26" s="3" t="s">
        <v>286</v>
      </c>
    </row>
    <row r="27" spans="2:15" ht="10.5" customHeight="1">
      <c r="B27" s="396">
        <v>15</v>
      </c>
      <c r="C27" s="851" t="s">
        <v>156</v>
      </c>
      <c r="D27" s="852"/>
      <c r="E27" s="381" t="s">
        <v>254</v>
      </c>
      <c r="F27" s="399"/>
      <c r="G27" s="340"/>
      <c r="H27" s="341"/>
      <c r="I27" s="400"/>
      <c r="J27" s="340"/>
      <c r="K27" s="341"/>
      <c r="L27" s="875"/>
      <c r="M27" s="2"/>
      <c r="N27" s="3">
        <v>0.005</v>
      </c>
      <c r="O27" s="3" t="s">
        <v>293</v>
      </c>
    </row>
    <row r="28" spans="2:15" ht="21.75" customHeight="1">
      <c r="B28" s="396">
        <v>16</v>
      </c>
      <c r="C28" s="893" t="s">
        <v>434</v>
      </c>
      <c r="D28" s="894"/>
      <c r="E28" s="381" t="s">
        <v>254</v>
      </c>
      <c r="F28" s="399"/>
      <c r="G28" s="340"/>
      <c r="H28" s="341"/>
      <c r="I28" s="340"/>
      <c r="J28" s="340"/>
      <c r="K28" s="341"/>
      <c r="L28" s="875"/>
      <c r="M28" s="2"/>
      <c r="N28" s="3">
        <v>0.001</v>
      </c>
      <c r="O28" s="3" t="s">
        <v>291</v>
      </c>
    </row>
    <row r="29" spans="2:15" ht="10.5" customHeight="1">
      <c r="B29" s="396">
        <v>17</v>
      </c>
      <c r="C29" s="851" t="s">
        <v>157</v>
      </c>
      <c r="D29" s="852"/>
      <c r="E29" s="381" t="s">
        <v>254</v>
      </c>
      <c r="F29" s="399"/>
      <c r="G29" s="340"/>
      <c r="H29" s="341"/>
      <c r="I29" s="340"/>
      <c r="J29" s="340"/>
      <c r="K29" s="341"/>
      <c r="L29" s="875"/>
      <c r="M29" s="2"/>
      <c r="N29" s="3">
        <v>0.001</v>
      </c>
      <c r="O29" s="3" t="s">
        <v>291</v>
      </c>
    </row>
    <row r="30" spans="2:15" ht="10.5" customHeight="1">
      <c r="B30" s="396">
        <v>18</v>
      </c>
      <c r="C30" s="851" t="s">
        <v>158</v>
      </c>
      <c r="D30" s="852"/>
      <c r="E30" s="381" t="s">
        <v>254</v>
      </c>
      <c r="F30" s="399"/>
      <c r="G30" s="340"/>
      <c r="H30" s="341"/>
      <c r="I30" s="340"/>
      <c r="J30" s="340"/>
      <c r="K30" s="341"/>
      <c r="L30" s="875"/>
      <c r="M30" s="2"/>
      <c r="N30" s="3">
        <v>0.001</v>
      </c>
      <c r="O30" s="3" t="s">
        <v>291</v>
      </c>
    </row>
    <row r="31" spans="2:15" ht="10.5" customHeight="1">
      <c r="B31" s="396">
        <v>19</v>
      </c>
      <c r="C31" s="851" t="s">
        <v>159</v>
      </c>
      <c r="D31" s="852"/>
      <c r="E31" s="381" t="s">
        <v>254</v>
      </c>
      <c r="F31" s="399"/>
      <c r="G31" s="340"/>
      <c r="H31" s="341"/>
      <c r="I31" s="340"/>
      <c r="J31" s="340"/>
      <c r="K31" s="341"/>
      <c r="L31" s="875"/>
      <c r="M31" s="2"/>
      <c r="N31" s="3">
        <v>0.001</v>
      </c>
      <c r="O31" s="3" t="s">
        <v>291</v>
      </c>
    </row>
    <row r="32" spans="2:15" ht="10.5" customHeight="1">
      <c r="B32" s="396">
        <v>20</v>
      </c>
      <c r="C32" s="851" t="s">
        <v>160</v>
      </c>
      <c r="D32" s="852"/>
      <c r="E32" s="381" t="s">
        <v>254</v>
      </c>
      <c r="F32" s="399"/>
      <c r="G32" s="340"/>
      <c r="H32" s="341"/>
      <c r="I32" s="340"/>
      <c r="J32" s="340"/>
      <c r="K32" s="341"/>
      <c r="L32" s="875"/>
      <c r="M32" s="2"/>
      <c r="N32" s="3">
        <v>0.001</v>
      </c>
      <c r="O32" s="3" t="s">
        <v>291</v>
      </c>
    </row>
    <row r="33" spans="2:15" ht="10.5" customHeight="1">
      <c r="B33" s="396">
        <v>21</v>
      </c>
      <c r="C33" s="851" t="s">
        <v>277</v>
      </c>
      <c r="D33" s="852"/>
      <c r="E33" s="381" t="s">
        <v>254</v>
      </c>
      <c r="F33" s="407"/>
      <c r="G33" s="347"/>
      <c r="H33" s="348"/>
      <c r="I33" s="409"/>
      <c r="J33" s="347"/>
      <c r="K33" s="348"/>
      <c r="L33" s="872" t="s">
        <v>58</v>
      </c>
      <c r="M33" s="2"/>
      <c r="N33" s="3">
        <v>0.06</v>
      </c>
      <c r="O33" s="3" t="s">
        <v>453</v>
      </c>
    </row>
    <row r="34" spans="2:15" ht="10.5" customHeight="1">
      <c r="B34" s="396">
        <v>22</v>
      </c>
      <c r="C34" s="851" t="s">
        <v>35</v>
      </c>
      <c r="D34" s="852"/>
      <c r="E34" s="381" t="s">
        <v>254</v>
      </c>
      <c r="F34" s="399"/>
      <c r="G34" s="340"/>
      <c r="H34" s="341"/>
      <c r="I34" s="400"/>
      <c r="J34" s="340"/>
      <c r="K34" s="341"/>
      <c r="L34" s="873"/>
      <c r="M34" s="2"/>
      <c r="N34" s="3">
        <v>0.002</v>
      </c>
      <c r="O34" s="3" t="s">
        <v>288</v>
      </c>
    </row>
    <row r="35" spans="2:15" ht="10.5" customHeight="1">
      <c r="B35" s="396">
        <v>23</v>
      </c>
      <c r="C35" s="851" t="s">
        <v>101</v>
      </c>
      <c r="D35" s="852"/>
      <c r="E35" s="381" t="s">
        <v>254</v>
      </c>
      <c r="F35" s="399"/>
      <c r="G35" s="340"/>
      <c r="H35" s="341"/>
      <c r="I35" s="400"/>
      <c r="J35" s="340"/>
      <c r="K35" s="341"/>
      <c r="L35" s="873"/>
      <c r="M35" s="2"/>
      <c r="N35" s="3">
        <v>0.001</v>
      </c>
      <c r="O35" s="3" t="s">
        <v>291</v>
      </c>
    </row>
    <row r="36" spans="2:15" ht="10.5" customHeight="1">
      <c r="B36" s="396">
        <v>24</v>
      </c>
      <c r="C36" s="851" t="s">
        <v>36</v>
      </c>
      <c r="D36" s="852"/>
      <c r="E36" s="381" t="s">
        <v>254</v>
      </c>
      <c r="F36" s="399"/>
      <c r="G36" s="340"/>
      <c r="H36" s="341"/>
      <c r="I36" s="400"/>
      <c r="J36" s="340"/>
      <c r="K36" s="341"/>
      <c r="L36" s="873"/>
      <c r="M36" s="2"/>
      <c r="N36" s="3">
        <v>0.003</v>
      </c>
      <c r="O36" s="3" t="s">
        <v>436</v>
      </c>
    </row>
    <row r="37" spans="2:15" ht="10.5" customHeight="1">
      <c r="B37" s="396">
        <v>25</v>
      </c>
      <c r="C37" s="851" t="s">
        <v>161</v>
      </c>
      <c r="D37" s="852"/>
      <c r="E37" s="381" t="s">
        <v>254</v>
      </c>
      <c r="F37" s="399"/>
      <c r="G37" s="340"/>
      <c r="H37" s="341"/>
      <c r="I37" s="340"/>
      <c r="J37" s="340"/>
      <c r="K37" s="341"/>
      <c r="L37" s="873"/>
      <c r="M37" s="2"/>
      <c r="N37" s="3">
        <v>0.001</v>
      </c>
      <c r="O37" s="3" t="s">
        <v>291</v>
      </c>
    </row>
    <row r="38" spans="2:15" ht="10.5" customHeight="1">
      <c r="B38" s="396">
        <v>26</v>
      </c>
      <c r="C38" s="851" t="s">
        <v>37</v>
      </c>
      <c r="D38" s="852"/>
      <c r="E38" s="381" t="s">
        <v>254</v>
      </c>
      <c r="F38" s="399"/>
      <c r="G38" s="340"/>
      <c r="H38" s="341"/>
      <c r="I38" s="400"/>
      <c r="J38" s="340"/>
      <c r="K38" s="341"/>
      <c r="L38" s="873"/>
      <c r="M38" s="2"/>
      <c r="N38" s="3">
        <v>0.001</v>
      </c>
      <c r="O38" s="3" t="s">
        <v>291</v>
      </c>
    </row>
    <row r="39" spans="2:15" ht="10.5" customHeight="1">
      <c r="B39" s="396">
        <v>27</v>
      </c>
      <c r="C39" s="851" t="s">
        <v>38</v>
      </c>
      <c r="D39" s="852"/>
      <c r="E39" s="381" t="s">
        <v>254</v>
      </c>
      <c r="F39" s="399"/>
      <c r="G39" s="340"/>
      <c r="H39" s="341"/>
      <c r="I39" s="400"/>
      <c r="J39" s="340"/>
      <c r="K39" s="341"/>
      <c r="L39" s="873"/>
      <c r="M39" s="2"/>
      <c r="N39" s="3">
        <v>0.001</v>
      </c>
      <c r="O39" s="3" t="s">
        <v>291</v>
      </c>
    </row>
    <row r="40" spans="2:15" ht="10.5" customHeight="1">
      <c r="B40" s="396">
        <v>28</v>
      </c>
      <c r="C40" s="851" t="s">
        <v>39</v>
      </c>
      <c r="D40" s="852"/>
      <c r="E40" s="381" t="s">
        <v>254</v>
      </c>
      <c r="F40" s="399"/>
      <c r="G40" s="340"/>
      <c r="H40" s="341"/>
      <c r="I40" s="340"/>
      <c r="J40" s="340"/>
      <c r="K40" s="341"/>
      <c r="L40" s="873"/>
      <c r="M40" s="2"/>
      <c r="N40" s="3">
        <v>0.003</v>
      </c>
      <c r="O40" s="3" t="s">
        <v>436</v>
      </c>
    </row>
    <row r="41" spans="2:15" ht="10.5" customHeight="1">
      <c r="B41" s="396">
        <v>29</v>
      </c>
      <c r="C41" s="851" t="s">
        <v>162</v>
      </c>
      <c r="D41" s="852"/>
      <c r="E41" s="381" t="s">
        <v>254</v>
      </c>
      <c r="F41" s="399"/>
      <c r="G41" s="340"/>
      <c r="H41" s="341"/>
      <c r="I41" s="400"/>
      <c r="J41" s="340"/>
      <c r="K41" s="341"/>
      <c r="L41" s="873"/>
      <c r="M41" s="2"/>
      <c r="N41" s="3">
        <v>0.001</v>
      </c>
      <c r="O41" s="3" t="s">
        <v>291</v>
      </c>
    </row>
    <row r="42" spans="2:15" ht="10.5" customHeight="1">
      <c r="B42" s="396">
        <v>30</v>
      </c>
      <c r="C42" s="851" t="s">
        <v>163</v>
      </c>
      <c r="D42" s="852"/>
      <c r="E42" s="381" t="s">
        <v>254</v>
      </c>
      <c r="F42" s="399"/>
      <c r="G42" s="340"/>
      <c r="H42" s="341"/>
      <c r="I42" s="400"/>
      <c r="J42" s="340"/>
      <c r="K42" s="341"/>
      <c r="L42" s="873"/>
      <c r="M42" s="2"/>
      <c r="N42" s="3">
        <v>0.001</v>
      </c>
      <c r="O42" s="3" t="s">
        <v>291</v>
      </c>
    </row>
    <row r="43" spans="2:15" ht="10.5" customHeight="1">
      <c r="B43" s="396">
        <v>31</v>
      </c>
      <c r="C43" s="851" t="s">
        <v>164</v>
      </c>
      <c r="D43" s="852"/>
      <c r="E43" s="381" t="s">
        <v>254</v>
      </c>
      <c r="F43" s="399"/>
      <c r="G43" s="340"/>
      <c r="H43" s="341"/>
      <c r="I43" s="400"/>
      <c r="J43" s="340"/>
      <c r="K43" s="341"/>
      <c r="L43" s="874"/>
      <c r="M43" s="2"/>
      <c r="N43" s="3">
        <v>0.008</v>
      </c>
      <c r="O43" s="3" t="s">
        <v>438</v>
      </c>
    </row>
    <row r="44" spans="2:15" ht="10.5" customHeight="1">
      <c r="B44" s="396">
        <v>32</v>
      </c>
      <c r="C44" s="851" t="s">
        <v>40</v>
      </c>
      <c r="D44" s="852"/>
      <c r="E44" s="381" t="s">
        <v>254</v>
      </c>
      <c r="F44" s="407"/>
      <c r="G44" s="347"/>
      <c r="H44" s="348"/>
      <c r="I44" s="347"/>
      <c r="J44" s="347"/>
      <c r="K44" s="348"/>
      <c r="L44" s="875" t="s">
        <v>57</v>
      </c>
      <c r="M44" s="2"/>
      <c r="N44" s="3">
        <v>0.01</v>
      </c>
      <c r="O44" s="3" t="s">
        <v>451</v>
      </c>
    </row>
    <row r="45" spans="2:15" ht="10.5" customHeight="1">
      <c r="B45" s="396">
        <v>33</v>
      </c>
      <c r="C45" s="851" t="s">
        <v>41</v>
      </c>
      <c r="D45" s="852"/>
      <c r="E45" s="381" t="s">
        <v>254</v>
      </c>
      <c r="F45" s="407"/>
      <c r="G45" s="347"/>
      <c r="H45" s="348"/>
      <c r="I45" s="409"/>
      <c r="J45" s="347"/>
      <c r="K45" s="348"/>
      <c r="L45" s="875"/>
      <c r="M45" s="2"/>
      <c r="N45" s="3">
        <v>0.01</v>
      </c>
      <c r="O45" s="3" t="s">
        <v>451</v>
      </c>
    </row>
    <row r="46" spans="2:15" ht="10.5" customHeight="1">
      <c r="B46" s="396">
        <v>34</v>
      </c>
      <c r="C46" s="851" t="s">
        <v>42</v>
      </c>
      <c r="D46" s="852"/>
      <c r="E46" s="381" t="s">
        <v>254</v>
      </c>
      <c r="F46" s="380">
        <v>0.15</v>
      </c>
      <c r="G46" s="337">
        <v>0.16</v>
      </c>
      <c r="H46" s="348">
        <v>0.1</v>
      </c>
      <c r="I46" s="409">
        <f>IF(MAXA(F46:H46)&lt;N46,TEXT(N46,"&lt;0.#######"),MAXA(F46:H46))</f>
        <v>0.16</v>
      </c>
      <c r="J46" s="347">
        <f>IF(MINA(F46:H46)&lt;N46,TEXT(N46,"&lt;0.#######"),MINA(F46:H46))</f>
        <v>0.1</v>
      </c>
      <c r="K46" s="348">
        <f>IF(AVERAGEA(F46:H46)&lt;N46,TEXT(N46,"&lt;0.#######"),AVERAGEA(F46:H46))</f>
        <v>0.1366666666666667</v>
      </c>
      <c r="L46" s="875"/>
      <c r="M46" s="2"/>
      <c r="N46" s="3">
        <v>0.03</v>
      </c>
      <c r="O46" s="3" t="s">
        <v>454</v>
      </c>
    </row>
    <row r="47" spans="2:15" ht="10.5" customHeight="1">
      <c r="B47" s="396">
        <v>35</v>
      </c>
      <c r="C47" s="851" t="s">
        <v>43</v>
      </c>
      <c r="D47" s="852"/>
      <c r="E47" s="381" t="s">
        <v>254</v>
      </c>
      <c r="F47" s="407"/>
      <c r="G47" s="347"/>
      <c r="H47" s="348"/>
      <c r="I47" s="347"/>
      <c r="J47" s="347"/>
      <c r="K47" s="348"/>
      <c r="L47" s="875"/>
      <c r="M47" s="2"/>
      <c r="N47" s="3">
        <v>0.01</v>
      </c>
      <c r="O47" s="3" t="s">
        <v>451</v>
      </c>
    </row>
    <row r="48" spans="2:15" ht="10.5" customHeight="1">
      <c r="B48" s="396">
        <v>36</v>
      </c>
      <c r="C48" s="851" t="s">
        <v>44</v>
      </c>
      <c r="D48" s="852"/>
      <c r="E48" s="381" t="s">
        <v>254</v>
      </c>
      <c r="F48" s="382"/>
      <c r="G48" s="345"/>
      <c r="H48" s="330"/>
      <c r="I48" s="383"/>
      <c r="J48" s="345"/>
      <c r="K48" s="330"/>
      <c r="L48" s="406" t="s">
        <v>59</v>
      </c>
      <c r="M48" s="2"/>
      <c r="N48" s="3">
        <v>0.1</v>
      </c>
      <c r="O48" s="3" t="s">
        <v>448</v>
      </c>
    </row>
    <row r="49" spans="2:15" ht="10.5" customHeight="1">
      <c r="B49" s="396">
        <v>37</v>
      </c>
      <c r="C49" s="851" t="s">
        <v>45</v>
      </c>
      <c r="D49" s="852"/>
      <c r="E49" s="381" t="s">
        <v>254</v>
      </c>
      <c r="F49" s="399">
        <v>0.01</v>
      </c>
      <c r="G49" s="337">
        <v>0.015</v>
      </c>
      <c r="H49" s="338">
        <v>0.007</v>
      </c>
      <c r="I49" s="400">
        <f>IF(MAXA(F49:H49)&lt;N49,TEXT(N49,"&lt;0.#######"),MAXA(F49:H49))</f>
        <v>0.015</v>
      </c>
      <c r="J49" s="340">
        <f>IF(MINA(F49:H49)&lt;N49,TEXT(N49,"&lt;0.#######"),MINA(F49:H49))</f>
        <v>0.007</v>
      </c>
      <c r="K49" s="341">
        <f>IF(AVERAGEA(F49:H49)&lt;N49,TEXT(N49,"&lt;0.#######"),AVERAGEA(F49:H49))</f>
        <v>0.010666666666666666</v>
      </c>
      <c r="L49" s="406" t="s">
        <v>57</v>
      </c>
      <c r="M49" s="2"/>
      <c r="N49" s="3">
        <v>0.001</v>
      </c>
      <c r="O49" s="3" t="s">
        <v>291</v>
      </c>
    </row>
    <row r="50" spans="2:15" ht="10.5" customHeight="1">
      <c r="B50" s="396">
        <v>38</v>
      </c>
      <c r="C50" s="851" t="s">
        <v>46</v>
      </c>
      <c r="D50" s="852"/>
      <c r="E50" s="381" t="s">
        <v>254</v>
      </c>
      <c r="F50" s="380">
        <v>3.1</v>
      </c>
      <c r="G50" s="337">
        <v>3.1</v>
      </c>
      <c r="H50" s="338">
        <v>4.7</v>
      </c>
      <c r="I50" s="383">
        <f>IF(MAXA(F50:H50)&lt;N50,TEXT(N50,"&lt;0.#######"),MAXA(F50:H50))</f>
        <v>4.7</v>
      </c>
      <c r="J50" s="345">
        <f>IF(MINA(F50:H50)&lt;N50,TEXT(N50,"&lt;0.#######"),MINA(F50:H50))</f>
        <v>3.1</v>
      </c>
      <c r="K50" s="330">
        <f>IF(AVERAGEA(F50:H50)&lt;N50,TEXT(N50,"&lt;0.#######"),AVERAGEA(F50:H50))</f>
        <v>3.6333333333333333</v>
      </c>
      <c r="L50" s="406" t="s">
        <v>61</v>
      </c>
      <c r="M50" s="2"/>
      <c r="N50" s="3">
        <v>0.1</v>
      </c>
      <c r="O50" s="3" t="s">
        <v>447</v>
      </c>
    </row>
    <row r="51" spans="2:15" ht="10.5" customHeight="1">
      <c r="B51" s="396">
        <v>39</v>
      </c>
      <c r="C51" s="895" t="s">
        <v>71</v>
      </c>
      <c r="D51" s="896"/>
      <c r="E51" s="381" t="s">
        <v>254</v>
      </c>
      <c r="F51" s="380">
        <v>11</v>
      </c>
      <c r="G51" s="337">
        <v>12</v>
      </c>
      <c r="H51" s="338">
        <v>21</v>
      </c>
      <c r="I51" s="410">
        <f>IF(MAXA(F51:H51)&lt;N51,TEXT(N51,"&lt;0"),MAXA(F51:H51))</f>
        <v>21</v>
      </c>
      <c r="J51" s="353">
        <f>IF(MINA(F51:H51)&lt;N51,TEXT(N51,"&lt;0"),MINA(F51:H51))</f>
        <v>11</v>
      </c>
      <c r="K51" s="354">
        <f>IF(AVERAGEA(F51:H51)&lt;N51,TEXT(N51,"&lt;0"),AVERAGEA(F51:H51))</f>
        <v>14.666666666666666</v>
      </c>
      <c r="L51" s="875" t="s">
        <v>59</v>
      </c>
      <c r="M51" s="2"/>
      <c r="N51" s="3">
        <v>2</v>
      </c>
      <c r="O51" s="3" t="s">
        <v>448</v>
      </c>
    </row>
    <row r="52" spans="2:15" ht="10.5" customHeight="1">
      <c r="B52" s="396">
        <v>40</v>
      </c>
      <c r="C52" s="851" t="s">
        <v>47</v>
      </c>
      <c r="D52" s="852"/>
      <c r="E52" s="381" t="s">
        <v>254</v>
      </c>
      <c r="F52" s="380">
        <v>29</v>
      </c>
      <c r="G52" s="337">
        <v>46</v>
      </c>
      <c r="H52" s="338">
        <v>54</v>
      </c>
      <c r="I52" s="410">
        <f>IF(MAXA(F52:H52)&lt;N52,TEXT(N52,"&lt;#0"),MAXA(F52:H52))</f>
        <v>54</v>
      </c>
      <c r="J52" s="353">
        <f>IF(MINA(F52:H52)&lt;N52,TEXT(N52,"&lt;#0"),MINA(F52:H52))</f>
        <v>29</v>
      </c>
      <c r="K52" s="354">
        <f>IF(AVERAGEA(F52:H52)&lt;N52,TEXT(N52,"&lt;#0"),AVERAGEA(F52:H52))</f>
        <v>43</v>
      </c>
      <c r="L52" s="875"/>
      <c r="M52" s="2"/>
      <c r="N52" s="3">
        <v>10</v>
      </c>
      <c r="O52" s="3" t="s">
        <v>450</v>
      </c>
    </row>
    <row r="53" spans="2:15" ht="10.5" customHeight="1">
      <c r="B53" s="396">
        <v>41</v>
      </c>
      <c r="C53" s="851" t="s">
        <v>48</v>
      </c>
      <c r="D53" s="852"/>
      <c r="E53" s="381" t="s">
        <v>254</v>
      </c>
      <c r="F53" s="407"/>
      <c r="G53" s="347"/>
      <c r="H53" s="348"/>
      <c r="I53" s="347"/>
      <c r="J53" s="347"/>
      <c r="K53" s="348"/>
      <c r="L53" s="875" t="s">
        <v>60</v>
      </c>
      <c r="M53" s="2"/>
      <c r="N53" s="3">
        <v>0.02</v>
      </c>
      <c r="O53" s="3" t="s">
        <v>292</v>
      </c>
    </row>
    <row r="54" spans="2:15" ht="10.5" customHeight="1">
      <c r="B54" s="396">
        <v>42</v>
      </c>
      <c r="C54" s="851" t="s">
        <v>243</v>
      </c>
      <c r="D54" s="852"/>
      <c r="E54" s="381" t="s">
        <v>254</v>
      </c>
      <c r="F54" s="411"/>
      <c r="G54" s="412"/>
      <c r="H54" s="413"/>
      <c r="I54" s="414"/>
      <c r="J54" s="412"/>
      <c r="K54" s="413"/>
      <c r="L54" s="875"/>
      <c r="M54" s="2"/>
      <c r="N54" s="3">
        <v>1E-06</v>
      </c>
      <c r="O54" s="3" t="s">
        <v>455</v>
      </c>
    </row>
    <row r="55" spans="2:15" ht="10.5" customHeight="1">
      <c r="B55" s="396">
        <v>43</v>
      </c>
      <c r="C55" s="851" t="s">
        <v>244</v>
      </c>
      <c r="D55" s="852"/>
      <c r="E55" s="381" t="s">
        <v>254</v>
      </c>
      <c r="F55" s="411"/>
      <c r="G55" s="412"/>
      <c r="H55" s="413"/>
      <c r="I55" s="414"/>
      <c r="J55" s="412"/>
      <c r="K55" s="413"/>
      <c r="L55" s="875"/>
      <c r="M55" s="2"/>
      <c r="N55" s="3">
        <v>1E-06</v>
      </c>
      <c r="O55" s="3" t="s">
        <v>455</v>
      </c>
    </row>
    <row r="56" spans="2:15" ht="10.5" customHeight="1">
      <c r="B56" s="396">
        <v>44</v>
      </c>
      <c r="C56" s="851" t="s">
        <v>49</v>
      </c>
      <c r="D56" s="852"/>
      <c r="E56" s="381" t="s">
        <v>254</v>
      </c>
      <c r="F56" s="399"/>
      <c r="G56" s="340"/>
      <c r="H56" s="341"/>
      <c r="I56" s="400"/>
      <c r="J56" s="340"/>
      <c r="K56" s="341"/>
      <c r="L56" s="875"/>
      <c r="M56" s="2"/>
      <c r="N56" s="3">
        <v>0.002</v>
      </c>
      <c r="O56" s="3" t="s">
        <v>473</v>
      </c>
    </row>
    <row r="57" spans="2:15" ht="10.5" customHeight="1">
      <c r="B57" s="396">
        <v>45</v>
      </c>
      <c r="C57" s="851" t="s">
        <v>50</v>
      </c>
      <c r="D57" s="852"/>
      <c r="E57" s="381" t="s">
        <v>254</v>
      </c>
      <c r="F57" s="408"/>
      <c r="G57" s="350"/>
      <c r="H57" s="351"/>
      <c r="I57" s="415"/>
      <c r="J57" s="350"/>
      <c r="K57" s="351"/>
      <c r="L57" s="875"/>
      <c r="M57" s="2"/>
      <c r="N57" s="3">
        <v>0.0005</v>
      </c>
      <c r="O57" s="3" t="s">
        <v>290</v>
      </c>
    </row>
    <row r="58" spans="2:15" ht="10.5" customHeight="1">
      <c r="B58" s="396">
        <v>46</v>
      </c>
      <c r="C58" s="851" t="s">
        <v>232</v>
      </c>
      <c r="D58" s="852"/>
      <c r="E58" s="381" t="s">
        <v>254</v>
      </c>
      <c r="F58" s="380">
        <v>0.9</v>
      </c>
      <c r="G58" s="345">
        <v>1.5</v>
      </c>
      <c r="H58" s="330">
        <v>1.5</v>
      </c>
      <c r="I58" s="383">
        <f>IF(MAXA(F58:H58)&lt;N58,TEXT(N58,"&lt;0.#######"),MAXA(F58:H58))</f>
        <v>1.5</v>
      </c>
      <c r="J58" s="345">
        <f>IF(MINA(F58:H58)&lt;N58,TEXT(N58,"&lt;0.#######"),MINA(F58:H58))</f>
        <v>0.9</v>
      </c>
      <c r="K58" s="330">
        <f>IF(AVERAGEA(F58:H58)&lt;N58,TEXT(N58,"&lt;0.#######"),AVERAGEA(F58:H58))</f>
        <v>1.3</v>
      </c>
      <c r="L58" s="875" t="s">
        <v>79</v>
      </c>
      <c r="M58" s="2"/>
      <c r="N58" s="3">
        <v>0.2</v>
      </c>
      <c r="O58" s="65" t="s">
        <v>459</v>
      </c>
    </row>
    <row r="59" spans="2:15" ht="10.5" customHeight="1">
      <c r="B59" s="396">
        <v>47</v>
      </c>
      <c r="C59" s="851" t="s">
        <v>51</v>
      </c>
      <c r="D59" s="852"/>
      <c r="E59" s="381" t="s">
        <v>276</v>
      </c>
      <c r="F59" s="382">
        <v>7.1</v>
      </c>
      <c r="G59" s="337">
        <v>7.4</v>
      </c>
      <c r="H59" s="338">
        <v>7.6</v>
      </c>
      <c r="I59" s="345">
        <f>MAX(F59:H59)</f>
        <v>7.6</v>
      </c>
      <c r="J59" s="345">
        <f>MIN(F59:H59)</f>
        <v>7.1</v>
      </c>
      <c r="K59" s="330">
        <f>AVERAGEA(F59:H59)</f>
        <v>7.366666666666667</v>
      </c>
      <c r="L59" s="875"/>
      <c r="M59" s="2"/>
      <c r="O59" s="65"/>
    </row>
    <row r="60" spans="2:13" ht="10.5" customHeight="1">
      <c r="B60" s="396">
        <v>48</v>
      </c>
      <c r="C60" s="851" t="s">
        <v>52</v>
      </c>
      <c r="D60" s="852"/>
      <c r="E60" s="381" t="s">
        <v>276</v>
      </c>
      <c r="F60" s="380"/>
      <c r="G60" s="489"/>
      <c r="H60" s="381"/>
      <c r="I60" s="337"/>
      <c r="J60" s="337"/>
      <c r="K60" s="338"/>
      <c r="L60" s="875"/>
      <c r="M60" s="2"/>
    </row>
    <row r="61" spans="2:13" ht="10.5" customHeight="1">
      <c r="B61" s="396">
        <v>49</v>
      </c>
      <c r="C61" s="851" t="s">
        <v>53</v>
      </c>
      <c r="D61" s="852"/>
      <c r="E61" s="381" t="s">
        <v>276</v>
      </c>
      <c r="F61" s="380" t="s">
        <v>495</v>
      </c>
      <c r="G61" s="489" t="s">
        <v>495</v>
      </c>
      <c r="H61" s="381" t="s">
        <v>495</v>
      </c>
      <c r="I61" s="337"/>
      <c r="J61" s="337"/>
      <c r="K61" s="338"/>
      <c r="L61" s="875"/>
      <c r="M61" s="2"/>
    </row>
    <row r="62" spans="2:15" ht="10.5" customHeight="1">
      <c r="B62" s="396">
        <v>50</v>
      </c>
      <c r="C62" s="851" t="s">
        <v>54</v>
      </c>
      <c r="D62" s="852"/>
      <c r="E62" s="381" t="s">
        <v>257</v>
      </c>
      <c r="F62" s="380">
        <v>3.4</v>
      </c>
      <c r="G62" s="337">
        <v>8.1</v>
      </c>
      <c r="H62" s="338">
        <v>3.9</v>
      </c>
      <c r="I62" s="337">
        <f>IF(MAXA(F62:H62)&lt;N62,TEXT(N62,"&lt;0.#######"),MAXA(F62:H62))</f>
        <v>8.1</v>
      </c>
      <c r="J62" s="345">
        <f>IF(MINA(F62:H62)&lt;N62,TEXT(N62,"&lt;0.#######"),MINA(F62:H62))</f>
        <v>3.4</v>
      </c>
      <c r="K62" s="330">
        <f>IF(AVERAGEA(F62:H62)&lt;N62,TEXT(N62,"&lt;0.#######"),AVERAGEA(F62:H62))</f>
        <v>5.133333333333334</v>
      </c>
      <c r="L62" s="875"/>
      <c r="M62" s="2"/>
      <c r="N62" s="3">
        <v>0.5</v>
      </c>
      <c r="O62" s="3" t="s">
        <v>447</v>
      </c>
    </row>
    <row r="63" spans="2:15" ht="10.5" customHeight="1" thickBot="1">
      <c r="B63" s="396">
        <v>51</v>
      </c>
      <c r="C63" s="899" t="s">
        <v>55</v>
      </c>
      <c r="D63" s="900"/>
      <c r="E63" s="417" t="s">
        <v>257</v>
      </c>
      <c r="F63" s="494">
        <v>4.5</v>
      </c>
      <c r="G63" s="513">
        <v>5.2</v>
      </c>
      <c r="H63" s="519">
        <v>1.7</v>
      </c>
      <c r="I63" s="356">
        <f>IF(MAXA(F63:H63)&lt;N63,TEXT(N63,"&lt;0.#######"),MAXA(F63:H63))</f>
        <v>5.2</v>
      </c>
      <c r="J63" s="356">
        <f>IF(MINA(F63:H63)&lt;N63,TEXT(N63,"&lt;0.#######"),MINA(F63:H63))</f>
        <v>1.7</v>
      </c>
      <c r="K63" s="357">
        <f>IF(AVERAGEA(F63:H63)&lt;N63,TEXT(N63,"&lt;0.#######"),AVERAGEA(F63:H63))</f>
        <v>3.7999999999999994</v>
      </c>
      <c r="L63" s="872"/>
      <c r="M63" s="2"/>
      <c r="N63" s="3">
        <v>0.1</v>
      </c>
      <c r="O63" s="3" t="s">
        <v>448</v>
      </c>
    </row>
    <row r="64" spans="2:13" ht="12.75" customHeight="1" thickBot="1">
      <c r="B64" s="866" t="s">
        <v>148</v>
      </c>
      <c r="C64" s="867"/>
      <c r="D64" s="869"/>
      <c r="E64" s="388" t="s">
        <v>256</v>
      </c>
      <c r="F64" s="859" t="s">
        <v>469</v>
      </c>
      <c r="G64" s="859"/>
      <c r="H64" s="859"/>
      <c r="I64" s="821"/>
      <c r="J64" s="821"/>
      <c r="K64" s="821"/>
      <c r="L64" s="418"/>
      <c r="M64" s="2"/>
    </row>
    <row r="65" spans="2:14" ht="10.5" customHeight="1">
      <c r="B65" s="419">
        <v>1</v>
      </c>
      <c r="C65" s="870" t="s">
        <v>104</v>
      </c>
      <c r="D65" s="871"/>
      <c r="E65" s="420" t="s">
        <v>430</v>
      </c>
      <c r="F65" s="495">
        <v>0.18</v>
      </c>
      <c r="G65" s="515">
        <v>0.33</v>
      </c>
      <c r="H65" s="523">
        <v>0.16</v>
      </c>
      <c r="I65" s="358">
        <f aca="true" t="shared" si="0" ref="I65:I73">IF(MAXA(F65:H65)&lt;N65,TEXT(N65,"&lt;0.#######"),MAXA(F65:H65))</f>
        <v>0.33</v>
      </c>
      <c r="J65" s="359">
        <f aca="true" t="shared" si="1" ref="J65:J73">IF(MINA(F65:H65)&lt;N65,TEXT(N65,"&lt;0.#######"),MINA(F65:H65))</f>
        <v>0.16</v>
      </c>
      <c r="K65" s="360">
        <f aca="true" t="shared" si="2" ref="K65:K73">IF(AVERAGEA(F65:H65)&lt;N65,TEXT(N65,"&lt;0.#######"),AVERAGEA(F65:H65))</f>
        <v>0.22333333333333336</v>
      </c>
      <c r="L65" s="897" t="s">
        <v>61</v>
      </c>
      <c r="M65" s="2"/>
      <c r="N65" s="3">
        <v>0.05</v>
      </c>
    </row>
    <row r="66" spans="2:14" ht="10.5" customHeight="1">
      <c r="B66" s="421">
        <v>2</v>
      </c>
      <c r="C66" s="851" t="s">
        <v>105</v>
      </c>
      <c r="D66" s="852"/>
      <c r="E66" s="381" t="s">
        <v>430</v>
      </c>
      <c r="F66" s="496">
        <v>0.011</v>
      </c>
      <c r="G66" s="340">
        <v>0.02</v>
      </c>
      <c r="H66" s="440">
        <v>0.009</v>
      </c>
      <c r="I66" s="339">
        <f t="shared" si="0"/>
        <v>0.02</v>
      </c>
      <c r="J66" s="340">
        <f t="shared" si="1"/>
        <v>0.009</v>
      </c>
      <c r="K66" s="341">
        <f t="shared" si="2"/>
        <v>0.013333333333333334</v>
      </c>
      <c r="L66" s="873"/>
      <c r="M66" s="2"/>
      <c r="N66" s="3">
        <v>0.003</v>
      </c>
    </row>
    <row r="67" spans="2:14" ht="10.5" customHeight="1">
      <c r="B67" s="421">
        <v>3</v>
      </c>
      <c r="C67" s="851" t="s">
        <v>151</v>
      </c>
      <c r="D67" s="852"/>
      <c r="E67" s="381" t="s">
        <v>430</v>
      </c>
      <c r="F67" s="423" t="s">
        <v>447</v>
      </c>
      <c r="G67" s="337">
        <v>0.7</v>
      </c>
      <c r="H67" s="329">
        <v>0.5</v>
      </c>
      <c r="I67" s="328">
        <f t="shared" si="0"/>
        <v>0.7</v>
      </c>
      <c r="J67" s="345" t="str">
        <f t="shared" si="1"/>
        <v>&lt;0.5</v>
      </c>
      <c r="K67" s="330" t="str">
        <f t="shared" si="2"/>
        <v>&lt;0.5</v>
      </c>
      <c r="L67" s="873"/>
      <c r="M67" s="2"/>
      <c r="N67" s="3">
        <v>0.5</v>
      </c>
    </row>
    <row r="68" spans="2:14" ht="10.5" customHeight="1">
      <c r="B68" s="421">
        <v>4</v>
      </c>
      <c r="C68" s="851" t="s">
        <v>152</v>
      </c>
      <c r="D68" s="852"/>
      <c r="E68" s="381" t="s">
        <v>430</v>
      </c>
      <c r="F68" s="496">
        <v>1.1</v>
      </c>
      <c r="G68" s="337">
        <v>2.6</v>
      </c>
      <c r="H68" s="440">
        <v>2.3</v>
      </c>
      <c r="I68" s="328">
        <f t="shared" si="0"/>
        <v>2.6</v>
      </c>
      <c r="J68" s="345">
        <f t="shared" si="1"/>
        <v>1.1</v>
      </c>
      <c r="K68" s="330">
        <f t="shared" si="2"/>
        <v>2</v>
      </c>
      <c r="L68" s="873"/>
      <c r="M68" s="2"/>
      <c r="N68" s="3">
        <v>0.5</v>
      </c>
    </row>
    <row r="69" spans="2:14" ht="10.5" customHeight="1">
      <c r="B69" s="421">
        <v>5</v>
      </c>
      <c r="C69" s="424" t="s">
        <v>150</v>
      </c>
      <c r="D69" s="425"/>
      <c r="E69" s="381" t="s">
        <v>430</v>
      </c>
      <c r="F69" s="496">
        <v>2</v>
      </c>
      <c r="G69" s="337">
        <v>4</v>
      </c>
      <c r="H69" s="440" t="s">
        <v>449</v>
      </c>
      <c r="I69" s="352">
        <f>IF(MAXA(F69:H69)&lt;N69,TEXT(N69,"&lt;0"),MAXA(F69:H69))</f>
        <v>4</v>
      </c>
      <c r="J69" s="353" t="str">
        <f>IF(MINA(F69:H69)&lt;N69,TEXT(N69,"&lt;0"),MINA(F69:H69))</f>
        <v>&lt;1</v>
      </c>
      <c r="K69" s="354">
        <f>IF(AVERAGEA(F69:H69)&lt;N69,TEXT(N69,"&lt;0"),AVERAGEA(F69:H69))</f>
        <v>2</v>
      </c>
      <c r="L69" s="873"/>
      <c r="M69" s="2"/>
      <c r="N69" s="3">
        <v>1</v>
      </c>
    </row>
    <row r="70" spans="2:14" ht="10.5" customHeight="1">
      <c r="B70" s="421">
        <v>6</v>
      </c>
      <c r="C70" s="424" t="s">
        <v>149</v>
      </c>
      <c r="D70" s="425"/>
      <c r="E70" s="381" t="s">
        <v>430</v>
      </c>
      <c r="F70" s="496">
        <v>10</v>
      </c>
      <c r="G70" s="337">
        <v>9.1</v>
      </c>
      <c r="H70" s="440">
        <v>8.1</v>
      </c>
      <c r="I70" s="352">
        <f t="shared" si="0"/>
        <v>10</v>
      </c>
      <c r="J70" s="345">
        <f t="shared" si="1"/>
        <v>8.1</v>
      </c>
      <c r="K70" s="330">
        <f t="shared" si="2"/>
        <v>9.066666666666668</v>
      </c>
      <c r="L70" s="873"/>
      <c r="M70" s="2"/>
      <c r="N70" s="3">
        <v>0.5</v>
      </c>
    </row>
    <row r="71" spans="2:14" ht="10.5" customHeight="1">
      <c r="B71" s="421">
        <v>7</v>
      </c>
      <c r="C71" s="851" t="s">
        <v>426</v>
      </c>
      <c r="D71" s="852"/>
      <c r="E71" s="381" t="s">
        <v>431</v>
      </c>
      <c r="F71" s="496">
        <v>41</v>
      </c>
      <c r="G71" s="337">
        <v>46</v>
      </c>
      <c r="H71" s="440">
        <v>82</v>
      </c>
      <c r="I71" s="352">
        <f>IF(MAXA(F71:H71)&lt;N71,TEXT(N71,"&lt;0.#######"),MAXA(F71:H71))</f>
        <v>82</v>
      </c>
      <c r="J71" s="353">
        <f>IF(MINA(F71:H71)&lt;N71,TEXT(N71,"&lt;0.#######"),MINA(F71:H71))</f>
        <v>41</v>
      </c>
      <c r="K71" s="354">
        <f>IF(AVERAGEA(F71:H71)&lt;N71,TEXT(N71,"&lt;0.#######"),AVERAGEA(F71:H71))</f>
        <v>56.333333333333336</v>
      </c>
      <c r="L71" s="873"/>
      <c r="M71" s="2"/>
      <c r="N71" s="3">
        <v>0.1</v>
      </c>
    </row>
    <row r="72" spans="2:14" ht="10.5" customHeight="1">
      <c r="B72" s="421">
        <v>8</v>
      </c>
      <c r="C72" s="424" t="s">
        <v>166</v>
      </c>
      <c r="D72" s="425"/>
      <c r="E72" s="381" t="s">
        <v>430</v>
      </c>
      <c r="F72" s="426" t="s">
        <v>288</v>
      </c>
      <c r="G72" s="489" t="s">
        <v>288</v>
      </c>
      <c r="H72" s="422" t="s">
        <v>288</v>
      </c>
      <c r="I72" s="339" t="str">
        <f t="shared" si="0"/>
        <v>&lt;0.002</v>
      </c>
      <c r="J72" s="29" t="str">
        <f t="shared" si="1"/>
        <v>&lt;0.002</v>
      </c>
      <c r="K72" s="179" t="str">
        <f t="shared" si="2"/>
        <v>&lt;0.002</v>
      </c>
      <c r="L72" s="824"/>
      <c r="M72" s="2"/>
      <c r="N72" s="3">
        <v>0.002</v>
      </c>
    </row>
    <row r="73" spans="2:14" ht="10.5" customHeight="1">
      <c r="B73" s="421">
        <v>9</v>
      </c>
      <c r="C73" s="838" t="s">
        <v>251</v>
      </c>
      <c r="D73" s="838"/>
      <c r="E73" s="381" t="s">
        <v>430</v>
      </c>
      <c r="F73" s="383" t="s">
        <v>448</v>
      </c>
      <c r="G73" s="347" t="s">
        <v>448</v>
      </c>
      <c r="H73" s="330" t="s">
        <v>448</v>
      </c>
      <c r="I73" s="383" t="str">
        <f t="shared" si="0"/>
        <v>&lt;0.1</v>
      </c>
      <c r="J73" s="56" t="str">
        <f t="shared" si="1"/>
        <v>&lt;0.1</v>
      </c>
      <c r="K73" s="173" t="str">
        <f t="shared" si="2"/>
        <v>&lt;0.1</v>
      </c>
      <c r="L73" s="824"/>
      <c r="M73" s="2"/>
      <c r="N73" s="3">
        <v>0.1</v>
      </c>
    </row>
    <row r="74" spans="2:15" ht="10.5" customHeight="1">
      <c r="B74" s="421">
        <v>10</v>
      </c>
      <c r="C74" s="838" t="s">
        <v>481</v>
      </c>
      <c r="D74" s="838"/>
      <c r="E74" s="381" t="s">
        <v>482</v>
      </c>
      <c r="F74" s="383" t="s">
        <v>498</v>
      </c>
      <c r="G74" s="337">
        <v>6</v>
      </c>
      <c r="H74" s="338" t="s">
        <v>449</v>
      </c>
      <c r="I74" s="1089">
        <v>6</v>
      </c>
      <c r="J74" s="736" t="s">
        <v>498</v>
      </c>
      <c r="K74" s="187">
        <f>O74</f>
        <v>2.6666666666666665</v>
      </c>
      <c r="L74" s="824"/>
      <c r="M74" s="2"/>
      <c r="N74" s="3">
        <v>2</v>
      </c>
      <c r="O74" s="575">
        <f>AVERAGE(1,6,1)</f>
        <v>2.6666666666666665</v>
      </c>
    </row>
    <row r="75" spans="2:14" ht="10.5" customHeight="1">
      <c r="B75" s="421">
        <v>11</v>
      </c>
      <c r="C75" s="838" t="s">
        <v>260</v>
      </c>
      <c r="D75" s="838"/>
      <c r="E75" s="381" t="s">
        <v>430</v>
      </c>
      <c r="F75" s="383" t="s">
        <v>448</v>
      </c>
      <c r="G75" s="356" t="s">
        <v>448</v>
      </c>
      <c r="H75" s="357" t="s">
        <v>448</v>
      </c>
      <c r="I75" s="429" t="str">
        <f>IF(MAXA(F75:H75)&lt;N75,TEXT(N75,"&lt;0.#######"),MAXA(F75:H75))</f>
        <v>&lt;0.1</v>
      </c>
      <c r="J75" s="429" t="str">
        <f>IF(MINA(F75:H75)&lt;N75,TEXT(N75,"&lt;0.#######"),MINA(F75:H75))</f>
        <v>&lt;0.1</v>
      </c>
      <c r="K75" s="430" t="str">
        <f>IF(AVERAGEA(F75:H75)&lt;N75,TEXT(N75,"&lt;0.#######"),AVERAGEA(F75:H75))</f>
        <v>&lt;0.1</v>
      </c>
      <c r="L75" s="873"/>
      <c r="M75" s="2"/>
      <c r="N75" s="3">
        <v>0.1</v>
      </c>
    </row>
    <row r="76" spans="2:14" ht="10.5" customHeight="1">
      <c r="B76" s="421">
        <v>12</v>
      </c>
      <c r="C76" s="838" t="s">
        <v>237</v>
      </c>
      <c r="D76" s="838"/>
      <c r="E76" s="381" t="s">
        <v>430</v>
      </c>
      <c r="F76" s="429">
        <v>8</v>
      </c>
      <c r="G76" s="516">
        <v>11</v>
      </c>
      <c r="H76" s="524">
        <v>16</v>
      </c>
      <c r="I76" s="431">
        <f>MAXA(F76:H76)</f>
        <v>16</v>
      </c>
      <c r="J76" s="429">
        <f>MINA(F76:H76)</f>
        <v>8</v>
      </c>
      <c r="K76" s="432">
        <f>AVERAGEA(F76:H76)</f>
        <v>11.666666666666666</v>
      </c>
      <c r="L76" s="873"/>
      <c r="M76" s="2"/>
      <c r="N76" s="3">
        <v>0.5</v>
      </c>
    </row>
    <row r="77" spans="2:14" ht="10.5" customHeight="1">
      <c r="B77" s="421">
        <v>13</v>
      </c>
      <c r="C77" s="838" t="s">
        <v>428</v>
      </c>
      <c r="D77" s="838"/>
      <c r="E77" s="381" t="s">
        <v>276</v>
      </c>
      <c r="F77" s="497">
        <v>1</v>
      </c>
      <c r="G77" s="516">
        <v>1</v>
      </c>
      <c r="H77" s="524">
        <v>1</v>
      </c>
      <c r="I77" s="431">
        <f>IF(MAXA(F77:H77)&lt;N77,TEXT(N77,"&lt;0"),MAXA(F77:H77))</f>
        <v>1</v>
      </c>
      <c r="J77" s="431">
        <f>IF(MINA(F77:H77)&lt;N77,TEXT(N77,"&lt;0"),MINA(F77:H77))</f>
        <v>1</v>
      </c>
      <c r="K77" s="432">
        <f>IF(AVERAGEA(F77:H77)&lt;N77,TEXT(N77,"&lt;0"),AVERAGEA(F77:H77))</f>
        <v>1</v>
      </c>
      <c r="L77" s="873"/>
      <c r="M77" s="2"/>
      <c r="N77" s="3">
        <v>1</v>
      </c>
    </row>
    <row r="78" spans="2:14" ht="10.5" customHeight="1" thickBot="1">
      <c r="B78" s="433">
        <v>14</v>
      </c>
      <c r="C78" s="434" t="s">
        <v>238</v>
      </c>
      <c r="D78" s="434"/>
      <c r="E78" s="384" t="s">
        <v>430</v>
      </c>
      <c r="F78" s="498">
        <v>1.6</v>
      </c>
      <c r="G78" s="513">
        <v>3.2</v>
      </c>
      <c r="H78" s="519">
        <v>4.5</v>
      </c>
      <c r="I78" s="435">
        <f>IF(MAXA(F78:H78)&lt;N78,TEXT(N78,"&lt;0.#######"),MAXA(F78:H78))</f>
        <v>4.5</v>
      </c>
      <c r="J78" s="364">
        <f>IF(MINA(F78:H78)&lt;N78,TEXT(N78,"&lt;0.#######"),MINA(F78:H78))</f>
        <v>1.6</v>
      </c>
      <c r="K78" s="365">
        <f>IF(AVERAGEA(F78:H78)&lt;N78,TEXT(N78,"&lt;0.#######"),AVERAGEA(F78:H78))</f>
        <v>3.1</v>
      </c>
      <c r="L78" s="898"/>
      <c r="M78" s="2"/>
      <c r="N78" s="3">
        <v>0.2</v>
      </c>
    </row>
    <row r="79" spans="2:15" s="6" customFormat="1" ht="12.75" customHeight="1" thickBot="1">
      <c r="B79" s="907" t="s">
        <v>242</v>
      </c>
      <c r="C79" s="908"/>
      <c r="D79" s="908"/>
      <c r="E79" s="909"/>
      <c r="F79" s="499">
        <v>2</v>
      </c>
      <c r="G79" s="500">
        <v>2</v>
      </c>
      <c r="H79" s="501">
        <v>2</v>
      </c>
      <c r="I79" s="369"/>
      <c r="J79" s="436"/>
      <c r="K79" s="436"/>
      <c r="L79" s="369"/>
      <c r="M79" s="2"/>
      <c r="N79" s="3"/>
      <c r="O79" s="3"/>
    </row>
    <row r="80" spans="2:13" ht="10.5" customHeight="1">
      <c r="B80" s="368"/>
      <c r="C80" s="368" t="s">
        <v>467</v>
      </c>
      <c r="D80" s="368"/>
      <c r="E80" s="368"/>
      <c r="F80" s="368"/>
      <c r="G80" s="368"/>
      <c r="H80" s="368"/>
      <c r="I80" s="368"/>
      <c r="J80" s="368"/>
      <c r="K80" s="368"/>
      <c r="L80" s="437"/>
      <c r="M80" s="5"/>
    </row>
    <row r="81" ht="10.5" customHeight="1"/>
    <row r="82" ht="10.5" customHeight="1">
      <c r="C82" s="4"/>
    </row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5" customHeight="1"/>
    <row r="91" ht="5.25" customHeight="1"/>
  </sheetData>
  <sheetProtection/>
  <mergeCells count="93">
    <mergeCell ref="B4:C4"/>
    <mergeCell ref="C14:D14"/>
    <mergeCell ref="C19:D19"/>
    <mergeCell ref="C21:D21"/>
    <mergeCell ref="C25:D25"/>
    <mergeCell ref="D7:E7"/>
    <mergeCell ref="C20:D20"/>
    <mergeCell ref="C23:D23"/>
    <mergeCell ref="C36:D36"/>
    <mergeCell ref="C34:D34"/>
    <mergeCell ref="C38:D38"/>
    <mergeCell ref="C59:D59"/>
    <mergeCell ref="C32:D32"/>
    <mergeCell ref="C46:D46"/>
    <mergeCell ref="C39:D39"/>
    <mergeCell ref="C40:D40"/>
    <mergeCell ref="C50:D50"/>
    <mergeCell ref="C53:D53"/>
    <mergeCell ref="B1:L1"/>
    <mergeCell ref="C29:D29"/>
    <mergeCell ref="C30:D30"/>
    <mergeCell ref="C28:D28"/>
    <mergeCell ref="C26:D26"/>
    <mergeCell ref="C27:D27"/>
    <mergeCell ref="D11:E11"/>
    <mergeCell ref="D6:E6"/>
    <mergeCell ref="D8:E8"/>
    <mergeCell ref="K6:K9"/>
    <mergeCell ref="B79:E79"/>
    <mergeCell ref="B12:D12"/>
    <mergeCell ref="C13:D13"/>
    <mergeCell ref="C16:D16"/>
    <mergeCell ref="C17:D17"/>
    <mergeCell ref="C22:D22"/>
    <mergeCell ref="C24:D24"/>
    <mergeCell ref="C15:D15"/>
    <mergeCell ref="C37:D37"/>
    <mergeCell ref="C18:D18"/>
    <mergeCell ref="L44:L47"/>
    <mergeCell ref="L51:L52"/>
    <mergeCell ref="L26:L32"/>
    <mergeCell ref="L33:L43"/>
    <mergeCell ref="C35:D35"/>
    <mergeCell ref="C33:D33"/>
    <mergeCell ref="C43:D43"/>
    <mergeCell ref="C44:D44"/>
    <mergeCell ref="C45:D45"/>
    <mergeCell ref="C48:D48"/>
    <mergeCell ref="L13:L14"/>
    <mergeCell ref="L23:L25"/>
    <mergeCell ref="L15:L20"/>
    <mergeCell ref="D9:E9"/>
    <mergeCell ref="B6:C11"/>
    <mergeCell ref="D10:E10"/>
    <mergeCell ref="I6:I9"/>
    <mergeCell ref="J6:J9"/>
    <mergeCell ref="F12:H12"/>
    <mergeCell ref="I12:K12"/>
    <mergeCell ref="C77:D77"/>
    <mergeCell ref="C63:D63"/>
    <mergeCell ref="C61:D61"/>
    <mergeCell ref="C62:D62"/>
    <mergeCell ref="C65:D65"/>
    <mergeCell ref="B64:D64"/>
    <mergeCell ref="C68:D68"/>
    <mergeCell ref="C67:D67"/>
    <mergeCell ref="C71:D71"/>
    <mergeCell ref="F3:I3"/>
    <mergeCell ref="F4:I4"/>
    <mergeCell ref="C51:D51"/>
    <mergeCell ref="C60:D60"/>
    <mergeCell ref="C47:D47"/>
    <mergeCell ref="L58:L63"/>
    <mergeCell ref="L53:L57"/>
    <mergeCell ref="C58:D58"/>
    <mergeCell ref="L6:L11"/>
    <mergeCell ref="C31:D31"/>
    <mergeCell ref="L65:L78"/>
    <mergeCell ref="C74:D74"/>
    <mergeCell ref="C73:D73"/>
    <mergeCell ref="C76:D76"/>
    <mergeCell ref="C75:D75"/>
    <mergeCell ref="C42:D42"/>
    <mergeCell ref="C54:D54"/>
    <mergeCell ref="C55:D55"/>
    <mergeCell ref="F64:H64"/>
    <mergeCell ref="I64:K64"/>
    <mergeCell ref="C56:D56"/>
    <mergeCell ref="C57:D57"/>
    <mergeCell ref="C66:D66"/>
    <mergeCell ref="C41:D41"/>
    <mergeCell ref="C52:D52"/>
    <mergeCell ref="C49:D49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78"/>
  <sheetViews>
    <sheetView zoomScalePageLayoutView="0" workbookViewId="0" topLeftCell="A1">
      <selection activeCell="J72" sqref="J65:L75"/>
    </sheetView>
  </sheetViews>
  <sheetFormatPr defaultColWidth="8.8984375" defaultRowHeight="9.75" customHeight="1"/>
  <cols>
    <col min="1" max="1" width="1.69921875" style="3" customWidth="1"/>
    <col min="2" max="2" width="3.09765625" style="3" customWidth="1"/>
    <col min="3" max="3" width="8.8984375" style="3" customWidth="1"/>
    <col min="4" max="4" width="14.19921875" style="3" customWidth="1"/>
    <col min="5" max="5" width="12.5" style="3" customWidth="1"/>
    <col min="6" max="10" width="7.59765625" style="4" customWidth="1"/>
    <col min="11" max="11" width="13.5" style="4" customWidth="1"/>
    <col min="12" max="12" width="3.5" style="3" customWidth="1"/>
    <col min="13" max="14" width="0" style="3" hidden="1" customWidth="1"/>
    <col min="15" max="16384" width="8.8984375" style="3" customWidth="1"/>
  </cols>
  <sheetData>
    <row r="1" spans="2:19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21"/>
      <c r="S1" s="4"/>
    </row>
    <row r="2" spans="2:19" ht="12" customHeight="1" thickBot="1">
      <c r="B2" s="20"/>
      <c r="F2" s="3"/>
      <c r="G2" s="3"/>
      <c r="H2" s="3"/>
      <c r="I2" s="3"/>
      <c r="J2" s="3"/>
      <c r="K2" s="3"/>
      <c r="S2" s="4"/>
    </row>
    <row r="3" spans="2:12" ht="16.5" customHeight="1" thickBot="1">
      <c r="B3" s="4"/>
      <c r="C3" s="12"/>
      <c r="D3" s="14"/>
      <c r="E3" s="4"/>
      <c r="F3" s="793" t="s">
        <v>6</v>
      </c>
      <c r="G3" s="794"/>
      <c r="H3" s="794"/>
      <c r="I3" s="795"/>
      <c r="L3" s="4"/>
    </row>
    <row r="4" spans="2:12" ht="16.5" customHeight="1" thickBot="1">
      <c r="B4" s="793" t="s">
        <v>21</v>
      </c>
      <c r="C4" s="795"/>
      <c r="D4" s="47" t="s">
        <v>429</v>
      </c>
      <c r="E4" s="4"/>
      <c r="F4" s="796" t="s">
        <v>181</v>
      </c>
      <c r="G4" s="797"/>
      <c r="H4" s="797"/>
      <c r="I4" s="798"/>
      <c r="L4" s="4"/>
    </row>
    <row r="5" spans="2:12" ht="9.75" customHeight="1" thickBot="1">
      <c r="B5" s="4"/>
      <c r="C5" s="4"/>
      <c r="D5" s="4"/>
      <c r="E5" s="4"/>
      <c r="L5" s="4"/>
    </row>
    <row r="6" spans="2:12" ht="10.5" customHeight="1">
      <c r="B6" s="887" t="s">
        <v>246</v>
      </c>
      <c r="C6" s="888"/>
      <c r="D6" s="885" t="s">
        <v>7</v>
      </c>
      <c r="E6" s="886"/>
      <c r="F6" s="374"/>
      <c r="G6" s="438"/>
      <c r="H6" s="911" t="s">
        <v>0</v>
      </c>
      <c r="I6" s="860" t="s">
        <v>1</v>
      </c>
      <c r="J6" s="882" t="s">
        <v>2</v>
      </c>
      <c r="K6" s="880" t="s">
        <v>76</v>
      </c>
      <c r="L6" s="4"/>
    </row>
    <row r="7" spans="2:12" ht="10.5" customHeight="1">
      <c r="B7" s="889"/>
      <c r="C7" s="890"/>
      <c r="D7" s="876" t="s">
        <v>12</v>
      </c>
      <c r="E7" s="877"/>
      <c r="F7" s="377"/>
      <c r="G7" s="439"/>
      <c r="H7" s="912"/>
      <c r="I7" s="861"/>
      <c r="J7" s="883"/>
      <c r="K7" s="881"/>
      <c r="L7" s="4"/>
    </row>
    <row r="8" spans="2:12" ht="10.5" customHeight="1">
      <c r="B8" s="889"/>
      <c r="C8" s="890"/>
      <c r="D8" s="876" t="s">
        <v>8</v>
      </c>
      <c r="E8" s="877"/>
      <c r="F8" s="377"/>
      <c r="G8" s="439"/>
      <c r="H8" s="912"/>
      <c r="I8" s="861"/>
      <c r="J8" s="883"/>
      <c r="K8" s="881"/>
      <c r="L8" s="4"/>
    </row>
    <row r="9" spans="2:12" ht="10.5" customHeight="1">
      <c r="B9" s="889"/>
      <c r="C9" s="890"/>
      <c r="D9" s="876" t="s">
        <v>9</v>
      </c>
      <c r="E9" s="877"/>
      <c r="F9" s="380"/>
      <c r="G9" s="422"/>
      <c r="H9" s="913"/>
      <c r="I9" s="862"/>
      <c r="J9" s="884"/>
      <c r="K9" s="881"/>
      <c r="L9" s="4"/>
    </row>
    <row r="10" spans="2:12" ht="10.5" customHeight="1">
      <c r="B10" s="889"/>
      <c r="C10" s="890"/>
      <c r="D10" s="876" t="s">
        <v>10</v>
      </c>
      <c r="E10" s="877"/>
      <c r="F10" s="382"/>
      <c r="G10" s="440"/>
      <c r="H10" s="690">
        <f>MAX(F10:G10)</f>
        <v>0</v>
      </c>
      <c r="I10" s="691">
        <f>MIN(F10:G10)</f>
        <v>0</v>
      </c>
      <c r="J10" s="692" t="e">
        <f>AVERAGE(F10:G10)</f>
        <v>#DIV/0!</v>
      </c>
      <c r="K10" s="881"/>
      <c r="L10" s="4"/>
    </row>
    <row r="11" spans="2:12" ht="10.5" customHeight="1" thickBot="1">
      <c r="B11" s="889"/>
      <c r="C11" s="890"/>
      <c r="D11" s="876" t="s">
        <v>11</v>
      </c>
      <c r="E11" s="877"/>
      <c r="F11" s="380"/>
      <c r="G11" s="517"/>
      <c r="H11" s="693">
        <f>MAX(F11:G11)</f>
        <v>0</v>
      </c>
      <c r="I11" s="694">
        <f>MIN(F11:G11)</f>
        <v>0</v>
      </c>
      <c r="J11" s="695" t="e">
        <f>AVERAGE(F11:G11)</f>
        <v>#DIV/0!</v>
      </c>
      <c r="K11" s="881"/>
      <c r="L11" s="4"/>
    </row>
    <row r="12" spans="2:13" s="6" customFormat="1" ht="12.75" customHeight="1" thickBot="1">
      <c r="B12" s="866" t="s">
        <v>234</v>
      </c>
      <c r="C12" s="867"/>
      <c r="D12" s="867"/>
      <c r="E12" s="388" t="s">
        <v>256</v>
      </c>
      <c r="F12" s="821" t="s">
        <v>469</v>
      </c>
      <c r="G12" s="821"/>
      <c r="H12" s="910"/>
      <c r="I12" s="910"/>
      <c r="J12" s="910"/>
      <c r="K12" s="389"/>
      <c r="L12" s="7"/>
      <c r="M12" s="6" t="s">
        <v>245</v>
      </c>
    </row>
    <row r="13" spans="2:14" ht="10.5" customHeight="1">
      <c r="B13" s="392">
        <v>1</v>
      </c>
      <c r="C13" s="891" t="s">
        <v>22</v>
      </c>
      <c r="D13" s="892"/>
      <c r="E13" s="393" t="s">
        <v>264</v>
      </c>
      <c r="F13" s="502"/>
      <c r="G13" s="518"/>
      <c r="H13" s="696">
        <f>MAX(F13:G13)</f>
        <v>0</v>
      </c>
      <c r="I13" s="697">
        <f>MIN(F13:G13)</f>
        <v>0</v>
      </c>
      <c r="J13" s="698" t="e">
        <f>IF(AVERAGEA(F13:G13)&lt;M13,TEXT(M13,"&lt;0.#######"),AVERAGEA(F13:G13))</f>
        <v>#DIV/0!</v>
      </c>
      <c r="K13" s="873" t="s">
        <v>56</v>
      </c>
      <c r="L13" s="2"/>
      <c r="N13" s="3">
        <v>0</v>
      </c>
    </row>
    <row r="14" spans="2:12" ht="10.5" customHeight="1">
      <c r="B14" s="396">
        <v>2</v>
      </c>
      <c r="C14" s="851" t="s">
        <v>23</v>
      </c>
      <c r="D14" s="852"/>
      <c r="E14" s="397" t="s">
        <v>276</v>
      </c>
      <c r="F14" s="503"/>
      <c r="G14" s="504"/>
      <c r="H14" s="122"/>
      <c r="I14" s="337"/>
      <c r="J14" s="338"/>
      <c r="K14" s="873"/>
      <c r="L14" s="2"/>
    </row>
    <row r="15" spans="2:14" ht="10.5" customHeight="1">
      <c r="B15" s="396">
        <v>3</v>
      </c>
      <c r="C15" s="851" t="s">
        <v>24</v>
      </c>
      <c r="D15" s="852"/>
      <c r="E15" s="381" t="s">
        <v>254</v>
      </c>
      <c r="F15" s="505"/>
      <c r="G15" s="427"/>
      <c r="H15" s="339"/>
      <c r="I15" s="340"/>
      <c r="J15" s="341"/>
      <c r="K15" s="872" t="s">
        <v>57</v>
      </c>
      <c r="L15" s="2"/>
      <c r="M15" s="3">
        <v>0.0003</v>
      </c>
      <c r="N15" s="3" t="s">
        <v>435</v>
      </c>
    </row>
    <row r="16" spans="2:14" ht="10.5" customHeight="1">
      <c r="B16" s="396">
        <v>4</v>
      </c>
      <c r="C16" s="851" t="s">
        <v>25</v>
      </c>
      <c r="D16" s="852"/>
      <c r="E16" s="381" t="s">
        <v>254</v>
      </c>
      <c r="F16" s="505"/>
      <c r="G16" s="442"/>
      <c r="H16" s="342"/>
      <c r="I16" s="343"/>
      <c r="J16" s="344"/>
      <c r="K16" s="878"/>
      <c r="L16" s="2"/>
      <c r="M16" s="3">
        <v>5E-05</v>
      </c>
      <c r="N16" s="3" t="s">
        <v>289</v>
      </c>
    </row>
    <row r="17" spans="2:14" ht="10.5" customHeight="1">
      <c r="B17" s="396">
        <v>5</v>
      </c>
      <c r="C17" s="851" t="s">
        <v>26</v>
      </c>
      <c r="D17" s="852"/>
      <c r="E17" s="381" t="s">
        <v>254</v>
      </c>
      <c r="F17" s="505"/>
      <c r="G17" s="427"/>
      <c r="H17" s="339"/>
      <c r="I17" s="340"/>
      <c r="J17" s="341"/>
      <c r="K17" s="878"/>
      <c r="L17" s="2"/>
      <c r="M17" s="3">
        <v>0.001</v>
      </c>
      <c r="N17" s="3" t="s">
        <v>291</v>
      </c>
    </row>
    <row r="18" spans="2:14" ht="10.5" customHeight="1">
      <c r="B18" s="396">
        <v>6</v>
      </c>
      <c r="C18" s="851" t="s">
        <v>27</v>
      </c>
      <c r="D18" s="852"/>
      <c r="E18" s="381" t="s">
        <v>254</v>
      </c>
      <c r="F18" s="505"/>
      <c r="G18" s="443"/>
      <c r="H18" s="339"/>
      <c r="I18" s="340"/>
      <c r="J18" s="341"/>
      <c r="K18" s="878"/>
      <c r="L18" s="2"/>
      <c r="M18" s="3">
        <v>0.001</v>
      </c>
      <c r="N18" s="3" t="s">
        <v>291</v>
      </c>
    </row>
    <row r="19" spans="2:14" ht="10.5" customHeight="1">
      <c r="B19" s="396">
        <v>7</v>
      </c>
      <c r="C19" s="851" t="s">
        <v>28</v>
      </c>
      <c r="D19" s="852"/>
      <c r="E19" s="381" t="s">
        <v>254</v>
      </c>
      <c r="F19" s="505"/>
      <c r="G19" s="427"/>
      <c r="H19" s="339"/>
      <c r="I19" s="340"/>
      <c r="J19" s="341"/>
      <c r="K19" s="878"/>
      <c r="L19" s="2"/>
      <c r="M19" s="3">
        <v>0.001</v>
      </c>
      <c r="N19" s="3" t="s">
        <v>291</v>
      </c>
    </row>
    <row r="20" spans="2:14" ht="10.5" customHeight="1">
      <c r="B20" s="396">
        <v>8</v>
      </c>
      <c r="C20" s="851" t="s">
        <v>29</v>
      </c>
      <c r="D20" s="852"/>
      <c r="E20" s="381" t="s">
        <v>254</v>
      </c>
      <c r="F20" s="505"/>
      <c r="G20" s="427"/>
      <c r="H20" s="339"/>
      <c r="I20" s="340"/>
      <c r="J20" s="341"/>
      <c r="K20" s="879"/>
      <c r="L20" s="2"/>
      <c r="M20" s="3">
        <v>0.005</v>
      </c>
      <c r="N20" s="3" t="s">
        <v>293</v>
      </c>
    </row>
    <row r="21" spans="2:14" ht="10.5" customHeight="1">
      <c r="B21" s="396">
        <v>9</v>
      </c>
      <c r="C21" s="851" t="s">
        <v>465</v>
      </c>
      <c r="D21" s="852"/>
      <c r="E21" s="381" t="s">
        <v>254</v>
      </c>
      <c r="F21" s="505"/>
      <c r="G21" s="427"/>
      <c r="H21" s="339"/>
      <c r="I21" s="340"/>
      <c r="J21" s="341"/>
      <c r="K21" s="406" t="s">
        <v>466</v>
      </c>
      <c r="L21" s="2"/>
      <c r="M21" s="3">
        <v>0.004</v>
      </c>
      <c r="N21" s="3" t="s">
        <v>293</v>
      </c>
    </row>
    <row r="22" spans="2:14" ht="10.5" customHeight="1">
      <c r="B22" s="396">
        <v>10</v>
      </c>
      <c r="C22" s="851" t="s">
        <v>30</v>
      </c>
      <c r="D22" s="852"/>
      <c r="E22" s="381" t="s">
        <v>254</v>
      </c>
      <c r="F22" s="505"/>
      <c r="G22" s="427"/>
      <c r="H22" s="339"/>
      <c r="I22" s="340"/>
      <c r="J22" s="341"/>
      <c r="K22" s="406" t="s">
        <v>58</v>
      </c>
      <c r="L22" s="2"/>
      <c r="M22" s="3">
        <v>0.001</v>
      </c>
      <c r="N22" s="3" t="s">
        <v>291</v>
      </c>
    </row>
    <row r="23" spans="2:14" ht="10.5" customHeight="1">
      <c r="B23" s="396">
        <v>11</v>
      </c>
      <c r="C23" s="851" t="s">
        <v>31</v>
      </c>
      <c r="D23" s="852"/>
      <c r="E23" s="381" t="s">
        <v>254</v>
      </c>
      <c r="F23" s="505"/>
      <c r="G23" s="440"/>
      <c r="H23" s="690" t="str">
        <f>IF(MAXA(F23:G23)&lt;M23,TEXT(M23,"&lt;0.#######"),MAXA(F23:G23))</f>
        <v>&lt;0.1</v>
      </c>
      <c r="I23" s="699" t="str">
        <f>IF(MINA(F23:G23)&lt;M23,TEXT(M23,"&lt;0.#######"),MINA(F23:G23))</f>
        <v>&lt;0.1</v>
      </c>
      <c r="J23" s="692" t="e">
        <f>IF(AVERAGEA(F23:G23)&lt;M23,TEXT(M23,"&lt;0.#######"),AVERAGEA(F23:G23))</f>
        <v>#DIV/0!</v>
      </c>
      <c r="K23" s="875" t="s">
        <v>59</v>
      </c>
      <c r="L23" s="2"/>
      <c r="M23" s="3">
        <v>0.1</v>
      </c>
      <c r="N23" s="3" t="s">
        <v>448</v>
      </c>
    </row>
    <row r="24" spans="2:14" ht="10.5" customHeight="1">
      <c r="B24" s="396">
        <v>12</v>
      </c>
      <c r="C24" s="851" t="s">
        <v>32</v>
      </c>
      <c r="D24" s="852"/>
      <c r="E24" s="381" t="s">
        <v>254</v>
      </c>
      <c r="F24" s="505"/>
      <c r="G24" s="444"/>
      <c r="H24" s="346"/>
      <c r="I24" s="347"/>
      <c r="J24" s="348"/>
      <c r="K24" s="875"/>
      <c r="L24" s="2"/>
      <c r="M24" s="3">
        <v>0.05</v>
      </c>
      <c r="N24" s="3" t="s">
        <v>456</v>
      </c>
    </row>
    <row r="25" spans="2:14" ht="10.5" customHeight="1">
      <c r="B25" s="396">
        <v>13</v>
      </c>
      <c r="C25" s="851" t="s">
        <v>33</v>
      </c>
      <c r="D25" s="852"/>
      <c r="E25" s="381" t="s">
        <v>254</v>
      </c>
      <c r="F25" s="505"/>
      <c r="G25" s="329"/>
      <c r="H25" s="328"/>
      <c r="I25" s="345"/>
      <c r="J25" s="330"/>
      <c r="K25" s="875"/>
      <c r="L25" s="2"/>
      <c r="M25" s="3">
        <v>0.1</v>
      </c>
      <c r="N25" s="3" t="s">
        <v>448</v>
      </c>
    </row>
    <row r="26" spans="2:14" ht="10.5" customHeight="1">
      <c r="B26" s="396">
        <v>14</v>
      </c>
      <c r="C26" s="851" t="s">
        <v>34</v>
      </c>
      <c r="D26" s="852"/>
      <c r="E26" s="381" t="s">
        <v>254</v>
      </c>
      <c r="F26" s="505"/>
      <c r="G26" s="445"/>
      <c r="H26" s="349"/>
      <c r="I26" s="350"/>
      <c r="J26" s="351"/>
      <c r="K26" s="875" t="s">
        <v>60</v>
      </c>
      <c r="L26" s="2"/>
      <c r="M26" s="3">
        <v>0.0002</v>
      </c>
      <c r="N26" s="3" t="s">
        <v>286</v>
      </c>
    </row>
    <row r="27" spans="2:14" ht="10.5" customHeight="1">
      <c r="B27" s="396">
        <v>15</v>
      </c>
      <c r="C27" s="851" t="s">
        <v>171</v>
      </c>
      <c r="D27" s="852"/>
      <c r="E27" s="381" t="s">
        <v>254</v>
      </c>
      <c r="F27" s="505"/>
      <c r="G27" s="427"/>
      <c r="H27" s="339"/>
      <c r="I27" s="340"/>
      <c r="J27" s="341"/>
      <c r="K27" s="875"/>
      <c r="L27" s="2"/>
      <c r="M27" s="3">
        <v>0.005</v>
      </c>
      <c r="N27" s="3" t="s">
        <v>293</v>
      </c>
    </row>
    <row r="28" spans="2:14" ht="21.75" customHeight="1">
      <c r="B28" s="396">
        <v>16</v>
      </c>
      <c r="C28" s="893" t="s">
        <v>434</v>
      </c>
      <c r="D28" s="894"/>
      <c r="E28" s="381" t="s">
        <v>254</v>
      </c>
      <c r="F28" s="505"/>
      <c r="G28" s="427"/>
      <c r="H28" s="339"/>
      <c r="I28" s="340"/>
      <c r="J28" s="341"/>
      <c r="K28" s="875"/>
      <c r="L28" s="2"/>
      <c r="M28" s="3">
        <v>0.001</v>
      </c>
      <c r="N28" s="3" t="s">
        <v>291</v>
      </c>
    </row>
    <row r="29" spans="2:14" ht="10.5" customHeight="1">
      <c r="B29" s="396">
        <v>17</v>
      </c>
      <c r="C29" s="851" t="s">
        <v>172</v>
      </c>
      <c r="D29" s="852"/>
      <c r="E29" s="381" t="s">
        <v>254</v>
      </c>
      <c r="F29" s="505"/>
      <c r="G29" s="427"/>
      <c r="H29" s="339"/>
      <c r="I29" s="340"/>
      <c r="J29" s="341"/>
      <c r="K29" s="875"/>
      <c r="L29" s="2"/>
      <c r="M29" s="3">
        <v>0.001</v>
      </c>
      <c r="N29" s="3" t="s">
        <v>291</v>
      </c>
    </row>
    <row r="30" spans="2:14" ht="10.5" customHeight="1">
      <c r="B30" s="396">
        <v>18</v>
      </c>
      <c r="C30" s="851" t="s">
        <v>173</v>
      </c>
      <c r="D30" s="852"/>
      <c r="E30" s="381" t="s">
        <v>254</v>
      </c>
      <c r="F30" s="505"/>
      <c r="G30" s="427"/>
      <c r="H30" s="339"/>
      <c r="I30" s="340"/>
      <c r="J30" s="341"/>
      <c r="K30" s="875"/>
      <c r="L30" s="2"/>
      <c r="M30" s="3">
        <v>0.001</v>
      </c>
      <c r="N30" s="3" t="s">
        <v>291</v>
      </c>
    </row>
    <row r="31" spans="2:14" ht="10.5" customHeight="1">
      <c r="B31" s="396">
        <v>19</v>
      </c>
      <c r="C31" s="851" t="s">
        <v>174</v>
      </c>
      <c r="D31" s="852"/>
      <c r="E31" s="381" t="s">
        <v>254</v>
      </c>
      <c r="F31" s="505"/>
      <c r="G31" s="427"/>
      <c r="H31" s="339"/>
      <c r="I31" s="340"/>
      <c r="J31" s="341"/>
      <c r="K31" s="875"/>
      <c r="L31" s="2"/>
      <c r="M31" s="3">
        <v>0.001</v>
      </c>
      <c r="N31" s="3" t="s">
        <v>291</v>
      </c>
    </row>
    <row r="32" spans="2:14" ht="10.5" customHeight="1">
      <c r="B32" s="396">
        <v>20</v>
      </c>
      <c r="C32" s="851" t="s">
        <v>175</v>
      </c>
      <c r="D32" s="852"/>
      <c r="E32" s="381" t="s">
        <v>254</v>
      </c>
      <c r="F32" s="505"/>
      <c r="G32" s="427"/>
      <c r="H32" s="339"/>
      <c r="I32" s="340"/>
      <c r="J32" s="341"/>
      <c r="K32" s="875"/>
      <c r="L32" s="2"/>
      <c r="M32" s="3">
        <v>0.001</v>
      </c>
      <c r="N32" s="3" t="s">
        <v>291</v>
      </c>
    </row>
    <row r="33" spans="2:14" ht="10.5" customHeight="1">
      <c r="B33" s="396">
        <v>21</v>
      </c>
      <c r="C33" s="851" t="s">
        <v>277</v>
      </c>
      <c r="D33" s="852"/>
      <c r="E33" s="381" t="s">
        <v>254</v>
      </c>
      <c r="F33" s="505"/>
      <c r="G33" s="444"/>
      <c r="H33" s="339"/>
      <c r="I33" s="340"/>
      <c r="J33" s="341"/>
      <c r="K33" s="872" t="s">
        <v>58</v>
      </c>
      <c r="L33" s="2"/>
      <c r="M33" s="3">
        <v>0.06</v>
      </c>
      <c r="N33" s="3" t="s">
        <v>453</v>
      </c>
    </row>
    <row r="34" spans="2:14" ht="10.5" customHeight="1">
      <c r="B34" s="396">
        <v>22</v>
      </c>
      <c r="C34" s="851" t="s">
        <v>35</v>
      </c>
      <c r="D34" s="852"/>
      <c r="E34" s="381" t="s">
        <v>254</v>
      </c>
      <c r="F34" s="505"/>
      <c r="G34" s="427"/>
      <c r="H34" s="339"/>
      <c r="I34" s="340"/>
      <c r="J34" s="341"/>
      <c r="K34" s="873"/>
      <c r="L34" s="2"/>
      <c r="M34" s="3">
        <v>0.002</v>
      </c>
      <c r="N34" s="3" t="s">
        <v>288</v>
      </c>
    </row>
    <row r="35" spans="2:14" ht="10.5" customHeight="1">
      <c r="B35" s="396">
        <v>23</v>
      </c>
      <c r="C35" s="851" t="s">
        <v>101</v>
      </c>
      <c r="D35" s="852"/>
      <c r="E35" s="381" t="s">
        <v>254</v>
      </c>
      <c r="F35" s="505"/>
      <c r="G35" s="427"/>
      <c r="H35" s="339"/>
      <c r="I35" s="340"/>
      <c r="J35" s="341"/>
      <c r="K35" s="873"/>
      <c r="L35" s="2"/>
      <c r="M35" s="3">
        <v>0.001</v>
      </c>
      <c r="N35" s="3" t="s">
        <v>291</v>
      </c>
    </row>
    <row r="36" spans="2:14" ht="10.5" customHeight="1">
      <c r="B36" s="396">
        <v>24</v>
      </c>
      <c r="C36" s="851" t="s">
        <v>36</v>
      </c>
      <c r="D36" s="852"/>
      <c r="E36" s="381" t="s">
        <v>254</v>
      </c>
      <c r="F36" s="505"/>
      <c r="G36" s="427"/>
      <c r="H36" s="339"/>
      <c r="I36" s="340"/>
      <c r="J36" s="341"/>
      <c r="K36" s="873"/>
      <c r="L36" s="2"/>
      <c r="M36" s="3">
        <v>0.003</v>
      </c>
      <c r="N36" s="3" t="s">
        <v>436</v>
      </c>
    </row>
    <row r="37" spans="2:14" ht="10.5" customHeight="1">
      <c r="B37" s="396">
        <v>25</v>
      </c>
      <c r="C37" s="851" t="s">
        <v>176</v>
      </c>
      <c r="D37" s="852"/>
      <c r="E37" s="381" t="s">
        <v>254</v>
      </c>
      <c r="F37" s="505"/>
      <c r="G37" s="427"/>
      <c r="H37" s="339"/>
      <c r="I37" s="340"/>
      <c r="J37" s="341"/>
      <c r="K37" s="873"/>
      <c r="L37" s="2"/>
      <c r="M37" s="3">
        <v>0.001</v>
      </c>
      <c r="N37" s="3" t="s">
        <v>291</v>
      </c>
    </row>
    <row r="38" spans="2:14" ht="10.5" customHeight="1">
      <c r="B38" s="396">
        <v>26</v>
      </c>
      <c r="C38" s="851" t="s">
        <v>37</v>
      </c>
      <c r="D38" s="852"/>
      <c r="E38" s="381" t="s">
        <v>254</v>
      </c>
      <c r="F38" s="505"/>
      <c r="G38" s="427"/>
      <c r="H38" s="339"/>
      <c r="I38" s="340"/>
      <c r="J38" s="341"/>
      <c r="K38" s="873"/>
      <c r="L38" s="2"/>
      <c r="M38" s="3">
        <v>0.001</v>
      </c>
      <c r="N38" s="3" t="s">
        <v>291</v>
      </c>
    </row>
    <row r="39" spans="2:14" ht="10.5" customHeight="1">
      <c r="B39" s="396">
        <v>27</v>
      </c>
      <c r="C39" s="851" t="s">
        <v>38</v>
      </c>
      <c r="D39" s="852"/>
      <c r="E39" s="381" t="s">
        <v>254</v>
      </c>
      <c r="F39" s="505"/>
      <c r="G39" s="427"/>
      <c r="H39" s="339"/>
      <c r="I39" s="340"/>
      <c r="J39" s="341"/>
      <c r="K39" s="873"/>
      <c r="L39" s="2"/>
      <c r="M39" s="3">
        <v>0.001</v>
      </c>
      <c r="N39" s="3" t="s">
        <v>291</v>
      </c>
    </row>
    <row r="40" spans="2:14" ht="10.5" customHeight="1">
      <c r="B40" s="396">
        <v>28</v>
      </c>
      <c r="C40" s="851" t="s">
        <v>39</v>
      </c>
      <c r="D40" s="852"/>
      <c r="E40" s="381" t="s">
        <v>254</v>
      </c>
      <c r="F40" s="505"/>
      <c r="G40" s="427"/>
      <c r="H40" s="339"/>
      <c r="I40" s="340"/>
      <c r="J40" s="341"/>
      <c r="K40" s="873"/>
      <c r="L40" s="2"/>
      <c r="M40" s="3">
        <v>0.003</v>
      </c>
      <c r="N40" s="3" t="s">
        <v>436</v>
      </c>
    </row>
    <row r="41" spans="2:14" ht="10.5" customHeight="1">
      <c r="B41" s="396">
        <v>29</v>
      </c>
      <c r="C41" s="851" t="s">
        <v>177</v>
      </c>
      <c r="D41" s="852"/>
      <c r="E41" s="381" t="s">
        <v>254</v>
      </c>
      <c r="F41" s="505"/>
      <c r="G41" s="427"/>
      <c r="H41" s="339"/>
      <c r="I41" s="340"/>
      <c r="J41" s="341"/>
      <c r="K41" s="873"/>
      <c r="L41" s="2"/>
      <c r="M41" s="3">
        <v>0.001</v>
      </c>
      <c r="N41" s="3" t="s">
        <v>291</v>
      </c>
    </row>
    <row r="42" spans="2:14" ht="10.5" customHeight="1">
      <c r="B42" s="396">
        <v>30</v>
      </c>
      <c r="C42" s="851" t="s">
        <v>178</v>
      </c>
      <c r="D42" s="852"/>
      <c r="E42" s="381" t="s">
        <v>254</v>
      </c>
      <c r="F42" s="505"/>
      <c r="G42" s="427"/>
      <c r="H42" s="339"/>
      <c r="I42" s="340"/>
      <c r="J42" s="341"/>
      <c r="K42" s="873"/>
      <c r="L42" s="2"/>
      <c r="M42" s="3">
        <v>0.001</v>
      </c>
      <c r="N42" s="3" t="s">
        <v>291</v>
      </c>
    </row>
    <row r="43" spans="2:14" ht="10.5" customHeight="1">
      <c r="B43" s="396">
        <v>31</v>
      </c>
      <c r="C43" s="851" t="s">
        <v>179</v>
      </c>
      <c r="D43" s="852"/>
      <c r="E43" s="381" t="s">
        <v>254</v>
      </c>
      <c r="F43" s="505"/>
      <c r="G43" s="427"/>
      <c r="H43" s="339"/>
      <c r="I43" s="340"/>
      <c r="J43" s="341"/>
      <c r="K43" s="874"/>
      <c r="L43" s="2"/>
      <c r="M43" s="3">
        <v>0.008</v>
      </c>
      <c r="N43" s="3" t="s">
        <v>438</v>
      </c>
    </row>
    <row r="44" spans="2:14" ht="10.5" customHeight="1">
      <c r="B44" s="396">
        <v>32</v>
      </c>
      <c r="C44" s="851" t="s">
        <v>40</v>
      </c>
      <c r="D44" s="852"/>
      <c r="E44" s="381" t="s">
        <v>254</v>
      </c>
      <c r="F44" s="505"/>
      <c r="G44" s="444"/>
      <c r="H44" s="346"/>
      <c r="I44" s="347"/>
      <c r="J44" s="348"/>
      <c r="K44" s="875" t="s">
        <v>57</v>
      </c>
      <c r="L44" s="2"/>
      <c r="M44" s="3">
        <v>0.01</v>
      </c>
      <c r="N44" s="3" t="s">
        <v>451</v>
      </c>
    </row>
    <row r="45" spans="2:14" ht="10.5" customHeight="1">
      <c r="B45" s="396">
        <v>33</v>
      </c>
      <c r="C45" s="851" t="s">
        <v>41</v>
      </c>
      <c r="D45" s="852"/>
      <c r="E45" s="381" t="s">
        <v>254</v>
      </c>
      <c r="F45" s="505"/>
      <c r="G45" s="444"/>
      <c r="H45" s="346"/>
      <c r="I45" s="347"/>
      <c r="J45" s="348"/>
      <c r="K45" s="875"/>
      <c r="L45" s="2"/>
      <c r="M45" s="3">
        <v>0.01</v>
      </c>
      <c r="N45" s="3" t="s">
        <v>451</v>
      </c>
    </row>
    <row r="46" spans="2:14" ht="10.5" customHeight="1">
      <c r="B46" s="396">
        <v>34</v>
      </c>
      <c r="C46" s="851" t="s">
        <v>42</v>
      </c>
      <c r="D46" s="852"/>
      <c r="E46" s="381" t="s">
        <v>254</v>
      </c>
      <c r="F46" s="505"/>
      <c r="G46" s="422"/>
      <c r="H46" s="700" t="str">
        <f>IF(MAXA(F46:G46)&lt;M46,TEXT(M46,"&lt;0.#######"),MAXA(F46:G46))</f>
        <v>&lt;0.03</v>
      </c>
      <c r="I46" s="701" t="str">
        <f>IF(MINA(F46:G46)&lt;M46,TEXT(M46,"&lt;0.#######"),MINA(F46:G46))</f>
        <v>&lt;0.03</v>
      </c>
      <c r="J46" s="702" t="e">
        <f>IF(AVERAGEA(F46:G46)&lt;M46,TEXT(M46,"&lt;0.#######"),AVERAGEA(F46:G46))</f>
        <v>#DIV/0!</v>
      </c>
      <c r="K46" s="875"/>
      <c r="L46" s="2"/>
      <c r="M46" s="3">
        <v>0.03</v>
      </c>
      <c r="N46" s="3" t="s">
        <v>454</v>
      </c>
    </row>
    <row r="47" spans="2:14" ht="10.5" customHeight="1">
      <c r="B47" s="396">
        <v>35</v>
      </c>
      <c r="C47" s="851" t="s">
        <v>43</v>
      </c>
      <c r="D47" s="852"/>
      <c r="E47" s="381" t="s">
        <v>254</v>
      </c>
      <c r="F47" s="505"/>
      <c r="G47" s="444"/>
      <c r="H47" s="346"/>
      <c r="I47" s="347"/>
      <c r="J47" s="348"/>
      <c r="K47" s="875"/>
      <c r="L47" s="2"/>
      <c r="M47" s="3">
        <v>0.01</v>
      </c>
      <c r="N47" s="3" t="s">
        <v>451</v>
      </c>
    </row>
    <row r="48" spans="2:14" ht="10.5" customHeight="1">
      <c r="B48" s="396">
        <v>36</v>
      </c>
      <c r="C48" s="851" t="s">
        <v>44</v>
      </c>
      <c r="D48" s="852"/>
      <c r="E48" s="381" t="s">
        <v>254</v>
      </c>
      <c r="F48" s="505"/>
      <c r="G48" s="329"/>
      <c r="H48" s="328"/>
      <c r="I48" s="345"/>
      <c r="J48" s="330"/>
      <c r="K48" s="406" t="s">
        <v>59</v>
      </c>
      <c r="L48" s="2"/>
      <c r="M48" s="3">
        <v>0.1</v>
      </c>
      <c r="N48" s="3" t="s">
        <v>448</v>
      </c>
    </row>
    <row r="49" spans="2:14" ht="10.5" customHeight="1">
      <c r="B49" s="396">
        <v>37</v>
      </c>
      <c r="C49" s="851" t="s">
        <v>45</v>
      </c>
      <c r="D49" s="852"/>
      <c r="E49" s="381" t="s">
        <v>254</v>
      </c>
      <c r="F49" s="505"/>
      <c r="G49" s="440"/>
      <c r="H49" s="703" t="str">
        <f>IF(MAXA(F49:G49)&lt;M49,TEXT(M49,"&lt;0.#######"),MAXA(F49:G49))</f>
        <v>&lt;0.001</v>
      </c>
      <c r="I49" s="704" t="str">
        <f>IF(MINA(F49:G49)&lt;M49,TEXT(M49,"&lt;0.#######"),MINA(F49:G49))</f>
        <v>&lt;0.001</v>
      </c>
      <c r="J49" s="705" t="e">
        <f>IF(AVERAGEA(F49:G49)&lt;M49,TEXT(M49,"&lt;0.#######"),AVERAGEA(F49:G49))</f>
        <v>#DIV/0!</v>
      </c>
      <c r="K49" s="406" t="s">
        <v>57</v>
      </c>
      <c r="L49" s="2"/>
      <c r="M49" s="3">
        <v>0.001</v>
      </c>
      <c r="N49" s="3" t="s">
        <v>291</v>
      </c>
    </row>
    <row r="50" spans="2:14" ht="10.5" customHeight="1">
      <c r="B50" s="396">
        <v>38</v>
      </c>
      <c r="C50" s="851" t="s">
        <v>46</v>
      </c>
      <c r="D50" s="852"/>
      <c r="E50" s="381" t="s">
        <v>254</v>
      </c>
      <c r="F50" s="505"/>
      <c r="G50" s="440"/>
      <c r="H50" s="690" t="str">
        <f>IF(MAXA(F50:G50)&lt;M50,TEXT(M50,"&lt;0.#######"),MAXA(F50:G50))</f>
        <v>&lt;0.1</v>
      </c>
      <c r="I50" s="699" t="str">
        <f>IF(MINA(F50:G50)&lt;M50,TEXT(M50,"&lt;0.#######"),MINA(F50:G50))</f>
        <v>&lt;0.1</v>
      </c>
      <c r="J50" s="692" t="e">
        <f>IF(AVERAGEA(F50:G50)&lt;M50,TEXT(M50,"&lt;0.#######"),AVERAGEA(F50:G50))</f>
        <v>#DIV/0!</v>
      </c>
      <c r="K50" s="406" t="s">
        <v>61</v>
      </c>
      <c r="L50" s="2"/>
      <c r="M50" s="3">
        <v>0.1</v>
      </c>
      <c r="N50" s="3" t="s">
        <v>447</v>
      </c>
    </row>
    <row r="51" spans="2:14" ht="10.5" customHeight="1">
      <c r="B51" s="396">
        <v>39</v>
      </c>
      <c r="C51" s="895" t="s">
        <v>71</v>
      </c>
      <c r="D51" s="896"/>
      <c r="E51" s="381" t="s">
        <v>254</v>
      </c>
      <c r="F51" s="505"/>
      <c r="G51" s="440"/>
      <c r="H51" s="706" t="str">
        <f>IF(MAXA(F51:G51)&lt;M51,TEXT(M51,"&lt;0"),MAXA(F51:G51))</f>
        <v>&lt;2</v>
      </c>
      <c r="I51" s="707" t="str">
        <f>IF(MINA(F51:G51)&lt;M51,TEXT(M51,"&lt;0"),MINA(F51:G51))</f>
        <v>&lt;2</v>
      </c>
      <c r="J51" s="708" t="e">
        <f>IF(AVERAGEA(F51:G51)&lt;M51,TEXT(M51,"&lt;0"),AVERAGEA(F51:G51))</f>
        <v>#DIV/0!</v>
      </c>
      <c r="K51" s="875" t="s">
        <v>59</v>
      </c>
      <c r="L51" s="2"/>
      <c r="M51" s="3">
        <v>2</v>
      </c>
      <c r="N51" s="3" t="s">
        <v>448</v>
      </c>
    </row>
    <row r="52" spans="2:14" ht="10.5" customHeight="1">
      <c r="B52" s="396">
        <v>40</v>
      </c>
      <c r="C52" s="851" t="s">
        <v>47</v>
      </c>
      <c r="D52" s="852"/>
      <c r="E52" s="381" t="s">
        <v>254</v>
      </c>
      <c r="F52" s="505"/>
      <c r="G52" s="440"/>
      <c r="H52" s="706" t="str">
        <f>IF(MAXA(F52:G52)&lt;M52,TEXT(M52,"&lt;#0"),MAXA(F52:G52))</f>
        <v>&lt;10</v>
      </c>
      <c r="I52" s="707" t="str">
        <f>IF(MINA(F52:G52)&lt;M52,TEXT(M52,"&lt;#0"),MINA(F52:G52))</f>
        <v>&lt;10</v>
      </c>
      <c r="J52" s="708" t="e">
        <f>IF(AVERAGEA(F52:G52)&lt;M52,TEXT(M52,"&lt;#0"),AVERAGEA(F52:G52))</f>
        <v>#DIV/0!</v>
      </c>
      <c r="K52" s="875"/>
      <c r="L52" s="2"/>
      <c r="M52" s="3">
        <v>10</v>
      </c>
      <c r="N52" s="3" t="s">
        <v>450</v>
      </c>
    </row>
    <row r="53" spans="2:14" ht="10.5" customHeight="1">
      <c r="B53" s="396">
        <v>41</v>
      </c>
      <c r="C53" s="851" t="s">
        <v>48</v>
      </c>
      <c r="D53" s="852"/>
      <c r="E53" s="381" t="s">
        <v>254</v>
      </c>
      <c r="F53" s="506"/>
      <c r="G53" s="444"/>
      <c r="H53" s="700" t="str">
        <f aca="true" t="shared" si="0" ref="H53:H58">IF(MAXA(F53:G53)&lt;M53,TEXT(M53,"&lt;0.#######"),MAXA(F53:G53))</f>
        <v>&lt;0.02</v>
      </c>
      <c r="I53" s="701" t="str">
        <f>IF(MINA(F53:G53)&lt;M53,TEXT(M53,"&lt;0.#######"),MINA(F53:G53))</f>
        <v>&lt;0.02</v>
      </c>
      <c r="J53" s="702" t="e">
        <f>IF(AVERAGEA(F53:G53)&lt;M53,TEXT(M53,"&lt;0.#######"),AVERAGEA(F53:G53))</f>
        <v>#DIV/0!</v>
      </c>
      <c r="K53" s="875" t="s">
        <v>60</v>
      </c>
      <c r="L53" s="2"/>
      <c r="M53" s="3">
        <v>0.02</v>
      </c>
      <c r="N53" s="3" t="s">
        <v>292</v>
      </c>
    </row>
    <row r="54" spans="2:14" ht="10.5" customHeight="1">
      <c r="B54" s="396">
        <v>42</v>
      </c>
      <c r="C54" s="851" t="s">
        <v>243</v>
      </c>
      <c r="D54" s="852"/>
      <c r="E54" s="381" t="s">
        <v>254</v>
      </c>
      <c r="F54" s="505"/>
      <c r="G54" s="442"/>
      <c r="H54" s="342"/>
      <c r="I54" s="343"/>
      <c r="J54" s="344"/>
      <c r="K54" s="875"/>
      <c r="L54" s="2"/>
      <c r="M54" s="3">
        <v>1E-06</v>
      </c>
      <c r="N54" s="3" t="s">
        <v>455</v>
      </c>
    </row>
    <row r="55" spans="2:14" ht="10.5" customHeight="1">
      <c r="B55" s="396">
        <v>43</v>
      </c>
      <c r="C55" s="851" t="s">
        <v>244</v>
      </c>
      <c r="D55" s="852"/>
      <c r="E55" s="381" t="s">
        <v>254</v>
      </c>
      <c r="F55" s="505"/>
      <c r="G55" s="442"/>
      <c r="H55" s="342"/>
      <c r="I55" s="343"/>
      <c r="J55" s="344"/>
      <c r="K55" s="875"/>
      <c r="L55" s="2"/>
      <c r="M55" s="3">
        <v>1E-06</v>
      </c>
      <c r="N55" s="3" t="s">
        <v>455</v>
      </c>
    </row>
    <row r="56" spans="2:14" ht="10.5" customHeight="1">
      <c r="B56" s="396">
        <v>44</v>
      </c>
      <c r="C56" s="851" t="s">
        <v>49</v>
      </c>
      <c r="D56" s="852"/>
      <c r="E56" s="381" t="s">
        <v>254</v>
      </c>
      <c r="F56" s="505"/>
      <c r="G56" s="427"/>
      <c r="H56" s="703" t="str">
        <f t="shared" si="0"/>
        <v>&lt;0.002</v>
      </c>
      <c r="I56" s="704" t="str">
        <f>IF(MINA(F56:G56)&lt;M56,TEXT(M56,"&lt;0.#######"),MINA(F56:G56))</f>
        <v>&lt;0.002</v>
      </c>
      <c r="J56" s="705" t="e">
        <f>IF(AVERAGEA(F56:G56)&lt;M56,TEXT(M56,"&lt;0.#######"),AVERAGEA(F56:G56))</f>
        <v>#DIV/0!</v>
      </c>
      <c r="K56" s="875"/>
      <c r="L56" s="2"/>
      <c r="M56" s="3">
        <v>0.002</v>
      </c>
      <c r="N56" s="3" t="s">
        <v>473</v>
      </c>
    </row>
    <row r="57" spans="2:14" ht="10.5" customHeight="1">
      <c r="B57" s="396">
        <v>45</v>
      </c>
      <c r="C57" s="851" t="s">
        <v>50</v>
      </c>
      <c r="D57" s="852"/>
      <c r="E57" s="381" t="s">
        <v>254</v>
      </c>
      <c r="F57" s="505"/>
      <c r="G57" s="445"/>
      <c r="H57" s="709"/>
      <c r="I57" s="704"/>
      <c r="J57" s="710"/>
      <c r="K57" s="875"/>
      <c r="L57" s="2"/>
      <c r="M57" s="3">
        <v>0.0005</v>
      </c>
      <c r="N57" s="3" t="s">
        <v>290</v>
      </c>
    </row>
    <row r="58" spans="2:14" ht="10.5" customHeight="1">
      <c r="B58" s="396">
        <v>46</v>
      </c>
      <c r="C58" s="851" t="s">
        <v>232</v>
      </c>
      <c r="D58" s="852"/>
      <c r="E58" s="381" t="s">
        <v>255</v>
      </c>
      <c r="F58" s="531"/>
      <c r="G58" s="532"/>
      <c r="H58" s="690" t="str">
        <f t="shared" si="0"/>
        <v>&lt;0.2</v>
      </c>
      <c r="I58" s="711" t="str">
        <f>IF(MINA(F58:G58)&lt;M58,TEXT(M58,"&lt;0.#######"),MINA(F58:G58))</f>
        <v>&lt;0.2</v>
      </c>
      <c r="J58" s="692" t="e">
        <f>IF(AVERAGEA(F58:G58)&lt;M58,TEXT(M58,"&lt;0.#######"),AVERAGEA(F58:G58))</f>
        <v>#DIV/0!</v>
      </c>
      <c r="K58" s="875" t="s">
        <v>79</v>
      </c>
      <c r="L58" s="2"/>
      <c r="M58" s="3">
        <v>0.2</v>
      </c>
      <c r="N58" s="65" t="s">
        <v>459</v>
      </c>
    </row>
    <row r="59" spans="2:14" ht="10.5" customHeight="1">
      <c r="B59" s="396">
        <v>47</v>
      </c>
      <c r="C59" s="851" t="s">
        <v>51</v>
      </c>
      <c r="D59" s="852"/>
      <c r="E59" s="381" t="s">
        <v>276</v>
      </c>
      <c r="F59" s="503"/>
      <c r="G59" s="440"/>
      <c r="H59" s="690">
        <f>IF(MAXA(D59:G59)&lt;M59,TEXT(M59,"&lt;0.#######"),MAXA(D59:G59))</f>
        <v>0</v>
      </c>
      <c r="I59" s="699">
        <f>IF(MINA(F59:G59)&lt;M59,TEXT(M59,"&lt;0.#######"),MINA(F59:G59))</f>
        <v>0</v>
      </c>
      <c r="J59" s="692" t="e">
        <f>IF(AVERAGEA(F59:G59)&lt;M59,TEXT(M59,"&lt;0.#######"),AVERAGEA(F59:G59))</f>
        <v>#DIV/0!</v>
      </c>
      <c r="K59" s="875"/>
      <c r="L59" s="2"/>
      <c r="N59" s="65"/>
    </row>
    <row r="60" spans="2:12" ht="10.5" customHeight="1">
      <c r="B60" s="396">
        <v>48</v>
      </c>
      <c r="C60" s="851" t="s">
        <v>52</v>
      </c>
      <c r="D60" s="852"/>
      <c r="E60" s="381" t="s">
        <v>276</v>
      </c>
      <c r="F60" s="505"/>
      <c r="G60" s="422"/>
      <c r="H60" s="712"/>
      <c r="I60" s="711"/>
      <c r="J60" s="713"/>
      <c r="K60" s="875"/>
      <c r="L60" s="2"/>
    </row>
    <row r="61" spans="2:12" ht="10.5" customHeight="1">
      <c r="B61" s="396">
        <v>49</v>
      </c>
      <c r="C61" s="851" t="s">
        <v>53</v>
      </c>
      <c r="D61" s="852"/>
      <c r="E61" s="381" t="s">
        <v>276</v>
      </c>
      <c r="F61" s="503"/>
      <c r="G61" s="422"/>
      <c r="H61" s="712"/>
      <c r="I61" s="711"/>
      <c r="J61" s="713"/>
      <c r="K61" s="875"/>
      <c r="L61" s="2"/>
    </row>
    <row r="62" spans="2:14" ht="10.5" customHeight="1">
      <c r="B62" s="396">
        <v>50</v>
      </c>
      <c r="C62" s="851" t="s">
        <v>54</v>
      </c>
      <c r="D62" s="852"/>
      <c r="E62" s="381" t="s">
        <v>257</v>
      </c>
      <c r="F62" s="503"/>
      <c r="G62" s="440"/>
      <c r="H62" s="690" t="str">
        <f>IF(MAXA(F62:G62)&lt;M62,TEXT(M62,"&lt;0.#######"),MAXA(F62:G62))</f>
        <v>&lt;0.5</v>
      </c>
      <c r="I62" s="699" t="str">
        <f>IF(MINA(F62:G62)&lt;M62,TEXT(M62,"&lt;0.#######"),MINA(F62:G62))</f>
        <v>&lt;0.5</v>
      </c>
      <c r="J62" s="692" t="e">
        <f>IF(AVERAGEA(F62:G62)&lt;M62,TEXT(M62,"&lt;0.#######"),AVERAGEA(F62:G62))</f>
        <v>#DIV/0!</v>
      </c>
      <c r="K62" s="875"/>
      <c r="L62" s="2"/>
      <c r="M62" s="3">
        <v>0.5</v>
      </c>
      <c r="N62" s="3" t="s">
        <v>447</v>
      </c>
    </row>
    <row r="63" spans="2:14" ht="10.5" customHeight="1" thickBot="1">
      <c r="B63" s="396">
        <v>51</v>
      </c>
      <c r="C63" s="899" t="s">
        <v>55</v>
      </c>
      <c r="D63" s="900"/>
      <c r="E63" s="417" t="s">
        <v>257</v>
      </c>
      <c r="F63" s="503"/>
      <c r="G63" s="513"/>
      <c r="H63" s="714" t="str">
        <f>IF(MAXA(F63:G63)&lt;M63,TEXT(M63,"&lt;0.#######"),MAXA(F63:G63))</f>
        <v>&lt;0.1</v>
      </c>
      <c r="I63" s="715" t="str">
        <f>IF(MINA(F63:G63)&lt;M63,TEXT(M63,"&lt;0.#######"),MINA(F63:G63))</f>
        <v>&lt;0.1</v>
      </c>
      <c r="J63" s="716" t="e">
        <f>IF(AVERAGEA(F63:G63)&lt;M63,TEXT(M63,"&lt;0.#######"),AVERAGEA(F63:G63))</f>
        <v>#DIV/0!</v>
      </c>
      <c r="K63" s="872"/>
      <c r="L63" s="2"/>
      <c r="M63" s="3">
        <v>0.1</v>
      </c>
      <c r="N63" s="3" t="s">
        <v>448</v>
      </c>
    </row>
    <row r="64" spans="2:12" ht="12.75" customHeight="1" thickBot="1">
      <c r="B64" s="866" t="s">
        <v>169</v>
      </c>
      <c r="C64" s="867"/>
      <c r="D64" s="869"/>
      <c r="E64" s="388" t="s">
        <v>153</v>
      </c>
      <c r="F64" s="821" t="s">
        <v>469</v>
      </c>
      <c r="G64" s="821"/>
      <c r="H64" s="821"/>
      <c r="I64" s="821"/>
      <c r="J64" s="821"/>
      <c r="K64" s="418"/>
      <c r="L64" s="2"/>
    </row>
    <row r="65" spans="2:13" ht="10.5" customHeight="1">
      <c r="B65" s="419">
        <v>1</v>
      </c>
      <c r="C65" s="870" t="s">
        <v>104</v>
      </c>
      <c r="D65" s="871"/>
      <c r="E65" s="420" t="s">
        <v>214</v>
      </c>
      <c r="F65" s="502"/>
      <c r="G65" s="515"/>
      <c r="H65" s="717" t="str">
        <f>IF(MAXA(F65:G65)&lt;M65,TEXT(M65,"&lt;0.#######"),MAXA(F65:G65))</f>
        <v>&lt;0.05</v>
      </c>
      <c r="I65" s="718" t="str">
        <f>IF(MINA(F65:G65)&lt;M65,TEXT(M65,"&lt;0.#######"),MINA(F65:G65))</f>
        <v>&lt;0.05</v>
      </c>
      <c r="J65" s="719" t="e">
        <f>IF(AVERAGEA(F65:G65)&lt;M65,TEXT(M65,"&lt;0.#######"),AVERAGEA(F65:G65))</f>
        <v>#DIV/0!</v>
      </c>
      <c r="K65" s="897" t="s">
        <v>61</v>
      </c>
      <c r="L65" s="2"/>
      <c r="M65" s="3">
        <v>0.05</v>
      </c>
    </row>
    <row r="66" spans="2:13" ht="10.5" customHeight="1">
      <c r="B66" s="421">
        <v>2</v>
      </c>
      <c r="C66" s="851" t="s">
        <v>105</v>
      </c>
      <c r="D66" s="852"/>
      <c r="E66" s="381" t="s">
        <v>214</v>
      </c>
      <c r="F66" s="509"/>
      <c r="G66" s="337"/>
      <c r="H66" s="703" t="str">
        <f>IF(MAXA(F66:G66)&lt;M66,TEXT(M66,"&lt;0.#######"),MAXA(F66:G66))</f>
        <v>&lt;0.003</v>
      </c>
      <c r="I66" s="704" t="str">
        <f>IF(MINA(F66:G66)&lt;M66,TEXT(M66,"&lt;0.#######"),MINA(F66:G66))</f>
        <v>&lt;0.003</v>
      </c>
      <c r="J66" s="705" t="e">
        <f>IF(AVERAGEA(F66:G66)&lt;M66,TEXT(M66,"&lt;0.#######"),AVERAGEA(F66:G66))</f>
        <v>#DIV/0!</v>
      </c>
      <c r="K66" s="873"/>
      <c r="L66" s="2"/>
      <c r="M66" s="3">
        <v>0.003</v>
      </c>
    </row>
    <row r="67" spans="2:13" ht="10.5" customHeight="1">
      <c r="B67" s="421">
        <v>3</v>
      </c>
      <c r="C67" s="851" t="s">
        <v>151</v>
      </c>
      <c r="D67" s="852"/>
      <c r="E67" s="381" t="s">
        <v>214</v>
      </c>
      <c r="F67" s="505"/>
      <c r="G67" s="345"/>
      <c r="H67" s="690" t="str">
        <f>IF(MAXA(F67:G67)&lt;M67,TEXT(M67,"&lt;0.#######"),MAXA(F67:G67))</f>
        <v>&lt;0.5</v>
      </c>
      <c r="I67" s="699" t="str">
        <f>IF(MINA(F67:G67)&lt;M67,TEXT(M67,"&lt;0.#######"),MINA(F67:G67))</f>
        <v>&lt;0.5</v>
      </c>
      <c r="J67" s="692" t="e">
        <f>IF(AVERAGEA(F67:G67)&lt;M67,TEXT(M67,"&lt;0.#######"),AVERAGEA(F67:G67))</f>
        <v>#DIV/0!</v>
      </c>
      <c r="K67" s="873"/>
      <c r="L67" s="2"/>
      <c r="M67" s="3">
        <v>0.5</v>
      </c>
    </row>
    <row r="68" spans="2:13" ht="10.5" customHeight="1">
      <c r="B68" s="421">
        <v>4</v>
      </c>
      <c r="C68" s="851" t="s">
        <v>152</v>
      </c>
      <c r="D68" s="852"/>
      <c r="E68" s="381" t="s">
        <v>214</v>
      </c>
      <c r="F68" s="503"/>
      <c r="G68" s="345"/>
      <c r="H68" s="690" t="str">
        <f>IF(MAXA(F68:G68)&lt;M68,TEXT(M68,"&lt;0.#######"),MAXA(F68:G68))</f>
        <v>&lt;0.5</v>
      </c>
      <c r="I68" s="699" t="str">
        <f>IF(MINA(F68:G68)&lt;M68,TEXT(M68,"&lt;0.#######"),MINA(F68:G68))</f>
        <v>&lt;0.5</v>
      </c>
      <c r="J68" s="692" t="e">
        <f>IF(AVERAGEA(F68:G68)&lt;M68,TEXT(M68,"&lt;0.#######"),AVERAGEA(F68:G68))</f>
        <v>#DIV/0!</v>
      </c>
      <c r="K68" s="873"/>
      <c r="L68" s="2"/>
      <c r="M68" s="3">
        <v>0.5</v>
      </c>
    </row>
    <row r="69" spans="2:13" ht="10.5" customHeight="1">
      <c r="B69" s="421">
        <v>5</v>
      </c>
      <c r="C69" s="424" t="s">
        <v>150</v>
      </c>
      <c r="D69" s="425"/>
      <c r="E69" s="381" t="s">
        <v>214</v>
      </c>
      <c r="F69" s="503"/>
      <c r="G69" s="9"/>
      <c r="H69" s="706" t="str">
        <f>IF(MAXA(F69:G69)&lt;M69,TEXT(M69,"&lt;0"),MAXA(F69:G69))</f>
        <v>&lt;1</v>
      </c>
      <c r="I69" s="707" t="str">
        <f>IF(MINA(F69:G69)&lt;M69,TEXT(M69,"&lt;0"),MINA(F69:G69))</f>
        <v>&lt;1</v>
      </c>
      <c r="J69" s="708" t="e">
        <f>IF(AVERAGEA(F69:G69)&lt;M69,TEXT(M69,"&lt;0"),AVERAGEA(F69:G69))</f>
        <v>#DIV/0!</v>
      </c>
      <c r="K69" s="873"/>
      <c r="L69" s="2"/>
      <c r="M69" s="3">
        <v>1</v>
      </c>
    </row>
    <row r="70" spans="2:13" ht="10.5" customHeight="1">
      <c r="B70" s="421">
        <v>6</v>
      </c>
      <c r="C70" s="424" t="s">
        <v>149</v>
      </c>
      <c r="D70" s="425"/>
      <c r="E70" s="381" t="s">
        <v>214</v>
      </c>
      <c r="F70" s="503"/>
      <c r="G70" s="337"/>
      <c r="H70" s="712" t="str">
        <f>IF(MAXA(F70:G70)&lt;M70,TEXT(M70,"&lt;0.#######"),MAXA(F70:G70))</f>
        <v>&lt;0.5</v>
      </c>
      <c r="I70" s="711" t="str">
        <f>IF(MINA(F70:G70)&lt;M70,TEXT(M70,"&lt;0.#######"),MINA(F70:G70))</f>
        <v>&lt;0.5</v>
      </c>
      <c r="J70" s="708" t="e">
        <f>IF(AVERAGEA(F70:G70)&lt;M70,TEXT(M70,"&lt;0.#######"),AVERAGEA(F70:G70))</f>
        <v>#DIV/0!</v>
      </c>
      <c r="K70" s="873"/>
      <c r="L70" s="2"/>
      <c r="M70" s="3">
        <v>0.5</v>
      </c>
    </row>
    <row r="71" spans="2:13" ht="10.5" customHeight="1">
      <c r="B71" s="421">
        <v>7</v>
      </c>
      <c r="C71" s="838" t="s">
        <v>251</v>
      </c>
      <c r="D71" s="838"/>
      <c r="E71" s="381" t="s">
        <v>214</v>
      </c>
      <c r="F71" s="505"/>
      <c r="G71" s="345"/>
      <c r="H71" s="690" t="str">
        <f>IF(MAXA(F71:G71)&lt;M71,TEXT(M71,"&lt;0.#######"),MAXA(F71:G71))</f>
        <v>&lt;0.1</v>
      </c>
      <c r="I71" s="699" t="str">
        <f>IF(MINA(F71:G71)&lt;M71,TEXT(M71,"&lt;0.#######"),MINA(F71:G71))</f>
        <v>&lt;0.1</v>
      </c>
      <c r="J71" s="692" t="e">
        <f>IF(AVERAGEA(F71:G71)&lt;M71,TEXT(M71,"&lt;0.#######"),AVERAGEA(F71:G71))</f>
        <v>#DIV/0!</v>
      </c>
      <c r="K71" s="873"/>
      <c r="L71" s="2"/>
      <c r="M71" s="3">
        <v>0.1</v>
      </c>
    </row>
    <row r="72" spans="2:14" ht="10.5" customHeight="1">
      <c r="B72" s="421">
        <v>8</v>
      </c>
      <c r="C72" s="838" t="s">
        <v>481</v>
      </c>
      <c r="D72" s="838"/>
      <c r="E72" s="381" t="s">
        <v>482</v>
      </c>
      <c r="F72" s="487"/>
      <c r="G72" s="428"/>
      <c r="H72" s="720"/>
      <c r="I72" s="721"/>
      <c r="J72" s="735"/>
      <c r="K72" s="824"/>
      <c r="L72" s="2"/>
      <c r="M72" s="3">
        <v>2</v>
      </c>
      <c r="N72" s="575">
        <f>AVERAGE(70,2)</f>
        <v>36</v>
      </c>
    </row>
    <row r="73" spans="2:14" ht="10.5" customHeight="1">
      <c r="B73" s="421">
        <v>9</v>
      </c>
      <c r="C73" s="851" t="s">
        <v>258</v>
      </c>
      <c r="D73" s="852"/>
      <c r="E73" s="381" t="s">
        <v>155</v>
      </c>
      <c r="F73" s="486"/>
      <c r="G73" s="381"/>
      <c r="H73" s="722"/>
      <c r="I73" s="723"/>
      <c r="J73" s="564"/>
      <c r="K73" s="824"/>
      <c r="L73" s="2"/>
      <c r="M73" s="3">
        <v>1.8</v>
      </c>
      <c r="N73" s="575">
        <f>AVERAGE(1.8,17)</f>
        <v>9.4</v>
      </c>
    </row>
    <row r="74" spans="2:13" ht="10.5" customHeight="1">
      <c r="B74" s="421">
        <v>10</v>
      </c>
      <c r="C74" s="851" t="s">
        <v>237</v>
      </c>
      <c r="D74" s="852"/>
      <c r="E74" s="381" t="s">
        <v>154</v>
      </c>
      <c r="F74" s="503"/>
      <c r="G74" s="338"/>
      <c r="H74" s="724">
        <f>MAXA(F74:G74)</f>
        <v>0</v>
      </c>
      <c r="I74" s="725">
        <f>MINA(F74:G74)</f>
        <v>0</v>
      </c>
      <c r="J74" s="549" t="e">
        <f>AVERAGEA(F74:G74)</f>
        <v>#DIV/0!</v>
      </c>
      <c r="K74" s="824"/>
      <c r="L74" s="2"/>
      <c r="M74" s="3">
        <v>0.5</v>
      </c>
    </row>
    <row r="75" spans="2:13" ht="10.5" customHeight="1" thickBot="1">
      <c r="B75" s="447">
        <v>11</v>
      </c>
      <c r="C75" s="851" t="s">
        <v>238</v>
      </c>
      <c r="D75" s="852"/>
      <c r="E75" s="381" t="s">
        <v>249</v>
      </c>
      <c r="F75" s="503"/>
      <c r="G75" s="365"/>
      <c r="H75" s="726" t="str">
        <f>IF(MAXA(F75:G75)&lt;M75,TEXT(M75,"&lt;0.#######"),MAXA(F75:G75))</f>
        <v>&lt;0.2</v>
      </c>
      <c r="I75" s="727" t="str">
        <f>IF(MINA(F75:G75)&lt;M75,TEXT(M75,"&lt;0.#######"),MINA(F75:G75))</f>
        <v>&lt;0.2</v>
      </c>
      <c r="J75" s="728" t="e">
        <f>IF(AVERAGEA(F75:G75)&lt;M75,TEXT(M75,"&lt;0.#######"),AVERAGEA(F75:G75))</f>
        <v>#DIV/0!</v>
      </c>
      <c r="K75" s="898"/>
      <c r="L75" s="2"/>
      <c r="M75" s="3">
        <v>0.2</v>
      </c>
    </row>
    <row r="76" spans="2:14" s="6" customFormat="1" ht="12.75" customHeight="1" thickBot="1">
      <c r="B76" s="866" t="s">
        <v>242</v>
      </c>
      <c r="C76" s="867"/>
      <c r="D76" s="867"/>
      <c r="E76" s="868"/>
      <c r="F76" s="499"/>
      <c r="G76" s="501"/>
      <c r="H76" s="369"/>
      <c r="I76" s="436"/>
      <c r="J76" s="436"/>
      <c r="K76" s="369"/>
      <c r="L76" s="2"/>
      <c r="M76" s="3"/>
      <c r="N76" s="3"/>
    </row>
    <row r="77" spans="2:12" ht="10.5" customHeight="1">
      <c r="B77" s="368"/>
      <c r="C77" s="448" t="s">
        <v>467</v>
      </c>
      <c r="D77" s="448"/>
      <c r="E77" s="448"/>
      <c r="F77" s="448"/>
      <c r="G77" s="448"/>
      <c r="H77" s="448"/>
      <c r="I77" s="448"/>
      <c r="J77" s="448"/>
      <c r="K77" s="368"/>
      <c r="L77" s="5"/>
    </row>
    <row r="78" spans="4:10" ht="10.5" customHeight="1">
      <c r="D78" s="1"/>
      <c r="E78" s="1"/>
      <c r="F78" s="1"/>
      <c r="G78" s="1"/>
      <c r="H78" s="1"/>
      <c r="I78" s="1"/>
      <c r="J78" s="1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5" customHeight="1"/>
    <row r="90" ht="5.25" customHeight="1"/>
  </sheetData>
  <sheetProtection/>
  <mergeCells count="92">
    <mergeCell ref="H64:J64"/>
    <mergeCell ref="C26:D26"/>
    <mergeCell ref="C29:D29"/>
    <mergeCell ref="C30:D30"/>
    <mergeCell ref="C28:D28"/>
    <mergeCell ref="C27:D27"/>
    <mergeCell ref="C34:D34"/>
    <mergeCell ref="C35:D35"/>
    <mergeCell ref="C33:D33"/>
    <mergeCell ref="C42:D42"/>
    <mergeCell ref="B4:C4"/>
    <mergeCell ref="C14:D14"/>
    <mergeCell ref="C15:D15"/>
    <mergeCell ref="D8:E8"/>
    <mergeCell ref="D9:E9"/>
    <mergeCell ref="B6:C11"/>
    <mergeCell ref="D10:E10"/>
    <mergeCell ref="D7:E7"/>
    <mergeCell ref="D6:E6"/>
    <mergeCell ref="D11:E11"/>
    <mergeCell ref="B76:E76"/>
    <mergeCell ref="B12:D12"/>
    <mergeCell ref="C13:D13"/>
    <mergeCell ref="C16:D16"/>
    <mergeCell ref="C17:D17"/>
    <mergeCell ref="C22:D22"/>
    <mergeCell ref="C24:D24"/>
    <mergeCell ref="C23:D23"/>
    <mergeCell ref="C31:D31"/>
    <mergeCell ref="C32:D32"/>
    <mergeCell ref="K44:K47"/>
    <mergeCell ref="K51:K52"/>
    <mergeCell ref="K26:K32"/>
    <mergeCell ref="K33:K43"/>
    <mergeCell ref="F12:G12"/>
    <mergeCell ref="C20:D20"/>
    <mergeCell ref="K15:K20"/>
    <mergeCell ref="C18:D18"/>
    <mergeCell ref="C19:D19"/>
    <mergeCell ref="C21:D21"/>
    <mergeCell ref="K6:K11"/>
    <mergeCell ref="J6:J9"/>
    <mergeCell ref="K13:K14"/>
    <mergeCell ref="H12:J12"/>
    <mergeCell ref="H6:H9"/>
    <mergeCell ref="I6:I9"/>
    <mergeCell ref="C43:D43"/>
    <mergeCell ref="C36:D36"/>
    <mergeCell ref="C37:D37"/>
    <mergeCell ref="C38:D38"/>
    <mergeCell ref="C39:D39"/>
    <mergeCell ref="K23:K25"/>
    <mergeCell ref="C25:D25"/>
    <mergeCell ref="C40:D40"/>
    <mergeCell ref="C41:D41"/>
    <mergeCell ref="K53:K57"/>
    <mergeCell ref="C66:D66"/>
    <mergeCell ref="C68:D68"/>
    <mergeCell ref="C53:D53"/>
    <mergeCell ref="C54:D54"/>
    <mergeCell ref="C55:D55"/>
    <mergeCell ref="C56:D56"/>
    <mergeCell ref="C57:D57"/>
    <mergeCell ref="C62:D62"/>
    <mergeCell ref="F64:G64"/>
    <mergeCell ref="B1:K1"/>
    <mergeCell ref="C58:D58"/>
    <mergeCell ref="C59:D59"/>
    <mergeCell ref="C72:D72"/>
    <mergeCell ref="C65:D65"/>
    <mergeCell ref="C67:D67"/>
    <mergeCell ref="C63:D63"/>
    <mergeCell ref="B64:D64"/>
    <mergeCell ref="K65:K75"/>
    <mergeCell ref="K58:K63"/>
    <mergeCell ref="F3:I3"/>
    <mergeCell ref="F4:I4"/>
    <mergeCell ref="C60:D60"/>
    <mergeCell ref="C61:D61"/>
    <mergeCell ref="C44:D44"/>
    <mergeCell ref="C45:D45"/>
    <mergeCell ref="C46:D46"/>
    <mergeCell ref="C47:D47"/>
    <mergeCell ref="C49:D49"/>
    <mergeCell ref="C50:D50"/>
    <mergeCell ref="C74:D74"/>
    <mergeCell ref="C73:D73"/>
    <mergeCell ref="C75:D75"/>
    <mergeCell ref="C48:D48"/>
    <mergeCell ref="C51:D51"/>
    <mergeCell ref="C52:D52"/>
    <mergeCell ref="C71:D71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78"/>
  <sheetViews>
    <sheetView zoomScalePageLayoutView="0" workbookViewId="0" topLeftCell="A1">
      <selection activeCell="I73" sqref="I73"/>
    </sheetView>
  </sheetViews>
  <sheetFormatPr defaultColWidth="8.8984375" defaultRowHeight="9.75" customHeight="1"/>
  <cols>
    <col min="1" max="1" width="1.69921875" style="368" customWidth="1"/>
    <col min="2" max="2" width="3.09765625" style="368" customWidth="1"/>
    <col min="3" max="3" width="8.8984375" style="368" customWidth="1"/>
    <col min="4" max="4" width="14.19921875" style="368" customWidth="1"/>
    <col min="5" max="5" width="12.5" style="368" customWidth="1"/>
    <col min="6" max="6" width="7.59765625" style="369" customWidth="1"/>
    <col min="7" max="7" width="7.59765625" style="368" customWidth="1"/>
    <col min="8" max="10" width="7.59765625" style="369" customWidth="1"/>
    <col min="11" max="11" width="13.5" style="369" customWidth="1"/>
    <col min="12" max="12" width="3.5" style="368" customWidth="1"/>
    <col min="13" max="14" width="0" style="368" hidden="1" customWidth="1"/>
    <col min="15" max="16384" width="8.8984375" style="368" customWidth="1"/>
  </cols>
  <sheetData>
    <row r="1" spans="2:21" ht="19.5" customHeight="1">
      <c r="B1" s="792" t="str">
        <f>'本川'!B1</f>
        <v>定　期　水　質　検　査　結　果（令和５年度）</v>
      </c>
      <c r="C1" s="792"/>
      <c r="D1" s="792"/>
      <c r="E1" s="792"/>
      <c r="F1" s="792"/>
      <c r="G1" s="792"/>
      <c r="H1" s="792"/>
      <c r="I1" s="792"/>
      <c r="J1" s="792"/>
      <c r="K1" s="792"/>
      <c r="L1" s="449"/>
      <c r="M1" s="449"/>
      <c r="U1" s="369"/>
    </row>
    <row r="2" spans="2:21" ht="12" customHeight="1" thickBot="1">
      <c r="B2" s="370"/>
      <c r="F2" s="368"/>
      <c r="H2" s="368"/>
      <c r="I2" s="368"/>
      <c r="J2" s="368"/>
      <c r="K2" s="368"/>
      <c r="U2" s="369"/>
    </row>
    <row r="3" spans="2:12" ht="16.5" customHeight="1" thickBot="1">
      <c r="B3" s="369"/>
      <c r="C3" s="371"/>
      <c r="D3" s="372"/>
      <c r="E3" s="369"/>
      <c r="F3" s="849" t="s">
        <v>6</v>
      </c>
      <c r="G3" s="914"/>
      <c r="H3" s="914"/>
      <c r="I3" s="850"/>
      <c r="L3" s="369"/>
    </row>
    <row r="4" spans="2:12" ht="16.5" customHeight="1" thickBot="1">
      <c r="B4" s="849" t="s">
        <v>21</v>
      </c>
      <c r="C4" s="850"/>
      <c r="D4" s="373" t="s">
        <v>429</v>
      </c>
      <c r="E4" s="369"/>
      <c r="F4" s="915" t="s">
        <v>182</v>
      </c>
      <c r="G4" s="916"/>
      <c r="H4" s="916"/>
      <c r="I4" s="917"/>
      <c r="L4" s="369"/>
    </row>
    <row r="5" spans="2:12" ht="9.75" customHeight="1" thickBot="1">
      <c r="B5" s="369"/>
      <c r="C5" s="369"/>
      <c r="D5" s="369"/>
      <c r="E5" s="369"/>
      <c r="G5" s="369"/>
      <c r="L5" s="369"/>
    </row>
    <row r="6" spans="2:12" ht="10.5" customHeight="1">
      <c r="B6" s="887" t="s">
        <v>250</v>
      </c>
      <c r="C6" s="888"/>
      <c r="D6" s="885" t="s">
        <v>7</v>
      </c>
      <c r="E6" s="886"/>
      <c r="F6" s="374">
        <v>45064</v>
      </c>
      <c r="G6" s="438">
        <v>45113</v>
      </c>
      <c r="H6" s="911" t="s">
        <v>0</v>
      </c>
      <c r="I6" s="860" t="s">
        <v>1</v>
      </c>
      <c r="J6" s="882" t="s">
        <v>2</v>
      </c>
      <c r="K6" s="880" t="s">
        <v>76</v>
      </c>
      <c r="L6" s="369"/>
    </row>
    <row r="7" spans="2:12" ht="10.5" customHeight="1">
      <c r="B7" s="889"/>
      <c r="C7" s="890"/>
      <c r="D7" s="876" t="s">
        <v>12</v>
      </c>
      <c r="E7" s="877"/>
      <c r="F7" s="377">
        <v>0.4270833333333333</v>
      </c>
      <c r="G7" s="439">
        <v>0.4270833333333333</v>
      </c>
      <c r="H7" s="912"/>
      <c r="I7" s="861"/>
      <c r="J7" s="883"/>
      <c r="K7" s="881"/>
      <c r="L7" s="369"/>
    </row>
    <row r="8" spans="2:12" ht="10.5" customHeight="1">
      <c r="B8" s="889"/>
      <c r="C8" s="890"/>
      <c r="D8" s="876" t="s">
        <v>8</v>
      </c>
      <c r="E8" s="877"/>
      <c r="F8" s="377" t="s">
        <v>488</v>
      </c>
      <c r="G8" s="439" t="s">
        <v>519</v>
      </c>
      <c r="H8" s="912"/>
      <c r="I8" s="861"/>
      <c r="J8" s="883"/>
      <c r="K8" s="881"/>
      <c r="L8" s="369"/>
    </row>
    <row r="9" spans="2:12" ht="10.5" customHeight="1">
      <c r="B9" s="889"/>
      <c r="C9" s="890"/>
      <c r="D9" s="876" t="s">
        <v>9</v>
      </c>
      <c r="E9" s="877"/>
      <c r="F9" s="380" t="s">
        <v>488</v>
      </c>
      <c r="G9" s="422" t="s">
        <v>488</v>
      </c>
      <c r="H9" s="913"/>
      <c r="I9" s="862"/>
      <c r="J9" s="884"/>
      <c r="K9" s="881"/>
      <c r="L9" s="369"/>
    </row>
    <row r="10" spans="2:12" ht="10.5" customHeight="1">
      <c r="B10" s="889"/>
      <c r="C10" s="890"/>
      <c r="D10" s="876" t="s">
        <v>10</v>
      </c>
      <c r="E10" s="877"/>
      <c r="F10" s="596">
        <v>25.8</v>
      </c>
      <c r="G10" s="329">
        <v>28</v>
      </c>
      <c r="H10" s="328">
        <f>MAX(F10:G10)</f>
        <v>28</v>
      </c>
      <c r="I10" s="329">
        <f>MIN(F10:G10)</f>
        <v>25.8</v>
      </c>
      <c r="J10" s="330">
        <f>AVERAGE(F10:G10)</f>
        <v>26.9</v>
      </c>
      <c r="K10" s="881"/>
      <c r="L10" s="369"/>
    </row>
    <row r="11" spans="2:12" ht="10.5" customHeight="1" thickBot="1">
      <c r="B11" s="889"/>
      <c r="C11" s="890"/>
      <c r="D11" s="876" t="s">
        <v>11</v>
      </c>
      <c r="E11" s="877"/>
      <c r="F11" s="382">
        <v>11</v>
      </c>
      <c r="G11" s="517">
        <v>17.6</v>
      </c>
      <c r="H11" s="331">
        <f>MAX(F11:G11)</f>
        <v>17.6</v>
      </c>
      <c r="I11" s="332">
        <f>MIN(F11:G11)</f>
        <v>11</v>
      </c>
      <c r="J11" s="333">
        <f>AVERAGE(F11:G11)</f>
        <v>14.3</v>
      </c>
      <c r="K11" s="881"/>
      <c r="L11" s="369"/>
    </row>
    <row r="12" spans="2:13" s="391" customFormat="1" ht="12.75" customHeight="1" thickBot="1">
      <c r="B12" s="866" t="s">
        <v>234</v>
      </c>
      <c r="C12" s="867"/>
      <c r="D12" s="867"/>
      <c r="E12" s="388" t="s">
        <v>256</v>
      </c>
      <c r="F12" s="821" t="s">
        <v>469</v>
      </c>
      <c r="G12" s="821"/>
      <c r="H12" s="821"/>
      <c r="I12" s="821"/>
      <c r="J12" s="821"/>
      <c r="K12" s="389"/>
      <c r="L12" s="390"/>
      <c r="M12" s="391" t="s">
        <v>245</v>
      </c>
    </row>
    <row r="13" spans="2:14" ht="10.5" customHeight="1">
      <c r="B13" s="392">
        <v>1</v>
      </c>
      <c r="C13" s="891" t="s">
        <v>22</v>
      </c>
      <c r="D13" s="892"/>
      <c r="E13" s="393" t="s">
        <v>264</v>
      </c>
      <c r="F13" s="502">
        <v>21</v>
      </c>
      <c r="G13" s="518">
        <v>120</v>
      </c>
      <c r="H13" s="334">
        <f>MAX(F13:G13)</f>
        <v>120</v>
      </c>
      <c r="I13" s="335">
        <f>MIN(F13:G13)</f>
        <v>21</v>
      </c>
      <c r="J13" s="336">
        <v>150</v>
      </c>
      <c r="K13" s="873" t="s">
        <v>56</v>
      </c>
      <c r="L13" s="395"/>
      <c r="N13" s="368">
        <v>0</v>
      </c>
    </row>
    <row r="14" spans="2:12" ht="10.5" customHeight="1">
      <c r="B14" s="396">
        <v>2</v>
      </c>
      <c r="C14" s="851" t="s">
        <v>23</v>
      </c>
      <c r="D14" s="852"/>
      <c r="E14" s="397" t="s">
        <v>276</v>
      </c>
      <c r="F14" s="503" t="s">
        <v>489</v>
      </c>
      <c r="G14" s="504" t="s">
        <v>489</v>
      </c>
      <c r="H14" s="122"/>
      <c r="I14" s="337"/>
      <c r="J14" s="338"/>
      <c r="K14" s="873"/>
      <c r="L14" s="395"/>
    </row>
    <row r="15" spans="2:14" ht="10.5" customHeight="1">
      <c r="B15" s="396">
        <v>3</v>
      </c>
      <c r="C15" s="851" t="s">
        <v>24</v>
      </c>
      <c r="D15" s="852"/>
      <c r="E15" s="381" t="s">
        <v>254</v>
      </c>
      <c r="F15" s="505" t="s">
        <v>477</v>
      </c>
      <c r="G15" s="427" t="s">
        <v>477</v>
      </c>
      <c r="H15" s="339"/>
      <c r="I15" s="340"/>
      <c r="J15" s="341"/>
      <c r="K15" s="872" t="s">
        <v>57</v>
      </c>
      <c r="L15" s="395"/>
      <c r="M15" s="368">
        <v>0.0003</v>
      </c>
      <c r="N15" s="368" t="s">
        <v>435</v>
      </c>
    </row>
    <row r="16" spans="2:14" ht="10.5" customHeight="1">
      <c r="B16" s="396">
        <v>4</v>
      </c>
      <c r="C16" s="851" t="s">
        <v>25</v>
      </c>
      <c r="D16" s="852"/>
      <c r="E16" s="381" t="s">
        <v>254</v>
      </c>
      <c r="F16" s="505" t="s">
        <v>477</v>
      </c>
      <c r="G16" s="442" t="s">
        <v>477</v>
      </c>
      <c r="H16" s="342"/>
      <c r="I16" s="343"/>
      <c r="J16" s="344"/>
      <c r="K16" s="878"/>
      <c r="L16" s="395"/>
      <c r="M16" s="368">
        <v>5E-05</v>
      </c>
      <c r="N16" s="368" t="s">
        <v>289</v>
      </c>
    </row>
    <row r="17" spans="2:14" ht="10.5" customHeight="1">
      <c r="B17" s="396">
        <v>5</v>
      </c>
      <c r="C17" s="851" t="s">
        <v>26</v>
      </c>
      <c r="D17" s="852"/>
      <c r="E17" s="381" t="s">
        <v>254</v>
      </c>
      <c r="F17" s="505" t="s">
        <v>477</v>
      </c>
      <c r="G17" s="427" t="s">
        <v>477</v>
      </c>
      <c r="H17" s="339"/>
      <c r="I17" s="340"/>
      <c r="J17" s="341"/>
      <c r="K17" s="878"/>
      <c r="L17" s="395"/>
      <c r="M17" s="368">
        <v>0.001</v>
      </c>
      <c r="N17" s="368" t="s">
        <v>291</v>
      </c>
    </row>
    <row r="18" spans="2:14" ht="10.5" customHeight="1">
      <c r="B18" s="396">
        <v>6</v>
      </c>
      <c r="C18" s="851" t="s">
        <v>27</v>
      </c>
      <c r="D18" s="852"/>
      <c r="E18" s="381" t="s">
        <v>254</v>
      </c>
      <c r="F18" s="505" t="s">
        <v>477</v>
      </c>
      <c r="G18" s="443" t="s">
        <v>477</v>
      </c>
      <c r="H18" s="339"/>
      <c r="I18" s="340"/>
      <c r="J18" s="341"/>
      <c r="K18" s="878"/>
      <c r="L18" s="395"/>
      <c r="M18" s="368">
        <v>0.001</v>
      </c>
      <c r="N18" s="368" t="s">
        <v>291</v>
      </c>
    </row>
    <row r="19" spans="2:14" ht="10.5" customHeight="1">
      <c r="B19" s="396">
        <v>7</v>
      </c>
      <c r="C19" s="851" t="s">
        <v>28</v>
      </c>
      <c r="D19" s="852"/>
      <c r="E19" s="381" t="s">
        <v>254</v>
      </c>
      <c r="F19" s="505" t="s">
        <v>477</v>
      </c>
      <c r="G19" s="427" t="s">
        <v>477</v>
      </c>
      <c r="H19" s="339"/>
      <c r="I19" s="340"/>
      <c r="J19" s="341"/>
      <c r="K19" s="878"/>
      <c r="L19" s="395"/>
      <c r="M19" s="368">
        <v>0.001</v>
      </c>
      <c r="N19" s="368" t="s">
        <v>291</v>
      </c>
    </row>
    <row r="20" spans="2:14" ht="10.5" customHeight="1">
      <c r="B20" s="396">
        <v>8</v>
      </c>
      <c r="C20" s="851" t="s">
        <v>29</v>
      </c>
      <c r="D20" s="852"/>
      <c r="E20" s="381" t="s">
        <v>254</v>
      </c>
      <c r="F20" s="505" t="s">
        <v>477</v>
      </c>
      <c r="G20" s="427" t="s">
        <v>477</v>
      </c>
      <c r="H20" s="339"/>
      <c r="I20" s="340"/>
      <c r="J20" s="341"/>
      <c r="K20" s="879"/>
      <c r="L20" s="395"/>
      <c r="M20" s="368">
        <v>0.005</v>
      </c>
      <c r="N20" s="368" t="s">
        <v>293</v>
      </c>
    </row>
    <row r="21" spans="2:14" ht="10.5" customHeight="1">
      <c r="B21" s="396">
        <v>9</v>
      </c>
      <c r="C21" s="851" t="s">
        <v>465</v>
      </c>
      <c r="D21" s="852"/>
      <c r="E21" s="381" t="s">
        <v>254</v>
      </c>
      <c r="F21" s="505"/>
      <c r="G21" s="427"/>
      <c r="H21" s="339"/>
      <c r="I21" s="340"/>
      <c r="J21" s="341"/>
      <c r="K21" s="406" t="s">
        <v>466</v>
      </c>
      <c r="L21" s="395"/>
      <c r="M21" s="368">
        <v>0.004</v>
      </c>
      <c r="N21" s="368" t="s">
        <v>293</v>
      </c>
    </row>
    <row r="22" spans="2:14" ht="10.5" customHeight="1">
      <c r="B22" s="396">
        <v>10</v>
      </c>
      <c r="C22" s="851" t="s">
        <v>30</v>
      </c>
      <c r="D22" s="852"/>
      <c r="E22" s="381" t="s">
        <v>254</v>
      </c>
      <c r="F22" s="505" t="s">
        <v>477</v>
      </c>
      <c r="G22" s="427" t="s">
        <v>477</v>
      </c>
      <c r="H22" s="339"/>
      <c r="I22" s="340"/>
      <c r="J22" s="341"/>
      <c r="K22" s="406" t="s">
        <v>58</v>
      </c>
      <c r="L22" s="395"/>
      <c r="M22" s="368">
        <v>0.001</v>
      </c>
      <c r="N22" s="368" t="s">
        <v>291</v>
      </c>
    </row>
    <row r="23" spans="2:14" ht="10.5" customHeight="1">
      <c r="B23" s="396">
        <v>11</v>
      </c>
      <c r="C23" s="851" t="s">
        <v>31</v>
      </c>
      <c r="D23" s="852"/>
      <c r="E23" s="381" t="s">
        <v>254</v>
      </c>
      <c r="F23" s="505" t="s">
        <v>448</v>
      </c>
      <c r="G23" s="422" t="s">
        <v>448</v>
      </c>
      <c r="H23" s="328" t="str">
        <f>IF(MAXA(F23:G23)&lt;M23,TEXT(M23,"&lt;0.#######"),MAXA(F23:G23))</f>
        <v>&lt;0.1</v>
      </c>
      <c r="I23" s="345" t="str">
        <f>IF(MINA(F23:G23)&lt;M23,TEXT(M23,"&lt;0.#######"),MINA(F23:G23))</f>
        <v>&lt;0.1</v>
      </c>
      <c r="J23" s="330" t="str">
        <f>IF(AVERAGEA(F23:G23)&lt;M23,TEXT(M23,"&lt;0.#######"),AVERAGEA(F23:G23))</f>
        <v>&lt;0.1</v>
      </c>
      <c r="K23" s="875" t="s">
        <v>59</v>
      </c>
      <c r="L23" s="395"/>
      <c r="M23" s="368">
        <v>0.1</v>
      </c>
      <c r="N23" s="368" t="s">
        <v>448</v>
      </c>
    </row>
    <row r="24" spans="2:14" ht="10.5" customHeight="1">
      <c r="B24" s="396">
        <v>12</v>
      </c>
      <c r="C24" s="851" t="s">
        <v>32</v>
      </c>
      <c r="D24" s="852"/>
      <c r="E24" s="381" t="s">
        <v>254</v>
      </c>
      <c r="F24" s="505" t="s">
        <v>477</v>
      </c>
      <c r="G24" s="444" t="s">
        <v>477</v>
      </c>
      <c r="H24" s="346"/>
      <c r="I24" s="347"/>
      <c r="J24" s="348"/>
      <c r="K24" s="875"/>
      <c r="L24" s="395"/>
      <c r="M24" s="368">
        <v>0.05</v>
      </c>
      <c r="N24" s="368" t="s">
        <v>456</v>
      </c>
    </row>
    <row r="25" spans="2:14" ht="10.5" customHeight="1">
      <c r="B25" s="396">
        <v>13</v>
      </c>
      <c r="C25" s="851" t="s">
        <v>33</v>
      </c>
      <c r="D25" s="852"/>
      <c r="E25" s="381" t="s">
        <v>254</v>
      </c>
      <c r="F25" s="505" t="s">
        <v>477</v>
      </c>
      <c r="G25" s="329" t="s">
        <v>477</v>
      </c>
      <c r="H25" s="328"/>
      <c r="I25" s="345"/>
      <c r="J25" s="330"/>
      <c r="K25" s="875"/>
      <c r="L25" s="395"/>
      <c r="M25" s="368">
        <v>0.1</v>
      </c>
      <c r="N25" s="368" t="s">
        <v>448</v>
      </c>
    </row>
    <row r="26" spans="2:14" ht="10.5" customHeight="1">
      <c r="B26" s="396">
        <v>14</v>
      </c>
      <c r="C26" s="851" t="s">
        <v>34</v>
      </c>
      <c r="D26" s="852"/>
      <c r="E26" s="381" t="s">
        <v>254</v>
      </c>
      <c r="F26" s="505" t="s">
        <v>477</v>
      </c>
      <c r="G26" s="445" t="s">
        <v>477</v>
      </c>
      <c r="H26" s="349"/>
      <c r="I26" s="350"/>
      <c r="J26" s="351"/>
      <c r="K26" s="875" t="s">
        <v>60</v>
      </c>
      <c r="L26" s="395"/>
      <c r="M26" s="368">
        <v>0.0002</v>
      </c>
      <c r="N26" s="368" t="s">
        <v>286</v>
      </c>
    </row>
    <row r="27" spans="2:14" ht="10.5" customHeight="1">
      <c r="B27" s="396">
        <v>15</v>
      </c>
      <c r="C27" s="851" t="s">
        <v>171</v>
      </c>
      <c r="D27" s="852"/>
      <c r="E27" s="381" t="s">
        <v>254</v>
      </c>
      <c r="F27" s="505" t="s">
        <v>477</v>
      </c>
      <c r="G27" s="427" t="s">
        <v>477</v>
      </c>
      <c r="H27" s="339"/>
      <c r="I27" s="340"/>
      <c r="J27" s="341"/>
      <c r="K27" s="875"/>
      <c r="L27" s="395"/>
      <c r="M27" s="368">
        <v>0.005</v>
      </c>
      <c r="N27" s="368" t="s">
        <v>293</v>
      </c>
    </row>
    <row r="28" spans="2:14" ht="21.75" customHeight="1">
      <c r="B28" s="396">
        <v>16</v>
      </c>
      <c r="C28" s="893" t="s">
        <v>434</v>
      </c>
      <c r="D28" s="894"/>
      <c r="E28" s="381" t="s">
        <v>254</v>
      </c>
      <c r="F28" s="505" t="s">
        <v>477</v>
      </c>
      <c r="G28" s="427" t="s">
        <v>477</v>
      </c>
      <c r="H28" s="339"/>
      <c r="I28" s="340"/>
      <c r="J28" s="341"/>
      <c r="K28" s="875"/>
      <c r="L28" s="395"/>
      <c r="M28" s="368">
        <v>0.001</v>
      </c>
      <c r="N28" s="368" t="s">
        <v>291</v>
      </c>
    </row>
    <row r="29" spans="2:14" ht="10.5" customHeight="1">
      <c r="B29" s="396">
        <v>17</v>
      </c>
      <c r="C29" s="851" t="s">
        <v>172</v>
      </c>
      <c r="D29" s="852"/>
      <c r="E29" s="381" t="s">
        <v>254</v>
      </c>
      <c r="F29" s="505" t="s">
        <v>477</v>
      </c>
      <c r="G29" s="427" t="s">
        <v>477</v>
      </c>
      <c r="H29" s="339"/>
      <c r="I29" s="340"/>
      <c r="J29" s="341"/>
      <c r="K29" s="875"/>
      <c r="L29" s="395"/>
      <c r="M29" s="368">
        <v>0.001</v>
      </c>
      <c r="N29" s="368" t="s">
        <v>291</v>
      </c>
    </row>
    <row r="30" spans="2:14" ht="10.5" customHeight="1">
      <c r="B30" s="396">
        <v>18</v>
      </c>
      <c r="C30" s="851" t="s">
        <v>173</v>
      </c>
      <c r="D30" s="852"/>
      <c r="E30" s="381" t="s">
        <v>254</v>
      </c>
      <c r="F30" s="505" t="s">
        <v>477</v>
      </c>
      <c r="G30" s="427" t="s">
        <v>477</v>
      </c>
      <c r="H30" s="339"/>
      <c r="I30" s="340"/>
      <c r="J30" s="341"/>
      <c r="K30" s="875"/>
      <c r="L30" s="395"/>
      <c r="M30" s="368">
        <v>0.001</v>
      </c>
      <c r="N30" s="368" t="s">
        <v>291</v>
      </c>
    </row>
    <row r="31" spans="2:14" ht="10.5" customHeight="1">
      <c r="B31" s="396">
        <v>19</v>
      </c>
      <c r="C31" s="851" t="s">
        <v>174</v>
      </c>
      <c r="D31" s="852"/>
      <c r="E31" s="381" t="s">
        <v>254</v>
      </c>
      <c r="F31" s="505" t="s">
        <v>477</v>
      </c>
      <c r="G31" s="427" t="s">
        <v>477</v>
      </c>
      <c r="H31" s="339"/>
      <c r="I31" s="340"/>
      <c r="J31" s="341"/>
      <c r="K31" s="875"/>
      <c r="L31" s="395"/>
      <c r="M31" s="368">
        <v>0.001</v>
      </c>
      <c r="N31" s="368" t="s">
        <v>291</v>
      </c>
    </row>
    <row r="32" spans="2:14" ht="10.5" customHeight="1">
      <c r="B32" s="396">
        <v>20</v>
      </c>
      <c r="C32" s="851" t="s">
        <v>175</v>
      </c>
      <c r="D32" s="852"/>
      <c r="E32" s="381" t="s">
        <v>254</v>
      </c>
      <c r="F32" s="505" t="s">
        <v>477</v>
      </c>
      <c r="G32" s="427" t="s">
        <v>477</v>
      </c>
      <c r="H32" s="339"/>
      <c r="I32" s="340"/>
      <c r="J32" s="341"/>
      <c r="K32" s="875"/>
      <c r="L32" s="395"/>
      <c r="M32" s="368">
        <v>0.001</v>
      </c>
      <c r="N32" s="368" t="s">
        <v>291</v>
      </c>
    </row>
    <row r="33" spans="2:14" ht="10.5" customHeight="1">
      <c r="B33" s="396">
        <v>21</v>
      </c>
      <c r="C33" s="851" t="s">
        <v>277</v>
      </c>
      <c r="D33" s="852"/>
      <c r="E33" s="381" t="s">
        <v>254</v>
      </c>
      <c r="F33" s="505" t="s">
        <v>477</v>
      </c>
      <c r="G33" s="444" t="s">
        <v>477</v>
      </c>
      <c r="H33" s="339"/>
      <c r="I33" s="340"/>
      <c r="J33" s="341"/>
      <c r="K33" s="872" t="s">
        <v>58</v>
      </c>
      <c r="L33" s="395"/>
      <c r="M33" s="368">
        <v>0.06</v>
      </c>
      <c r="N33" s="368" t="s">
        <v>453</v>
      </c>
    </row>
    <row r="34" spans="2:14" ht="10.5" customHeight="1">
      <c r="B34" s="396">
        <v>22</v>
      </c>
      <c r="C34" s="851" t="s">
        <v>35</v>
      </c>
      <c r="D34" s="852"/>
      <c r="E34" s="381" t="s">
        <v>254</v>
      </c>
      <c r="F34" s="505" t="s">
        <v>477</v>
      </c>
      <c r="G34" s="427" t="s">
        <v>477</v>
      </c>
      <c r="H34" s="339"/>
      <c r="I34" s="340"/>
      <c r="J34" s="341"/>
      <c r="K34" s="873"/>
      <c r="L34" s="395"/>
      <c r="M34" s="368">
        <v>0.002</v>
      </c>
      <c r="N34" s="368" t="s">
        <v>288</v>
      </c>
    </row>
    <row r="35" spans="2:14" ht="10.5" customHeight="1">
      <c r="B35" s="396">
        <v>23</v>
      </c>
      <c r="C35" s="851" t="s">
        <v>101</v>
      </c>
      <c r="D35" s="852"/>
      <c r="E35" s="381" t="s">
        <v>254</v>
      </c>
      <c r="F35" s="505" t="s">
        <v>477</v>
      </c>
      <c r="G35" s="427" t="s">
        <v>477</v>
      </c>
      <c r="H35" s="339"/>
      <c r="I35" s="340"/>
      <c r="J35" s="341"/>
      <c r="K35" s="873"/>
      <c r="L35" s="395"/>
      <c r="M35" s="368">
        <v>0.001</v>
      </c>
      <c r="N35" s="368" t="s">
        <v>291</v>
      </c>
    </row>
    <row r="36" spans="2:14" ht="10.5" customHeight="1">
      <c r="B36" s="396">
        <v>24</v>
      </c>
      <c r="C36" s="851" t="s">
        <v>36</v>
      </c>
      <c r="D36" s="852"/>
      <c r="E36" s="381" t="s">
        <v>254</v>
      </c>
      <c r="F36" s="505" t="s">
        <v>477</v>
      </c>
      <c r="G36" s="427" t="s">
        <v>477</v>
      </c>
      <c r="H36" s="339"/>
      <c r="I36" s="340"/>
      <c r="J36" s="341"/>
      <c r="K36" s="873"/>
      <c r="L36" s="395"/>
      <c r="M36" s="368">
        <v>0.003</v>
      </c>
      <c r="N36" s="368" t="s">
        <v>436</v>
      </c>
    </row>
    <row r="37" spans="2:14" ht="10.5" customHeight="1">
      <c r="B37" s="396">
        <v>25</v>
      </c>
      <c r="C37" s="851" t="s">
        <v>176</v>
      </c>
      <c r="D37" s="852"/>
      <c r="E37" s="381" t="s">
        <v>254</v>
      </c>
      <c r="F37" s="505" t="s">
        <v>477</v>
      </c>
      <c r="G37" s="427" t="s">
        <v>477</v>
      </c>
      <c r="H37" s="339"/>
      <c r="I37" s="340"/>
      <c r="J37" s="341"/>
      <c r="K37" s="873"/>
      <c r="L37" s="395"/>
      <c r="M37" s="368">
        <v>0.001</v>
      </c>
      <c r="N37" s="368" t="s">
        <v>291</v>
      </c>
    </row>
    <row r="38" spans="2:14" ht="10.5" customHeight="1">
      <c r="B38" s="396">
        <v>26</v>
      </c>
      <c r="C38" s="851" t="s">
        <v>37</v>
      </c>
      <c r="D38" s="852"/>
      <c r="E38" s="381" t="s">
        <v>254</v>
      </c>
      <c r="F38" s="505" t="s">
        <v>477</v>
      </c>
      <c r="G38" s="427" t="s">
        <v>477</v>
      </c>
      <c r="H38" s="339"/>
      <c r="I38" s="340"/>
      <c r="J38" s="341"/>
      <c r="K38" s="873"/>
      <c r="L38" s="395"/>
      <c r="M38" s="368">
        <v>0.001</v>
      </c>
      <c r="N38" s="368" t="s">
        <v>291</v>
      </c>
    </row>
    <row r="39" spans="2:14" ht="10.5" customHeight="1">
      <c r="B39" s="396">
        <v>27</v>
      </c>
      <c r="C39" s="851" t="s">
        <v>38</v>
      </c>
      <c r="D39" s="852"/>
      <c r="E39" s="381" t="s">
        <v>254</v>
      </c>
      <c r="F39" s="505" t="s">
        <v>477</v>
      </c>
      <c r="G39" s="427" t="s">
        <v>477</v>
      </c>
      <c r="H39" s="339"/>
      <c r="I39" s="340"/>
      <c r="J39" s="341"/>
      <c r="K39" s="873"/>
      <c r="L39" s="395"/>
      <c r="M39" s="368">
        <v>0.001</v>
      </c>
      <c r="N39" s="368" t="s">
        <v>291</v>
      </c>
    </row>
    <row r="40" spans="2:14" ht="10.5" customHeight="1">
      <c r="B40" s="396">
        <v>28</v>
      </c>
      <c r="C40" s="851" t="s">
        <v>39</v>
      </c>
      <c r="D40" s="852"/>
      <c r="E40" s="381" t="s">
        <v>254</v>
      </c>
      <c r="F40" s="505" t="s">
        <v>477</v>
      </c>
      <c r="G40" s="427" t="s">
        <v>477</v>
      </c>
      <c r="H40" s="339"/>
      <c r="I40" s="340"/>
      <c r="J40" s="341"/>
      <c r="K40" s="873"/>
      <c r="L40" s="395"/>
      <c r="M40" s="368">
        <v>0.003</v>
      </c>
      <c r="N40" s="368" t="s">
        <v>436</v>
      </c>
    </row>
    <row r="41" spans="2:14" ht="10.5" customHeight="1">
      <c r="B41" s="396">
        <v>29</v>
      </c>
      <c r="C41" s="851" t="s">
        <v>177</v>
      </c>
      <c r="D41" s="852"/>
      <c r="E41" s="381" t="s">
        <v>254</v>
      </c>
      <c r="F41" s="505" t="s">
        <v>477</v>
      </c>
      <c r="G41" s="427" t="s">
        <v>477</v>
      </c>
      <c r="H41" s="339"/>
      <c r="I41" s="340"/>
      <c r="J41" s="341"/>
      <c r="K41" s="873"/>
      <c r="L41" s="395"/>
      <c r="M41" s="368">
        <v>0.001</v>
      </c>
      <c r="N41" s="368" t="s">
        <v>291</v>
      </c>
    </row>
    <row r="42" spans="2:14" ht="10.5" customHeight="1">
      <c r="B42" s="396">
        <v>30</v>
      </c>
      <c r="C42" s="851" t="s">
        <v>178</v>
      </c>
      <c r="D42" s="852"/>
      <c r="E42" s="381" t="s">
        <v>254</v>
      </c>
      <c r="F42" s="505" t="s">
        <v>477</v>
      </c>
      <c r="G42" s="427" t="s">
        <v>477</v>
      </c>
      <c r="H42" s="339"/>
      <c r="I42" s="340"/>
      <c r="J42" s="341"/>
      <c r="K42" s="873"/>
      <c r="L42" s="395"/>
      <c r="M42" s="368">
        <v>0.001</v>
      </c>
      <c r="N42" s="368" t="s">
        <v>291</v>
      </c>
    </row>
    <row r="43" spans="2:14" ht="10.5" customHeight="1">
      <c r="B43" s="396">
        <v>31</v>
      </c>
      <c r="C43" s="851" t="s">
        <v>179</v>
      </c>
      <c r="D43" s="852"/>
      <c r="E43" s="381" t="s">
        <v>254</v>
      </c>
      <c r="F43" s="505" t="s">
        <v>477</v>
      </c>
      <c r="G43" s="427" t="s">
        <v>477</v>
      </c>
      <c r="H43" s="339"/>
      <c r="I43" s="340"/>
      <c r="J43" s="341"/>
      <c r="K43" s="874"/>
      <c r="L43" s="395"/>
      <c r="M43" s="368">
        <v>0.008</v>
      </c>
      <c r="N43" s="368" t="s">
        <v>438</v>
      </c>
    </row>
    <row r="44" spans="2:14" ht="10.5" customHeight="1">
      <c r="B44" s="396">
        <v>32</v>
      </c>
      <c r="C44" s="851" t="s">
        <v>40</v>
      </c>
      <c r="D44" s="852"/>
      <c r="E44" s="381" t="s">
        <v>254</v>
      </c>
      <c r="F44" s="505" t="s">
        <v>477</v>
      </c>
      <c r="G44" s="444" t="s">
        <v>477</v>
      </c>
      <c r="H44" s="346"/>
      <c r="I44" s="347"/>
      <c r="J44" s="348"/>
      <c r="K44" s="875" t="s">
        <v>57</v>
      </c>
      <c r="L44" s="395"/>
      <c r="M44" s="368">
        <v>0.01</v>
      </c>
      <c r="N44" s="368" t="s">
        <v>451</v>
      </c>
    </row>
    <row r="45" spans="2:14" ht="10.5" customHeight="1">
      <c r="B45" s="396">
        <v>33</v>
      </c>
      <c r="C45" s="851" t="s">
        <v>41</v>
      </c>
      <c r="D45" s="852"/>
      <c r="E45" s="381" t="s">
        <v>254</v>
      </c>
      <c r="F45" s="505" t="s">
        <v>477</v>
      </c>
      <c r="G45" s="444" t="s">
        <v>477</v>
      </c>
      <c r="H45" s="346"/>
      <c r="I45" s="347"/>
      <c r="J45" s="348"/>
      <c r="K45" s="875"/>
      <c r="L45" s="395"/>
      <c r="M45" s="368">
        <v>0.01</v>
      </c>
      <c r="N45" s="368" t="s">
        <v>451</v>
      </c>
    </row>
    <row r="46" spans="2:14" ht="10.5" customHeight="1">
      <c r="B46" s="396">
        <v>34</v>
      </c>
      <c r="C46" s="851" t="s">
        <v>42</v>
      </c>
      <c r="D46" s="852"/>
      <c r="E46" s="381" t="s">
        <v>254</v>
      </c>
      <c r="F46" s="505">
        <v>0.14</v>
      </c>
      <c r="G46" s="440">
        <v>0.17</v>
      </c>
      <c r="H46" s="346">
        <f>IF(MAXA(F46:G46)&lt;M46,TEXT(M46,"&lt;0.#######"),MAXA(F46:G46))</f>
        <v>0.17</v>
      </c>
      <c r="I46" s="347">
        <f>IF(MINA(F46:G46)&lt;M46,TEXT(M46,"&lt;0.#######"),MINA(F46:G46))</f>
        <v>0.14</v>
      </c>
      <c r="J46" s="348">
        <f>IF(AVERAGEA(F46:G46)&lt;M46,TEXT(M46,"&lt;0.#######"),AVERAGEA(F46:G46))</f>
        <v>0.15500000000000003</v>
      </c>
      <c r="K46" s="875"/>
      <c r="L46" s="395"/>
      <c r="M46" s="368">
        <v>0.03</v>
      </c>
      <c r="N46" s="368" t="s">
        <v>454</v>
      </c>
    </row>
    <row r="47" spans="2:14" ht="10.5" customHeight="1">
      <c r="B47" s="396">
        <v>35</v>
      </c>
      <c r="C47" s="851" t="s">
        <v>43</v>
      </c>
      <c r="D47" s="852"/>
      <c r="E47" s="381" t="s">
        <v>254</v>
      </c>
      <c r="F47" s="505" t="s">
        <v>477</v>
      </c>
      <c r="G47" s="444" t="s">
        <v>477</v>
      </c>
      <c r="H47" s="346"/>
      <c r="I47" s="347"/>
      <c r="J47" s="348"/>
      <c r="K47" s="875"/>
      <c r="L47" s="395"/>
      <c r="M47" s="368">
        <v>0.01</v>
      </c>
      <c r="N47" s="368" t="s">
        <v>451</v>
      </c>
    </row>
    <row r="48" spans="2:14" ht="10.5" customHeight="1">
      <c r="B48" s="396">
        <v>36</v>
      </c>
      <c r="C48" s="851" t="s">
        <v>44</v>
      </c>
      <c r="D48" s="852"/>
      <c r="E48" s="381" t="s">
        <v>254</v>
      </c>
      <c r="F48" s="505" t="s">
        <v>477</v>
      </c>
      <c r="G48" s="329" t="s">
        <v>477</v>
      </c>
      <c r="H48" s="328"/>
      <c r="I48" s="345"/>
      <c r="J48" s="330"/>
      <c r="K48" s="406" t="s">
        <v>59</v>
      </c>
      <c r="L48" s="395"/>
      <c r="M48" s="368">
        <v>0.1</v>
      </c>
      <c r="N48" s="368" t="s">
        <v>448</v>
      </c>
    </row>
    <row r="49" spans="2:14" ht="10.5" customHeight="1">
      <c r="B49" s="396">
        <v>37</v>
      </c>
      <c r="C49" s="851" t="s">
        <v>45</v>
      </c>
      <c r="D49" s="852"/>
      <c r="E49" s="381" t="s">
        <v>254</v>
      </c>
      <c r="F49" s="510">
        <v>0.016</v>
      </c>
      <c r="G49" s="440">
        <v>0.019</v>
      </c>
      <c r="H49" s="339">
        <f>IF(MAXA(F49:G49)&lt;M49,TEXT(M49,"&lt;0.#######"),MAXA(F49:G49))</f>
        <v>0.019</v>
      </c>
      <c r="I49" s="340">
        <f>IF(MINA(F49:G49)&lt;M49,TEXT(M49,"&lt;0.#######"),MINA(F49:G49))</f>
        <v>0.016</v>
      </c>
      <c r="J49" s="341">
        <f>IF(AVERAGEA(F49:G49)&lt;M49,TEXT(M49,"&lt;0.#######"),AVERAGEA(F49:G49))</f>
        <v>0.0175</v>
      </c>
      <c r="K49" s="406" t="s">
        <v>57</v>
      </c>
      <c r="L49" s="395"/>
      <c r="M49" s="368">
        <v>0.001</v>
      </c>
      <c r="N49" s="368" t="s">
        <v>291</v>
      </c>
    </row>
    <row r="50" spans="2:14" ht="10.5" customHeight="1">
      <c r="B50" s="396">
        <v>38</v>
      </c>
      <c r="C50" s="851" t="s">
        <v>46</v>
      </c>
      <c r="D50" s="852"/>
      <c r="E50" s="381" t="s">
        <v>254</v>
      </c>
      <c r="F50" s="597">
        <v>3</v>
      </c>
      <c r="G50" s="329">
        <v>3.6</v>
      </c>
      <c r="H50" s="328">
        <f>IF(MAXA(F50:G50)&lt;M50,TEXT(M50,"&lt;0.#######"),MAXA(F50:G50))</f>
        <v>3.6</v>
      </c>
      <c r="I50" s="345">
        <f>IF(MINA(F50:G50)&lt;M50,TEXT(M50,"&lt;0.#######"),MINA(F50:G50))</f>
        <v>3</v>
      </c>
      <c r="J50" s="330">
        <f>IF(AVERAGEA(F50:G50)&lt;M50,TEXT(M50,"&lt;0.#######"),AVERAGEA(F50:G50))</f>
        <v>3.3</v>
      </c>
      <c r="K50" s="406" t="s">
        <v>61</v>
      </c>
      <c r="L50" s="395"/>
      <c r="M50" s="368">
        <v>0.1</v>
      </c>
      <c r="N50" s="368" t="s">
        <v>447</v>
      </c>
    </row>
    <row r="51" spans="2:14" ht="10.5" customHeight="1">
      <c r="B51" s="396">
        <v>39</v>
      </c>
      <c r="C51" s="895" t="s">
        <v>71</v>
      </c>
      <c r="D51" s="896"/>
      <c r="E51" s="381" t="s">
        <v>254</v>
      </c>
      <c r="F51" s="505">
        <v>20</v>
      </c>
      <c r="G51" s="440">
        <v>47</v>
      </c>
      <c r="H51" s="352">
        <f>IF(MAXA(F51:G51)&lt;M51,TEXT(M51,"&lt;0"),MAXA(F51:G51))</f>
        <v>47</v>
      </c>
      <c r="I51" s="353">
        <f>IF(MINA(F51:G51)&lt;M51,TEXT(M51,"&lt;0"),MINA(F51:G51))</f>
        <v>20</v>
      </c>
      <c r="J51" s="354">
        <f>IF(AVERAGEA(F51:G51)&lt;M51,TEXT(M51,"&lt;0"),AVERAGEA(F51:G51))</f>
        <v>33.5</v>
      </c>
      <c r="K51" s="875" t="s">
        <v>59</v>
      </c>
      <c r="L51" s="395"/>
      <c r="M51" s="368">
        <v>2</v>
      </c>
      <c r="N51" s="368" t="s">
        <v>448</v>
      </c>
    </row>
    <row r="52" spans="2:14" ht="10.5" customHeight="1">
      <c r="B52" s="396">
        <v>40</v>
      </c>
      <c r="C52" s="851" t="s">
        <v>47</v>
      </c>
      <c r="D52" s="852"/>
      <c r="E52" s="381" t="s">
        <v>254</v>
      </c>
      <c r="F52" s="505">
        <v>45</v>
      </c>
      <c r="G52" s="440">
        <v>97</v>
      </c>
      <c r="H52" s="352">
        <f>IF(MAXA(F52:G52)&lt;M52,TEXT(M52,"&lt;#0"),MAXA(F52:G52))</f>
        <v>97</v>
      </c>
      <c r="I52" s="353">
        <f>IF(MINA(F52:G52)&lt;M52,TEXT(M52,"&lt;#0"),MINA(F52:G52))</f>
        <v>45</v>
      </c>
      <c r="J52" s="354">
        <f>IF(AVERAGEA(F52:G52)&lt;M52,TEXT(M52,"&lt;#0"),AVERAGEA(F52:G52))</f>
        <v>71</v>
      </c>
      <c r="K52" s="875"/>
      <c r="L52" s="395"/>
      <c r="M52" s="368">
        <v>10</v>
      </c>
      <c r="N52" s="368" t="s">
        <v>450</v>
      </c>
    </row>
    <row r="53" spans="2:14" ht="10.5" customHeight="1">
      <c r="B53" s="396">
        <v>41</v>
      </c>
      <c r="C53" s="851" t="s">
        <v>48</v>
      </c>
      <c r="D53" s="852"/>
      <c r="E53" s="381" t="s">
        <v>254</v>
      </c>
      <c r="F53" s="506" t="s">
        <v>292</v>
      </c>
      <c r="G53" s="444" t="s">
        <v>292</v>
      </c>
      <c r="H53" s="346" t="str">
        <f aca="true" t="shared" si="0" ref="H53:H58">IF(MAXA(F53:G53)&lt;M53,TEXT(M53,"&lt;0.#######"),MAXA(F53:G53))</f>
        <v>&lt;0.02</v>
      </c>
      <c r="I53" s="347" t="str">
        <f>IF(MINA(F53:G53)&lt;M53,TEXT(M53,"&lt;0.#######"),MINA(F53:G53))</f>
        <v>&lt;0.02</v>
      </c>
      <c r="J53" s="348" t="str">
        <f>IF(AVERAGEA(F53:G53)&lt;M53,TEXT(M53,"&lt;0.#######"),AVERAGEA(F53:G53))</f>
        <v>&lt;0.02</v>
      </c>
      <c r="K53" s="875" t="s">
        <v>60</v>
      </c>
      <c r="L53" s="395"/>
      <c r="M53" s="368">
        <v>0.02</v>
      </c>
      <c r="N53" s="368" t="s">
        <v>292</v>
      </c>
    </row>
    <row r="54" spans="2:14" ht="10.5" customHeight="1">
      <c r="B54" s="396">
        <v>42</v>
      </c>
      <c r="C54" s="851" t="s">
        <v>243</v>
      </c>
      <c r="D54" s="852"/>
      <c r="E54" s="381" t="s">
        <v>254</v>
      </c>
      <c r="F54" s="505" t="s">
        <v>477</v>
      </c>
      <c r="G54" s="442" t="s">
        <v>477</v>
      </c>
      <c r="H54" s="342"/>
      <c r="I54" s="343"/>
      <c r="J54" s="344"/>
      <c r="K54" s="875"/>
      <c r="L54" s="395"/>
      <c r="M54" s="368">
        <v>1E-06</v>
      </c>
      <c r="N54" s="368" t="s">
        <v>455</v>
      </c>
    </row>
    <row r="55" spans="2:14" ht="10.5" customHeight="1">
      <c r="B55" s="396">
        <v>43</v>
      </c>
      <c r="C55" s="851" t="s">
        <v>244</v>
      </c>
      <c r="D55" s="852"/>
      <c r="E55" s="381" t="s">
        <v>254</v>
      </c>
      <c r="F55" s="505" t="s">
        <v>477</v>
      </c>
      <c r="G55" s="442" t="s">
        <v>477</v>
      </c>
      <c r="H55" s="342"/>
      <c r="I55" s="343"/>
      <c r="J55" s="344"/>
      <c r="K55" s="875"/>
      <c r="L55" s="395"/>
      <c r="M55" s="368">
        <v>1E-06</v>
      </c>
      <c r="N55" s="368" t="s">
        <v>455</v>
      </c>
    </row>
    <row r="56" spans="2:14" ht="10.5" customHeight="1">
      <c r="B56" s="396">
        <v>44</v>
      </c>
      <c r="C56" s="851" t="s">
        <v>49</v>
      </c>
      <c r="D56" s="852"/>
      <c r="E56" s="381" t="s">
        <v>254</v>
      </c>
      <c r="F56" s="505" t="s">
        <v>288</v>
      </c>
      <c r="G56" s="427" t="s">
        <v>288</v>
      </c>
      <c r="H56" s="339" t="str">
        <f t="shared" si="0"/>
        <v>&lt;0.002</v>
      </c>
      <c r="I56" s="340" t="str">
        <f>IF(MINA(F56:G56)&lt;M56,TEXT(M56,"&lt;0.#######"),MINA(F56:G56))</f>
        <v>&lt;0.002</v>
      </c>
      <c r="J56" s="341" t="str">
        <f>IF(AVERAGEA(F56:G56)&lt;M56,TEXT(M56,"&lt;0.#######"),AVERAGEA(F56:G56))</f>
        <v>&lt;0.002</v>
      </c>
      <c r="K56" s="875"/>
      <c r="L56" s="395"/>
      <c r="M56" s="368">
        <v>0.002</v>
      </c>
      <c r="N56" s="368" t="s">
        <v>473</v>
      </c>
    </row>
    <row r="57" spans="2:14" ht="10.5" customHeight="1">
      <c r="B57" s="396">
        <v>45</v>
      </c>
      <c r="C57" s="851" t="s">
        <v>50</v>
      </c>
      <c r="D57" s="852"/>
      <c r="E57" s="381" t="s">
        <v>254</v>
      </c>
      <c r="F57" s="505" t="s">
        <v>477</v>
      </c>
      <c r="G57" s="445" t="s">
        <v>477</v>
      </c>
      <c r="H57" s="349"/>
      <c r="I57" s="340"/>
      <c r="J57" s="351"/>
      <c r="K57" s="875"/>
      <c r="L57" s="395"/>
      <c r="M57" s="368">
        <v>0.0005</v>
      </c>
      <c r="N57" s="368" t="s">
        <v>290</v>
      </c>
    </row>
    <row r="58" spans="2:14" ht="10.5" customHeight="1">
      <c r="B58" s="396">
        <v>46</v>
      </c>
      <c r="C58" s="851" t="s">
        <v>232</v>
      </c>
      <c r="D58" s="852"/>
      <c r="E58" s="381" t="s">
        <v>255</v>
      </c>
      <c r="F58" s="531">
        <v>0.6</v>
      </c>
      <c r="G58" s="532">
        <v>0.8</v>
      </c>
      <c r="H58" s="328">
        <f t="shared" si="0"/>
        <v>0.8</v>
      </c>
      <c r="I58" s="337">
        <f>IF(MINA(F58:G58)&lt;M58,TEXT(M58,"&lt;0.#######"),MINA(F58:G58))</f>
        <v>0.6</v>
      </c>
      <c r="J58" s="330">
        <f>IF(AVERAGEA(F58:G58)&lt;M58,TEXT(M58,"&lt;0.#######"),AVERAGEA(F58:G58))</f>
        <v>0.7</v>
      </c>
      <c r="K58" s="875" t="s">
        <v>79</v>
      </c>
      <c r="L58" s="395"/>
      <c r="M58" s="368">
        <v>0.2</v>
      </c>
      <c r="N58" s="416" t="s">
        <v>459</v>
      </c>
    </row>
    <row r="59" spans="2:14" ht="10.5" customHeight="1">
      <c r="B59" s="396">
        <v>47</v>
      </c>
      <c r="C59" s="851" t="s">
        <v>51</v>
      </c>
      <c r="D59" s="852"/>
      <c r="E59" s="381" t="s">
        <v>276</v>
      </c>
      <c r="F59" s="503">
        <v>7.2</v>
      </c>
      <c r="G59" s="440">
        <v>7.7</v>
      </c>
      <c r="H59" s="328">
        <f>IF(MAXA(D59:G59)&lt;M59,TEXT(M59,"&lt;0.#######"),MAXA(D59:G59))</f>
        <v>7.7</v>
      </c>
      <c r="I59" s="345">
        <f>IF(MINA(F59:G59)&lt;M59,TEXT(M59,"&lt;0.#######"),MINA(F59:G59))</f>
        <v>7.2</v>
      </c>
      <c r="J59" s="330">
        <f>IF(AVERAGEA(F59:G59)&lt;M59,TEXT(M59,"&lt;0.#######"),AVERAGEA(F59:G59))</f>
        <v>7.45</v>
      </c>
      <c r="K59" s="875"/>
      <c r="L59" s="395"/>
      <c r="N59" s="416"/>
    </row>
    <row r="60" spans="2:12" ht="10.5" customHeight="1">
      <c r="B60" s="396">
        <v>48</v>
      </c>
      <c r="C60" s="851" t="s">
        <v>52</v>
      </c>
      <c r="D60" s="852"/>
      <c r="E60" s="381" t="s">
        <v>276</v>
      </c>
      <c r="F60" s="505"/>
      <c r="G60" s="422"/>
      <c r="H60" s="122"/>
      <c r="I60" s="337"/>
      <c r="J60" s="338"/>
      <c r="K60" s="875"/>
      <c r="L60" s="395"/>
    </row>
    <row r="61" spans="2:12" ht="10.5" customHeight="1">
      <c r="B61" s="396">
        <v>49</v>
      </c>
      <c r="C61" s="851" t="s">
        <v>53</v>
      </c>
      <c r="D61" s="852"/>
      <c r="E61" s="381" t="s">
        <v>276</v>
      </c>
      <c r="F61" s="503" t="s">
        <v>490</v>
      </c>
      <c r="G61" s="422" t="s">
        <v>490</v>
      </c>
      <c r="H61" s="122"/>
      <c r="I61" s="337"/>
      <c r="J61" s="338"/>
      <c r="K61" s="875"/>
      <c r="L61" s="395"/>
    </row>
    <row r="62" spans="2:14" ht="10.5" customHeight="1">
      <c r="B62" s="396">
        <v>50</v>
      </c>
      <c r="C62" s="851" t="s">
        <v>54</v>
      </c>
      <c r="D62" s="852"/>
      <c r="E62" s="381" t="s">
        <v>257</v>
      </c>
      <c r="F62" s="503">
        <v>2.8</v>
      </c>
      <c r="G62" s="440">
        <v>4.7</v>
      </c>
      <c r="H62" s="328">
        <f>IF(MAXA(F62:G62)&lt;M62,TEXT(M62,"&lt;0.#######"),MAXA(F62:G62))</f>
        <v>4.7</v>
      </c>
      <c r="I62" s="345">
        <f>IF(MINA(F62:G62)&lt;M62,TEXT(M62,"&lt;0.#######"),MINA(F62:G62))</f>
        <v>2.8</v>
      </c>
      <c r="J62" s="330">
        <f>IF(AVERAGEA(F62:G62)&lt;M62,TEXT(M62,"&lt;0.#######"),AVERAGEA(F62:G62))</f>
        <v>3.75</v>
      </c>
      <c r="K62" s="875"/>
      <c r="L62" s="395"/>
      <c r="M62" s="368">
        <v>0.5</v>
      </c>
      <c r="N62" s="368" t="s">
        <v>447</v>
      </c>
    </row>
    <row r="63" spans="2:14" ht="10.5" customHeight="1" thickBot="1">
      <c r="B63" s="396">
        <v>51</v>
      </c>
      <c r="C63" s="899" t="s">
        <v>55</v>
      </c>
      <c r="D63" s="900"/>
      <c r="E63" s="417" t="s">
        <v>257</v>
      </c>
      <c r="F63" s="503">
        <v>1.8</v>
      </c>
      <c r="G63" s="513">
        <v>1.3</v>
      </c>
      <c r="H63" s="355">
        <f>IF(MAXA(F63:G63)&lt;M63,TEXT(M63,"&lt;0.#######"),MAXA(F63:G63))</f>
        <v>1.8</v>
      </c>
      <c r="I63" s="356">
        <f>IF(MINA(F63:G63)&lt;M63,TEXT(M63,"&lt;0.#######"),MINA(F63:G63))</f>
        <v>1.3</v>
      </c>
      <c r="J63" s="357">
        <f>IF(AVERAGEA(F63:G63)&lt;M63,TEXT(M63,"&lt;0.#######"),AVERAGEA(F63:G63))</f>
        <v>1.55</v>
      </c>
      <c r="K63" s="872"/>
      <c r="L63" s="395"/>
      <c r="M63" s="368">
        <v>0.1</v>
      </c>
      <c r="N63" s="368" t="s">
        <v>448</v>
      </c>
    </row>
    <row r="64" spans="2:12" ht="12.75" customHeight="1" thickBot="1">
      <c r="B64" s="866" t="s">
        <v>169</v>
      </c>
      <c r="C64" s="867"/>
      <c r="D64" s="869"/>
      <c r="E64" s="388" t="s">
        <v>153</v>
      </c>
      <c r="F64" s="821" t="s">
        <v>469</v>
      </c>
      <c r="G64" s="821"/>
      <c r="H64" s="821"/>
      <c r="I64" s="821"/>
      <c r="J64" s="821"/>
      <c r="K64" s="418"/>
      <c r="L64" s="395"/>
    </row>
    <row r="65" spans="2:13" ht="10.5" customHeight="1">
      <c r="B65" s="419">
        <v>1</v>
      </c>
      <c r="C65" s="870" t="s">
        <v>104</v>
      </c>
      <c r="D65" s="871"/>
      <c r="E65" s="420" t="s">
        <v>214</v>
      </c>
      <c r="F65" s="502">
        <v>0.22</v>
      </c>
      <c r="G65" s="359">
        <v>0.45</v>
      </c>
      <c r="H65" s="358">
        <f>IF(MAXA(F65:G65)&lt;M65,TEXT(M65,"&lt;0.#######"),MAXA(F65:G65))</f>
        <v>0.45</v>
      </c>
      <c r="I65" s="359">
        <f>IF(MINA(F65:G65)&lt;M65,TEXT(M65,"&lt;0.#######"),MINA(F65:G65))</f>
        <v>0.22</v>
      </c>
      <c r="J65" s="360">
        <f>IF(AVERAGEA(F65:G65)&lt;M65,TEXT(M65,"&lt;0.#######"),AVERAGEA(F65:G65))</f>
        <v>0.335</v>
      </c>
      <c r="K65" s="897" t="s">
        <v>61</v>
      </c>
      <c r="L65" s="395"/>
      <c r="M65" s="368">
        <v>0.05</v>
      </c>
    </row>
    <row r="66" spans="2:13" ht="10.5" customHeight="1">
      <c r="B66" s="421">
        <v>2</v>
      </c>
      <c r="C66" s="851" t="s">
        <v>105</v>
      </c>
      <c r="D66" s="852"/>
      <c r="E66" s="381" t="s">
        <v>214</v>
      </c>
      <c r="F66" s="503">
        <v>0.012</v>
      </c>
      <c r="G66" s="337">
        <v>0.012</v>
      </c>
      <c r="H66" s="339">
        <f>IF(MAXA(F66:G66)&lt;M66,TEXT(M66,"&lt;0.#######"),MAXA(F66:G66))</f>
        <v>0.012</v>
      </c>
      <c r="I66" s="340">
        <f>IF(MINA(F66:G66)&lt;M66,TEXT(M66,"&lt;0.#######"),MINA(F66:G66))</f>
        <v>0.012</v>
      </c>
      <c r="J66" s="341">
        <f>IF(AVERAGEA(F66:G66)&lt;M66,TEXT(M66,"&lt;0.#######"),AVERAGEA(F66:G66))</f>
        <v>0.012</v>
      </c>
      <c r="K66" s="873"/>
      <c r="L66" s="395"/>
      <c r="M66" s="368">
        <v>0.003</v>
      </c>
    </row>
    <row r="67" spans="2:13" ht="10.5" customHeight="1">
      <c r="B67" s="421">
        <v>3</v>
      </c>
      <c r="C67" s="851" t="s">
        <v>151</v>
      </c>
      <c r="D67" s="852"/>
      <c r="E67" s="381" t="s">
        <v>214</v>
      </c>
      <c r="F67" s="505" t="s">
        <v>447</v>
      </c>
      <c r="G67" s="489" t="s">
        <v>447</v>
      </c>
      <c r="H67" s="328" t="str">
        <f>IF(MAXA(F67:G67)&lt;M67,TEXT(M67,"&lt;0.#######"),MAXA(F67:G67))</f>
        <v>&lt;0.5</v>
      </c>
      <c r="I67" s="345" t="str">
        <f>IF(MINA(F67:G67)&lt;M67,TEXT(M67,"&lt;0.#######"),MINA(F67:G67))</f>
        <v>&lt;0.5</v>
      </c>
      <c r="J67" s="330" t="str">
        <f>IF(AVERAGEA(F67:G67)&lt;M67,TEXT(M67,"&lt;0.#######"),AVERAGEA(F67:G67))</f>
        <v>&lt;0.5</v>
      </c>
      <c r="K67" s="873"/>
      <c r="L67" s="395"/>
      <c r="M67" s="368">
        <v>0.5</v>
      </c>
    </row>
    <row r="68" spans="2:13" ht="10.5" customHeight="1">
      <c r="B68" s="421">
        <v>4</v>
      </c>
      <c r="C68" s="851" t="s">
        <v>152</v>
      </c>
      <c r="D68" s="852"/>
      <c r="E68" s="381" t="s">
        <v>214</v>
      </c>
      <c r="F68" s="446">
        <v>1</v>
      </c>
      <c r="G68" s="337">
        <v>1.6</v>
      </c>
      <c r="H68" s="328">
        <f>IF(MAXA(F68:G68)&lt;M68,TEXT(M68,"&lt;0.#######"),MAXA(F68:G68))</f>
        <v>1.6</v>
      </c>
      <c r="I68" s="345">
        <f>IF(MINA(F68:G68)&lt;M68,TEXT(M68,"&lt;0.#######"),MINA(F68:G68))</f>
        <v>1</v>
      </c>
      <c r="J68" s="330">
        <f>IF(AVERAGEA(F68:G68)&lt;M68,TEXT(M68,"&lt;0.#######"),AVERAGEA(F68:G68))</f>
        <v>1.3</v>
      </c>
      <c r="K68" s="873"/>
      <c r="L68" s="395"/>
      <c r="M68" s="368">
        <v>0.5</v>
      </c>
    </row>
    <row r="69" spans="2:13" ht="10.5" customHeight="1">
      <c r="B69" s="421">
        <v>5</v>
      </c>
      <c r="C69" s="424" t="s">
        <v>150</v>
      </c>
      <c r="D69" s="425"/>
      <c r="E69" s="381" t="s">
        <v>214</v>
      </c>
      <c r="F69" s="503">
        <v>2</v>
      </c>
      <c r="G69" s="489">
        <v>1</v>
      </c>
      <c r="H69" s="352">
        <f>IF(MAXA(F69:G69)&lt;M69,TEXT(M69,"&lt;0"),MAXA(F69:G69))</f>
        <v>2</v>
      </c>
      <c r="I69" s="353">
        <f>IF(MINA(F69:G69)&lt;M69,TEXT(M69,"&lt;0"),MINA(F69:G69))</f>
        <v>1</v>
      </c>
      <c r="J69" s="354">
        <f>IF(AVERAGEA(F69:G69)&lt;M69,TEXT(M69,"&lt;0"),AVERAGEA(F69:G69))</f>
        <v>1.5</v>
      </c>
      <c r="K69" s="873"/>
      <c r="L69" s="395"/>
      <c r="M69" s="368">
        <v>1</v>
      </c>
    </row>
    <row r="70" spans="2:13" ht="10.5" customHeight="1">
      <c r="B70" s="421">
        <v>6</v>
      </c>
      <c r="C70" s="424" t="s">
        <v>149</v>
      </c>
      <c r="D70" s="425"/>
      <c r="E70" s="381" t="s">
        <v>214</v>
      </c>
      <c r="F70" s="503">
        <v>10</v>
      </c>
      <c r="G70" s="345">
        <v>9.1</v>
      </c>
      <c r="H70" s="122">
        <f>IF(MAXA(F70:G70)&lt;M70,TEXT(M70,"&lt;0.#######"),MAXA(F70:G70))</f>
        <v>10</v>
      </c>
      <c r="I70" s="345">
        <f>IF(MINA(F70:G70)&lt;M70,TEXT(M70,"&lt;0.#######"),MINA(F70:G70))</f>
        <v>9.1</v>
      </c>
      <c r="J70" s="354">
        <f>IF(AVERAGEA(F70:G70)&lt;M70,TEXT(M70,"&lt;0.#######"),AVERAGEA(F70:G70))</f>
        <v>9.55</v>
      </c>
      <c r="K70" s="873"/>
      <c r="L70" s="395"/>
      <c r="M70" s="368">
        <v>0.5</v>
      </c>
    </row>
    <row r="71" spans="2:13" ht="10.5" customHeight="1">
      <c r="B71" s="421">
        <v>7</v>
      </c>
      <c r="C71" s="838" t="s">
        <v>251</v>
      </c>
      <c r="D71" s="838"/>
      <c r="E71" s="381" t="s">
        <v>214</v>
      </c>
      <c r="F71" s="505" t="s">
        <v>448</v>
      </c>
      <c r="G71" s="345" t="s">
        <v>448</v>
      </c>
      <c r="H71" s="328" t="str">
        <f>IF(MAXA(F71:G71)&lt;M71,TEXT(M71,"&lt;0.#######"),MAXA(F71:G71))</f>
        <v>&lt;0.1</v>
      </c>
      <c r="I71" s="345" t="str">
        <f>IF(MINA(F71:G71)&lt;M71,TEXT(M71,"&lt;0.#######"),MINA(F71:G71))</f>
        <v>&lt;0.1</v>
      </c>
      <c r="J71" s="330" t="str">
        <f>IF(AVERAGEA(F71:G71)&lt;M71,TEXT(M71,"&lt;0.#######"),AVERAGEA(F71:G71))</f>
        <v>&lt;0.1</v>
      </c>
      <c r="K71" s="873"/>
      <c r="L71" s="395"/>
      <c r="M71" s="368">
        <v>0.1</v>
      </c>
    </row>
    <row r="72" spans="2:14" ht="10.5" customHeight="1">
      <c r="B72" s="421">
        <v>8</v>
      </c>
      <c r="C72" s="838" t="s">
        <v>481</v>
      </c>
      <c r="D72" s="838"/>
      <c r="E72" s="381" t="s">
        <v>482</v>
      </c>
      <c r="F72" s="487">
        <v>6</v>
      </c>
      <c r="G72" s="428" t="s">
        <v>525</v>
      </c>
      <c r="H72" s="112" t="s">
        <v>525</v>
      </c>
      <c r="I72" s="1081">
        <v>6</v>
      </c>
      <c r="J72" s="178">
        <v>21</v>
      </c>
      <c r="K72" s="824"/>
      <c r="L72" s="2"/>
      <c r="M72" s="368">
        <v>2</v>
      </c>
      <c r="N72" s="586">
        <f>AVERAGE(6,36)</f>
        <v>21</v>
      </c>
    </row>
    <row r="73" spans="2:14" ht="10.5" customHeight="1">
      <c r="B73" s="421">
        <v>9</v>
      </c>
      <c r="C73" s="851" t="s">
        <v>258</v>
      </c>
      <c r="D73" s="852"/>
      <c r="E73" s="381" t="s">
        <v>261</v>
      </c>
      <c r="F73" s="595">
        <v>2</v>
      </c>
      <c r="G73" s="381" t="s">
        <v>526</v>
      </c>
      <c r="H73" s="30" t="s">
        <v>526</v>
      </c>
      <c r="I73" s="1083">
        <v>2</v>
      </c>
      <c r="J73" s="732">
        <v>18</v>
      </c>
      <c r="K73" s="824"/>
      <c r="L73" s="2"/>
      <c r="M73" s="368">
        <v>1.8</v>
      </c>
      <c r="N73" s="575">
        <f>AVERAGE(2,33)</f>
        <v>17.5</v>
      </c>
    </row>
    <row r="74" spans="2:13" ht="10.5" customHeight="1">
      <c r="B74" s="421">
        <v>10</v>
      </c>
      <c r="C74" s="851" t="s">
        <v>237</v>
      </c>
      <c r="D74" s="852"/>
      <c r="E74" s="381" t="s">
        <v>255</v>
      </c>
      <c r="F74" s="503">
        <v>15</v>
      </c>
      <c r="G74" s="338">
        <v>34</v>
      </c>
      <c r="H74" s="361">
        <f>MAXA(F74:G74)</f>
        <v>34</v>
      </c>
      <c r="I74" s="362">
        <f>MINA(F74:G74)</f>
        <v>15</v>
      </c>
      <c r="J74" s="549">
        <f>AVERAGEA(F74:G74)</f>
        <v>24.5</v>
      </c>
      <c r="K74" s="824"/>
      <c r="L74" s="2"/>
      <c r="M74" s="368">
        <v>0.5</v>
      </c>
    </row>
    <row r="75" spans="2:13" ht="10.5" customHeight="1" thickBot="1">
      <c r="B75" s="447">
        <v>11</v>
      </c>
      <c r="C75" s="851" t="s">
        <v>238</v>
      </c>
      <c r="D75" s="852"/>
      <c r="E75" s="381" t="s">
        <v>249</v>
      </c>
      <c r="F75" s="446">
        <v>1.5</v>
      </c>
      <c r="G75" s="519">
        <v>2.8</v>
      </c>
      <c r="H75" s="363">
        <f>IF(MAXA(F75:G75)&lt;M75,TEXT(M75,"&lt;0.#######"),MAXA(F75:G75))</f>
        <v>2.8</v>
      </c>
      <c r="I75" s="364">
        <f>IF(MINA(F75:G75)&lt;M75,TEXT(M75,"&lt;0.#######"),MINA(F75:G75))</f>
        <v>1.5</v>
      </c>
      <c r="J75" s="365">
        <f>IF(AVERAGEA(F75:G75)&lt;M75,TEXT(M75,"&lt;0.#######"),AVERAGEA(F75:G75))</f>
        <v>2.15</v>
      </c>
      <c r="K75" s="898"/>
      <c r="L75" s="395"/>
      <c r="M75" s="368">
        <v>0.2</v>
      </c>
    </row>
    <row r="76" spans="2:14" s="391" customFormat="1" ht="12.75" customHeight="1" thickBot="1">
      <c r="B76" s="866" t="s">
        <v>242</v>
      </c>
      <c r="C76" s="867"/>
      <c r="D76" s="867"/>
      <c r="E76" s="868"/>
      <c r="F76" s="499">
        <v>2</v>
      </c>
      <c r="G76" s="501">
        <v>2</v>
      </c>
      <c r="H76" s="369"/>
      <c r="I76" s="436"/>
      <c r="J76" s="436"/>
      <c r="K76" s="369"/>
      <c r="L76" s="395"/>
      <c r="M76" s="368"/>
      <c r="N76" s="368"/>
    </row>
    <row r="77" spans="3:12" ht="10.5" customHeight="1">
      <c r="C77" s="368" t="s">
        <v>467</v>
      </c>
      <c r="F77" s="368"/>
      <c r="H77" s="368"/>
      <c r="I77" s="368"/>
      <c r="J77" s="368"/>
      <c r="K77" s="368"/>
      <c r="L77" s="437"/>
    </row>
    <row r="78" spans="4:10" ht="10.5" customHeight="1">
      <c r="D78" s="450"/>
      <c r="E78" s="450"/>
      <c r="F78" s="450"/>
      <c r="G78" s="450"/>
      <c r="H78" s="450"/>
      <c r="I78" s="450"/>
      <c r="J78" s="450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5" customHeight="1"/>
    <row r="90" ht="5.25" customHeight="1"/>
  </sheetData>
  <sheetProtection/>
  <mergeCells count="92">
    <mergeCell ref="C66:D66"/>
    <mergeCell ref="C57:D57"/>
    <mergeCell ref="K53:K57"/>
    <mergeCell ref="B64:D64"/>
    <mergeCell ref="C53:D53"/>
    <mergeCell ref="C54:D54"/>
    <mergeCell ref="C55:D55"/>
    <mergeCell ref="C56:D56"/>
    <mergeCell ref="F64:G64"/>
    <mergeCell ref="H64:J64"/>
    <mergeCell ref="C29:D29"/>
    <mergeCell ref="C30:D30"/>
    <mergeCell ref="C45:D45"/>
    <mergeCell ref="C52:D52"/>
    <mergeCell ref="C61:D61"/>
    <mergeCell ref="C62:D62"/>
    <mergeCell ref="K33:K43"/>
    <mergeCell ref="C43:D43"/>
    <mergeCell ref="C44:D44"/>
    <mergeCell ref="C32:D32"/>
    <mergeCell ref="C39:D39"/>
    <mergeCell ref="C33:D33"/>
    <mergeCell ref="C18:D18"/>
    <mergeCell ref="C19:D19"/>
    <mergeCell ref="C21:D21"/>
    <mergeCell ref="C13:D13"/>
    <mergeCell ref="C28:D28"/>
    <mergeCell ref="C27:D27"/>
    <mergeCell ref="C26:D26"/>
    <mergeCell ref="C16:D16"/>
    <mergeCell ref="C17:D17"/>
    <mergeCell ref="C15:D15"/>
    <mergeCell ref="K15:K20"/>
    <mergeCell ref="K6:K11"/>
    <mergeCell ref="J6:J9"/>
    <mergeCell ref="C31:D31"/>
    <mergeCell ref="K13:K14"/>
    <mergeCell ref="K26:K32"/>
    <mergeCell ref="K23:K25"/>
    <mergeCell ref="C25:D25"/>
    <mergeCell ref="C23:D23"/>
    <mergeCell ref="C24:D24"/>
    <mergeCell ref="C20:D20"/>
    <mergeCell ref="F3:I3"/>
    <mergeCell ref="F4:I4"/>
    <mergeCell ref="B4:C4"/>
    <mergeCell ref="I6:I9"/>
    <mergeCell ref="D9:E9"/>
    <mergeCell ref="B6:C11"/>
    <mergeCell ref="D10:E10"/>
    <mergeCell ref="D7:E7"/>
    <mergeCell ref="D11:E11"/>
    <mergeCell ref="D6:E6"/>
    <mergeCell ref="F12:G12"/>
    <mergeCell ref="B1:K1"/>
    <mergeCell ref="B76:E76"/>
    <mergeCell ref="C72:D72"/>
    <mergeCell ref="C65:D65"/>
    <mergeCell ref="C67:D67"/>
    <mergeCell ref="C75:D75"/>
    <mergeCell ref="C22:D22"/>
    <mergeCell ref="C14:D14"/>
    <mergeCell ref="H12:J12"/>
    <mergeCell ref="D8:E8"/>
    <mergeCell ref="B12:D12"/>
    <mergeCell ref="C41:D41"/>
    <mergeCell ref="C35:D35"/>
    <mergeCell ref="C36:D36"/>
    <mergeCell ref="C37:D37"/>
    <mergeCell ref="C38:D38"/>
    <mergeCell ref="H6:H9"/>
    <mergeCell ref="C40:D40"/>
    <mergeCell ref="K65:K75"/>
    <mergeCell ref="C74:D74"/>
    <mergeCell ref="C73:D73"/>
    <mergeCell ref="C63:D63"/>
    <mergeCell ref="C58:D58"/>
    <mergeCell ref="C59:D59"/>
    <mergeCell ref="C68:D68"/>
    <mergeCell ref="C71:D71"/>
    <mergeCell ref="C60:D60"/>
    <mergeCell ref="K58:K63"/>
    <mergeCell ref="K51:K52"/>
    <mergeCell ref="C42:D42"/>
    <mergeCell ref="C34:D34"/>
    <mergeCell ref="K44:K47"/>
    <mergeCell ref="C48:D48"/>
    <mergeCell ref="C49:D49"/>
    <mergeCell ref="C46:D46"/>
    <mergeCell ref="C47:D47"/>
    <mergeCell ref="C50:D50"/>
    <mergeCell ref="C51:D51"/>
  </mergeCells>
  <printOptions horizontalCentered="1"/>
  <pageMargins left="0.7086614173228347" right="0.7086614173228347" top="0.5905511811023623" bottom="0.1968503937007874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</cp:lastModifiedBy>
  <cp:lastPrinted>2024-06-20T04:22:06Z</cp:lastPrinted>
  <dcterms:modified xsi:type="dcterms:W3CDTF">2024-06-26T05:36:11Z</dcterms:modified>
  <cp:category/>
  <cp:version/>
  <cp:contentType/>
  <cp:contentStatus/>
</cp:coreProperties>
</file>