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14 原稿（チェック後）\"/>
    </mc:Choice>
  </mc:AlternateContent>
  <bookViews>
    <workbookView xWindow="600" yWindow="60" windowWidth="19392" windowHeight="7392"/>
  </bookViews>
  <sheets>
    <sheet name="公立高校（全日・定時）" sheetId="11" r:id="rId1"/>
    <sheet name="市立高校" sheetId="12" r:id="rId2"/>
    <sheet name="私立高校" sheetId="4" r:id="rId3"/>
    <sheet name="専攻科" sheetId="7" r:id="rId4"/>
    <sheet name="通信制" sheetId="8" r:id="rId5"/>
    <sheet name="学科数・学級数（公立）" sheetId="13" r:id="rId6"/>
    <sheet name="学科数・学級数（私立）" sheetId="14" r:id="rId7"/>
  </sheets>
  <definedNames>
    <definedName name="_xlnm._FilterDatabase" localSheetId="0" hidden="1">'公立高校（全日・定時）'!$A$2:$AG$177</definedName>
    <definedName name="a" localSheetId="5">#REF!</definedName>
    <definedName name="a" localSheetId="6">#REF!</definedName>
    <definedName name="a" localSheetId="0">#REF!</definedName>
    <definedName name="a">#REF!</definedName>
    <definedName name="aa" localSheetId="5">#REF!</definedName>
    <definedName name="aa" localSheetId="6">#REF!</definedName>
    <definedName name="aa" localSheetId="0">#REF!</definedName>
    <definedName name="aa">#REF!</definedName>
    <definedName name="aaa" localSheetId="5">#REF!</definedName>
    <definedName name="aaa" localSheetId="6">#REF!</definedName>
    <definedName name="aaa" localSheetId="0">#REF!</definedName>
    <definedName name="aaa">#REF!</definedName>
    <definedName name="aaaaa" localSheetId="5">#REF!</definedName>
    <definedName name="aaaaa" localSheetId="6">#REF!</definedName>
    <definedName name="aaaaa" localSheetId="0">#REF!</definedName>
    <definedName name="aaaaa">#REF!</definedName>
    <definedName name="aaaaaa" localSheetId="5">#REF!</definedName>
    <definedName name="aaaaaa" localSheetId="6">#REF!</definedName>
    <definedName name="aaaaaa" localSheetId="0">#REF!</definedName>
    <definedName name="aaaaaa">#REF!</definedName>
    <definedName name="aaaaaaa" localSheetId="5">#REF!</definedName>
    <definedName name="aaaaaaa" localSheetId="6">#REF!</definedName>
    <definedName name="aaaaaaa" localSheetId="0">#REF!</definedName>
    <definedName name="aaaaaaa">#REF!</definedName>
    <definedName name="EXcel" localSheetId="5">#REF!</definedName>
    <definedName name="EXcel" localSheetId="6">#REF!</definedName>
    <definedName name="EXcel" localSheetId="0">#REF!</definedName>
    <definedName name="EXcel">#REF!</definedName>
    <definedName name="Excel_BuiltIn_Print_Area_2" localSheetId="5">#REF!</definedName>
    <definedName name="Excel_BuiltIn_Print_Area_2" localSheetId="6">#REF!</definedName>
    <definedName name="Excel_BuiltIn_Print_Area_2" localSheetId="0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>#REF!</definedName>
    <definedName name="Excel_BuiltIn_Print_Area_6" localSheetId="5">#REF!</definedName>
    <definedName name="Excel_BuiltIn_Print_Area_6" localSheetId="6">#REF!</definedName>
    <definedName name="Excel_BuiltIn_Print_Area_6" localSheetId="0">#REF!</definedName>
    <definedName name="Excel_BuiltIn_Print_Area_6" localSheetId="2">#REF!</definedName>
    <definedName name="Excel_BuiltIn_Print_Area_6" localSheetId="3">#REF!</definedName>
    <definedName name="Excel_BuiltIn_Print_Area_6" localSheetId="4">#REF!</definedName>
    <definedName name="Excel_BuiltIn_Print_Area_6">#REF!</definedName>
    <definedName name="Excel_BuiltIn_Print_Area_7" localSheetId="5">#REF!</definedName>
    <definedName name="Excel_BuiltIn_Print_Area_7" localSheetId="6">#REF!</definedName>
    <definedName name="Excel_BuiltIn_Print_Area_7" localSheetId="0">#REF!</definedName>
    <definedName name="Excel_BuiltIn_Print_Area_7" localSheetId="2">#REF!</definedName>
    <definedName name="Excel_BuiltIn_Print_Area_7" localSheetId="3">#REF!</definedName>
    <definedName name="Excel_BuiltIn_Print_Area_7" localSheetId="4">#REF!</definedName>
    <definedName name="Excel_BuiltIn_Print_Area_7">#REF!</definedName>
    <definedName name="osos" localSheetId="5">#REF!</definedName>
    <definedName name="osos" localSheetId="6">#REF!</definedName>
    <definedName name="osos" localSheetId="0">#REF!</definedName>
    <definedName name="osos">#REF!</definedName>
    <definedName name="_xlnm.Print_Area" localSheetId="5">'学科数・学級数（公立）'!$E$3:$L$51</definedName>
    <definedName name="_xlnm.Print_Area" localSheetId="6">'学科数・学級数（私立）'!$E$3:$L$51</definedName>
    <definedName name="_xlnm.Print_Area" localSheetId="0">'公立高校（全日・定時）'!$A$1:$AG$179</definedName>
    <definedName name="_xlnm.Print_Area" localSheetId="1">市立高校!$A$1:$AF$13</definedName>
    <definedName name="_xlnm.Print_Area" localSheetId="2">私立高校!$A$1:$AG$50</definedName>
    <definedName name="_xlnm.Print_Area" localSheetId="3">専攻科!$A$1:$H$22</definedName>
    <definedName name="_xlnm.Print_Area" localSheetId="4">通信制!$A$1:$R$29</definedName>
    <definedName name="_xlnm.Print_Titles" localSheetId="0">'公立高校（全日・定時）'!$1:$5</definedName>
    <definedName name="_xlnm.Print_Titles" localSheetId="2">私立高校!$A:$AK,私立高校!$2:$6</definedName>
    <definedName name="wryi" localSheetId="5">#REF!</definedName>
    <definedName name="wryi" localSheetId="6">#REF!</definedName>
    <definedName name="wryi" localSheetId="0">#REF!</definedName>
    <definedName name="wryi">#REF!</definedName>
    <definedName name="あ" localSheetId="5">#REF!</definedName>
    <definedName name="あ" localSheetId="6">#REF!</definedName>
    <definedName name="あ" localSheetId="0">#REF!</definedName>
    <definedName name="あ">#REF!</definedName>
    <definedName name="ああ" localSheetId="5">#REF!</definedName>
    <definedName name="ああ" localSheetId="6">#REF!</definedName>
    <definedName name="ああ" localSheetId="0">#REF!</definedName>
    <definedName name="ああ">#REF!</definedName>
  </definedNames>
  <calcPr calcId="162913"/>
</workbook>
</file>

<file path=xl/calcChain.xml><?xml version="1.0" encoding="utf-8"?>
<calcChain xmlns="http://schemas.openxmlformats.org/spreadsheetml/2006/main">
  <c r="G24" i="14" l="1"/>
  <c r="G27" i="14"/>
  <c r="G31" i="14"/>
  <c r="H31" i="14"/>
  <c r="G32" i="14"/>
  <c r="H32" i="14"/>
  <c r="G33" i="14"/>
  <c r="K11" i="14" s="1"/>
  <c r="H33" i="14"/>
  <c r="L11" i="14" s="1"/>
  <c r="G34" i="14"/>
  <c r="H34" i="14"/>
  <c r="L12" i="14" s="1"/>
  <c r="G35" i="14"/>
  <c r="H35" i="14"/>
  <c r="G36" i="14"/>
  <c r="H36" i="14"/>
  <c r="G37" i="14"/>
  <c r="H37" i="14"/>
  <c r="G38" i="14"/>
  <c r="K13" i="14" s="1"/>
  <c r="H38" i="14"/>
  <c r="G39" i="14"/>
  <c r="H39" i="14"/>
  <c r="H30" i="14"/>
  <c r="G30" i="14"/>
  <c r="K12" i="14"/>
  <c r="G12" i="14"/>
  <c r="H12" i="14"/>
  <c r="H29" i="14"/>
  <c r="G29" i="14"/>
  <c r="H28" i="14"/>
  <c r="G28" i="14"/>
  <c r="K9" i="14" s="1"/>
  <c r="H27" i="14"/>
  <c r="H26" i="14"/>
  <c r="G26" i="14"/>
  <c r="H25" i="14"/>
  <c r="G25" i="14"/>
  <c r="H24" i="14"/>
  <c r="H23" i="14"/>
  <c r="G23" i="14"/>
  <c r="H22" i="14"/>
  <c r="G22" i="14"/>
  <c r="H21" i="14"/>
  <c r="G21" i="14"/>
  <c r="H20" i="14"/>
  <c r="G20" i="14"/>
  <c r="H19" i="14"/>
  <c r="G19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1" i="14"/>
  <c r="G11" i="14"/>
  <c r="H10" i="14"/>
  <c r="G10" i="14"/>
  <c r="H9" i="14"/>
  <c r="G9" i="14"/>
  <c r="H8" i="14"/>
  <c r="G8" i="14"/>
  <c r="H7" i="14"/>
  <c r="G7" i="14"/>
  <c r="H6" i="14"/>
  <c r="G6" i="14"/>
  <c r="H5" i="14"/>
  <c r="L5" i="14" s="1"/>
  <c r="G5" i="14"/>
  <c r="H37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5" i="13"/>
  <c r="W203" i="11"/>
  <c r="L13" i="14" l="1"/>
  <c r="K7" i="14"/>
  <c r="K10" i="14"/>
  <c r="G38" i="13"/>
  <c r="L10" i="14"/>
  <c r="L7" i="14"/>
  <c r="K8" i="14"/>
  <c r="L9" i="14"/>
  <c r="L6" i="14"/>
  <c r="L8" i="14"/>
  <c r="K6" i="14"/>
  <c r="K14" i="14"/>
  <c r="K15" i="14" s="1"/>
  <c r="L14" i="14"/>
  <c r="K5" i="14"/>
  <c r="I28" i="8"/>
  <c r="H28" i="8"/>
  <c r="J28" i="8"/>
  <c r="K28" i="8"/>
  <c r="L28" i="8"/>
  <c r="M28" i="8"/>
  <c r="Q28" i="8"/>
  <c r="P28" i="8"/>
  <c r="N28" i="8"/>
  <c r="L15" i="14" l="1"/>
  <c r="G50" i="13"/>
  <c r="H50" i="13"/>
  <c r="X203" i="11"/>
  <c r="Y203" i="11"/>
  <c r="Z203" i="11"/>
  <c r="AA203" i="11"/>
  <c r="AB203" i="11"/>
  <c r="AC203" i="11"/>
  <c r="AD203" i="11"/>
  <c r="X205" i="11"/>
  <c r="Y205" i="11"/>
  <c r="Z205" i="11"/>
  <c r="AA205" i="11"/>
  <c r="AB205" i="11"/>
  <c r="AC205" i="11"/>
  <c r="AD205" i="11"/>
  <c r="X206" i="11"/>
  <c r="Y206" i="11"/>
  <c r="Z206" i="11"/>
  <c r="AA206" i="11"/>
  <c r="AB206" i="11"/>
  <c r="AC206" i="11"/>
  <c r="AD206" i="11"/>
  <c r="AD207" i="11" s="1"/>
  <c r="X208" i="11"/>
  <c r="Y208" i="11"/>
  <c r="Z208" i="11"/>
  <c r="AA208" i="11"/>
  <c r="AB208" i="11"/>
  <c r="AC208" i="11"/>
  <c r="AD208" i="11"/>
  <c r="X209" i="11"/>
  <c r="Y209" i="11"/>
  <c r="Z209" i="11"/>
  <c r="AA209" i="11"/>
  <c r="AB209" i="11"/>
  <c r="AC209" i="11"/>
  <c r="AD209" i="11"/>
  <c r="X211" i="11"/>
  <c r="Y211" i="11"/>
  <c r="Z211" i="11"/>
  <c r="AA211" i="11"/>
  <c r="AB211" i="11"/>
  <c r="AC211" i="11"/>
  <c r="AD211" i="11"/>
  <c r="X212" i="11"/>
  <c r="Y212" i="11"/>
  <c r="Z212" i="11"/>
  <c r="AA212" i="11"/>
  <c r="AB212" i="11"/>
  <c r="AC212" i="11"/>
  <c r="AD212" i="11"/>
  <c r="X213" i="11"/>
  <c r="Y213" i="11"/>
  <c r="Z213" i="11"/>
  <c r="AA213" i="11"/>
  <c r="AB213" i="11"/>
  <c r="AC213" i="11"/>
  <c r="AD213" i="11"/>
  <c r="X214" i="11"/>
  <c r="Y214" i="11"/>
  <c r="Z214" i="11"/>
  <c r="AA214" i="11"/>
  <c r="AB214" i="11"/>
  <c r="AC214" i="11"/>
  <c r="AD214" i="11"/>
  <c r="X215" i="11"/>
  <c r="Y215" i="11"/>
  <c r="Z215" i="11"/>
  <c r="AA215" i="11"/>
  <c r="AB215" i="11"/>
  <c r="AC215" i="11"/>
  <c r="AD215" i="11"/>
  <c r="X216" i="11"/>
  <c r="Y216" i="11"/>
  <c r="Z216" i="11"/>
  <c r="AA216" i="11"/>
  <c r="AB216" i="11"/>
  <c r="AC216" i="11"/>
  <c r="AD216" i="11"/>
  <c r="X218" i="11"/>
  <c r="Y218" i="11"/>
  <c r="Z218" i="11"/>
  <c r="AA218" i="11"/>
  <c r="AB218" i="11"/>
  <c r="AC218" i="11"/>
  <c r="AD218" i="11"/>
  <c r="X220" i="11"/>
  <c r="Y220" i="11"/>
  <c r="Z220" i="11"/>
  <c r="AA220" i="11"/>
  <c r="AB220" i="11"/>
  <c r="AC220" i="11"/>
  <c r="AD220" i="11"/>
  <c r="X221" i="11"/>
  <c r="Y221" i="11"/>
  <c r="Z221" i="11"/>
  <c r="AA221" i="11"/>
  <c r="AB221" i="11"/>
  <c r="AC221" i="11"/>
  <c r="AD221" i="11"/>
  <c r="X222" i="11"/>
  <c r="Y222" i="11"/>
  <c r="Z222" i="11"/>
  <c r="AA222" i="11"/>
  <c r="AB222" i="11"/>
  <c r="AC222" i="11"/>
  <c r="AD222" i="11"/>
  <c r="W222" i="11"/>
  <c r="W221" i="11"/>
  <c r="W220" i="11"/>
  <c r="W218" i="11"/>
  <c r="W216" i="11"/>
  <c r="W215" i="11"/>
  <c r="W214" i="11"/>
  <c r="W213" i="11"/>
  <c r="W212" i="11"/>
  <c r="W211" i="11"/>
  <c r="W209" i="11"/>
  <c r="W208" i="11"/>
  <c r="W206" i="11"/>
  <c r="W205" i="11"/>
  <c r="W202" i="11"/>
  <c r="X201" i="11"/>
  <c r="Y201" i="11"/>
  <c r="Z201" i="11"/>
  <c r="AA201" i="11"/>
  <c r="AB201" i="11"/>
  <c r="AC201" i="11"/>
  <c r="AD201" i="11"/>
  <c r="W201" i="11"/>
  <c r="X200" i="11"/>
  <c r="Y200" i="11"/>
  <c r="Z200" i="11"/>
  <c r="AA200" i="11"/>
  <c r="AB200" i="11"/>
  <c r="AC200" i="11"/>
  <c r="AD200" i="11"/>
  <c r="W200" i="11"/>
  <c r="X199" i="11"/>
  <c r="Y199" i="11"/>
  <c r="Z199" i="11"/>
  <c r="AA199" i="11"/>
  <c r="AB199" i="11"/>
  <c r="AC199" i="11"/>
  <c r="AD199" i="11"/>
  <c r="W199" i="11"/>
  <c r="X197" i="11"/>
  <c r="Y197" i="11"/>
  <c r="Z197" i="11"/>
  <c r="AA197" i="11"/>
  <c r="AB197" i="11"/>
  <c r="AC197" i="11"/>
  <c r="AD197" i="11"/>
  <c r="W197" i="11"/>
  <c r="X196" i="11"/>
  <c r="Y196" i="11"/>
  <c r="Z196" i="11"/>
  <c r="AA196" i="11"/>
  <c r="AB196" i="11"/>
  <c r="AC196" i="11"/>
  <c r="AD196" i="11"/>
  <c r="AE196" i="11"/>
  <c r="AF196" i="11"/>
  <c r="AG196" i="11"/>
  <c r="W196" i="11"/>
  <c r="X195" i="11"/>
  <c r="Y195" i="11"/>
  <c r="Z195" i="11"/>
  <c r="AA195" i="11"/>
  <c r="AB195" i="11"/>
  <c r="AC195" i="11"/>
  <c r="AD195" i="11"/>
  <c r="W195" i="11"/>
  <c r="X194" i="11"/>
  <c r="Y194" i="11"/>
  <c r="Z194" i="11"/>
  <c r="AA194" i="11"/>
  <c r="AB194" i="11"/>
  <c r="AC194" i="11"/>
  <c r="AD194" i="11"/>
  <c r="W194" i="11"/>
  <c r="X193" i="11"/>
  <c r="Y193" i="11"/>
  <c r="Z193" i="11"/>
  <c r="AA193" i="11"/>
  <c r="AB193" i="11"/>
  <c r="AC193" i="11"/>
  <c r="AD193" i="11"/>
  <c r="W193" i="11"/>
  <c r="X192" i="11"/>
  <c r="Y192" i="11"/>
  <c r="Z192" i="11"/>
  <c r="AA192" i="11"/>
  <c r="AB192" i="11"/>
  <c r="AC192" i="11"/>
  <c r="AD192" i="11"/>
  <c r="W192" i="11"/>
  <c r="X191" i="11"/>
  <c r="Y191" i="11"/>
  <c r="Z191" i="11"/>
  <c r="AA191" i="11"/>
  <c r="AB191" i="11"/>
  <c r="AC191" i="11"/>
  <c r="AD191" i="11"/>
  <c r="W191" i="11"/>
  <c r="X190" i="11"/>
  <c r="Y190" i="11"/>
  <c r="Z190" i="11"/>
  <c r="AA190" i="11"/>
  <c r="AB190" i="11"/>
  <c r="AC190" i="11"/>
  <c r="AD190" i="11"/>
  <c r="W190" i="11"/>
  <c r="X189" i="11"/>
  <c r="Y189" i="11"/>
  <c r="Z189" i="11"/>
  <c r="AA189" i="11"/>
  <c r="AB189" i="11"/>
  <c r="AC189" i="11"/>
  <c r="AD189" i="11"/>
  <c r="W189" i="11"/>
  <c r="X188" i="11"/>
  <c r="Y188" i="11"/>
  <c r="Z188" i="11"/>
  <c r="AA188" i="11"/>
  <c r="AB188" i="11"/>
  <c r="AC188" i="11"/>
  <c r="AD188" i="11"/>
  <c r="W188" i="11"/>
  <c r="X187" i="11"/>
  <c r="Y187" i="11"/>
  <c r="Z187" i="11"/>
  <c r="AA187" i="11"/>
  <c r="AB187" i="11"/>
  <c r="AC187" i="11"/>
  <c r="AD187" i="11"/>
  <c r="W187" i="11"/>
  <c r="X185" i="11"/>
  <c r="Y185" i="11"/>
  <c r="Z185" i="11"/>
  <c r="AA185" i="11"/>
  <c r="AB185" i="11"/>
  <c r="AC185" i="11"/>
  <c r="AD185" i="11"/>
  <c r="X184" i="11"/>
  <c r="Y184" i="11"/>
  <c r="Z184" i="11"/>
  <c r="AA184" i="11"/>
  <c r="AB184" i="11"/>
  <c r="AC184" i="11"/>
  <c r="AD184" i="11"/>
  <c r="X183" i="11"/>
  <c r="Y183" i="11"/>
  <c r="Z183" i="11"/>
  <c r="AA183" i="11"/>
  <c r="AB183" i="11"/>
  <c r="AC183" i="11"/>
  <c r="AD183" i="11"/>
  <c r="X182" i="11"/>
  <c r="Y182" i="11"/>
  <c r="Z182" i="11"/>
  <c r="AA182" i="11"/>
  <c r="AB182" i="11"/>
  <c r="AC182" i="11"/>
  <c r="AD182" i="11"/>
  <c r="X181" i="11"/>
  <c r="Y181" i="11"/>
  <c r="Z181" i="11"/>
  <c r="AA181" i="11"/>
  <c r="AB181" i="11"/>
  <c r="AC181" i="11"/>
  <c r="AD181" i="11"/>
  <c r="X180" i="11"/>
  <c r="Y180" i="11"/>
  <c r="Z180" i="11"/>
  <c r="AA180" i="11"/>
  <c r="AB180" i="11"/>
  <c r="AC180" i="11"/>
  <c r="AD180" i="11"/>
  <c r="W185" i="11"/>
  <c r="W184" i="11"/>
  <c r="W183" i="11"/>
  <c r="W182" i="11"/>
  <c r="W181" i="11"/>
  <c r="W180" i="11"/>
  <c r="X207" i="11" l="1"/>
  <c r="Y210" i="11"/>
  <c r="X223" i="11"/>
  <c r="AA207" i="11"/>
  <c r="Y186" i="11"/>
  <c r="AC210" i="11"/>
  <c r="X186" i="11"/>
  <c r="AD210" i="11"/>
  <c r="AD186" i="11"/>
  <c r="AC186" i="11"/>
  <c r="AD217" i="11"/>
  <c r="Z210" i="11"/>
  <c r="Z186" i="11"/>
  <c r="AD223" i="11"/>
  <c r="Z223" i="11"/>
  <c r="W207" i="11"/>
  <c r="AC223" i="11"/>
  <c r="AC217" i="11"/>
  <c r="AA186" i="11"/>
  <c r="X217" i="11"/>
  <c r="Z217" i="11"/>
  <c r="X210" i="11"/>
  <c r="AC207" i="11"/>
  <c r="Y207" i="11"/>
  <c r="W186" i="11"/>
  <c r="W198" i="11"/>
  <c r="Z207" i="11"/>
  <c r="Y223" i="11"/>
  <c r="Y217" i="11"/>
  <c r="AA223" i="11"/>
  <c r="AA210" i="11"/>
  <c r="AA217" i="11"/>
  <c r="AB217" i="11"/>
  <c r="AB223" i="11"/>
  <c r="AB207" i="11"/>
  <c r="AB186" i="11"/>
  <c r="AB210" i="11"/>
  <c r="W204" i="11"/>
  <c r="W210" i="11"/>
  <c r="W217" i="11"/>
  <c r="W219" i="11" l="1"/>
  <c r="R28" i="8" l="1"/>
  <c r="X92" i="4" l="1"/>
  <c r="Y92" i="4"/>
  <c r="Z92" i="4"/>
  <c r="AA92" i="4"/>
  <c r="AB92" i="4"/>
  <c r="AC92" i="4"/>
  <c r="AD92" i="4"/>
  <c r="AE92" i="4"/>
  <c r="AF92" i="4"/>
  <c r="AG92" i="4"/>
  <c r="W92" i="4"/>
  <c r="X91" i="4"/>
  <c r="Y91" i="4"/>
  <c r="Z91" i="4"/>
  <c r="AA91" i="4"/>
  <c r="AB91" i="4"/>
  <c r="AC91" i="4"/>
  <c r="AD91" i="4"/>
  <c r="AE91" i="4"/>
  <c r="AF91" i="4"/>
  <c r="AG91" i="4"/>
  <c r="AH91" i="4"/>
  <c r="AI91" i="4"/>
  <c r="W91" i="4"/>
  <c r="X89" i="4"/>
  <c r="Y89" i="4"/>
  <c r="Z89" i="4"/>
  <c r="AA89" i="4"/>
  <c r="AB89" i="4"/>
  <c r="AC89" i="4"/>
  <c r="AD89" i="4"/>
  <c r="AE89" i="4"/>
  <c r="AF89" i="4"/>
  <c r="AG89" i="4"/>
  <c r="W89" i="4"/>
  <c r="X88" i="4"/>
  <c r="Y88" i="4"/>
  <c r="Z88" i="4"/>
  <c r="AA88" i="4"/>
  <c r="AB88" i="4"/>
  <c r="AC88" i="4"/>
  <c r="AD88" i="4"/>
  <c r="AE88" i="4"/>
  <c r="AF88" i="4"/>
  <c r="AG88" i="4"/>
  <c r="W88" i="4"/>
  <c r="X87" i="4"/>
  <c r="Y87" i="4"/>
  <c r="Z87" i="4"/>
  <c r="AA87" i="4"/>
  <c r="AB87" i="4"/>
  <c r="AC87" i="4"/>
  <c r="AD87" i="4"/>
  <c r="AE87" i="4"/>
  <c r="AF87" i="4"/>
  <c r="AG87" i="4"/>
  <c r="W87" i="4"/>
  <c r="X86" i="4"/>
  <c r="Y86" i="4"/>
  <c r="Z86" i="4"/>
  <c r="AA86" i="4"/>
  <c r="AB86" i="4"/>
  <c r="AC86" i="4"/>
  <c r="AD86" i="4"/>
  <c r="AE86" i="4"/>
  <c r="AF86" i="4"/>
  <c r="AG86" i="4"/>
  <c r="W86" i="4"/>
  <c r="Y85" i="4"/>
  <c r="Z85" i="4"/>
  <c r="AA85" i="4"/>
  <c r="AB85" i="4"/>
  <c r="AC85" i="4"/>
  <c r="AD85" i="4"/>
  <c r="AE85" i="4"/>
  <c r="AF85" i="4"/>
  <c r="AG85" i="4"/>
  <c r="W85" i="4"/>
  <c r="X85" i="4"/>
  <c r="X84" i="4"/>
  <c r="Y84" i="4"/>
  <c r="Z84" i="4"/>
  <c r="AA84" i="4"/>
  <c r="AB84" i="4"/>
  <c r="AC84" i="4"/>
  <c r="AD84" i="4"/>
  <c r="AE84" i="4"/>
  <c r="AF84" i="4"/>
  <c r="AG84" i="4"/>
  <c r="W84" i="4"/>
  <c r="X82" i="4"/>
  <c r="Y82" i="4"/>
  <c r="Z82" i="4"/>
  <c r="AA82" i="4"/>
  <c r="AB82" i="4"/>
  <c r="AC82" i="4"/>
  <c r="AD82" i="4"/>
  <c r="AE82" i="4"/>
  <c r="AF82" i="4"/>
  <c r="AG82" i="4"/>
  <c r="W82" i="4"/>
  <c r="Y80" i="4"/>
  <c r="Z80" i="4"/>
  <c r="AA80" i="4"/>
  <c r="AB80" i="4"/>
  <c r="AC80" i="4"/>
  <c r="AD80" i="4"/>
  <c r="AE80" i="4"/>
  <c r="AF80" i="4"/>
  <c r="AG80" i="4"/>
  <c r="W80" i="4"/>
  <c r="X80" i="4"/>
  <c r="X79" i="4"/>
  <c r="Y79" i="4"/>
  <c r="Z79" i="4"/>
  <c r="AA79" i="4"/>
  <c r="AB79" i="4"/>
  <c r="AC79" i="4"/>
  <c r="AD79" i="4"/>
  <c r="AE79" i="4"/>
  <c r="AF79" i="4"/>
  <c r="AG79" i="4"/>
  <c r="AH79" i="4"/>
  <c r="AI79" i="4"/>
  <c r="W79" i="4"/>
  <c r="X78" i="4"/>
  <c r="Y78" i="4"/>
  <c r="Z78" i="4"/>
  <c r="AA78" i="4"/>
  <c r="AB78" i="4"/>
  <c r="AC78" i="4"/>
  <c r="AD78" i="4"/>
  <c r="AE78" i="4"/>
  <c r="AF78" i="4"/>
  <c r="AG78" i="4"/>
  <c r="W78" i="4"/>
  <c r="X76" i="4"/>
  <c r="Y76" i="4"/>
  <c r="Z76" i="4"/>
  <c r="AA76" i="4"/>
  <c r="AB76" i="4"/>
  <c r="AC76" i="4"/>
  <c r="AD76" i="4"/>
  <c r="AE76" i="4"/>
  <c r="AF76" i="4"/>
  <c r="AG76" i="4"/>
  <c r="AH76" i="4"/>
  <c r="AI76" i="4"/>
  <c r="W76" i="4"/>
  <c r="X75" i="4"/>
  <c r="Y75" i="4"/>
  <c r="Z75" i="4"/>
  <c r="AA75" i="4"/>
  <c r="AB75" i="4"/>
  <c r="AC75" i="4"/>
  <c r="AD75" i="4"/>
  <c r="AE75" i="4"/>
  <c r="AF75" i="4"/>
  <c r="AG75" i="4"/>
  <c r="W75" i="4"/>
  <c r="X74" i="4"/>
  <c r="Y74" i="4"/>
  <c r="Z74" i="4"/>
  <c r="AA74" i="4"/>
  <c r="AB74" i="4"/>
  <c r="AC74" i="4"/>
  <c r="AD74" i="4"/>
  <c r="AE74" i="4"/>
  <c r="AF74" i="4"/>
  <c r="AG74" i="4"/>
  <c r="W74" i="4"/>
  <c r="X72" i="4"/>
  <c r="Y72" i="4"/>
  <c r="Z72" i="4"/>
  <c r="AA72" i="4"/>
  <c r="AB72" i="4"/>
  <c r="AC72" i="4"/>
  <c r="AD72" i="4"/>
  <c r="AE72" i="4"/>
  <c r="AF72" i="4"/>
  <c r="AG72" i="4"/>
  <c r="W72" i="4"/>
  <c r="X69" i="4"/>
  <c r="Y69" i="4"/>
  <c r="Z69" i="4"/>
  <c r="AA69" i="4"/>
  <c r="AB69" i="4"/>
  <c r="AC69" i="4"/>
  <c r="AD69" i="4"/>
  <c r="AE69" i="4"/>
  <c r="AF69" i="4"/>
  <c r="AG69" i="4"/>
  <c r="W69" i="4"/>
  <c r="AC61" i="4"/>
  <c r="AD61" i="4"/>
  <c r="AE61" i="4"/>
  <c r="AF61" i="4"/>
  <c r="AG61" i="4"/>
  <c r="X61" i="4"/>
  <c r="Y61" i="4"/>
  <c r="Z61" i="4"/>
  <c r="AA61" i="4"/>
  <c r="AB61" i="4"/>
  <c r="W61" i="4"/>
  <c r="W53" i="4"/>
  <c r="AF194" i="11" l="1"/>
  <c r="AG194" i="11" l="1"/>
  <c r="AE194" i="11"/>
  <c r="AF203" i="11"/>
  <c r="AE203" i="11"/>
  <c r="AE212" i="11"/>
  <c r="AF184" i="11"/>
  <c r="AF205" i="11"/>
  <c r="AE206" i="11"/>
  <c r="AE193" i="11"/>
  <c r="AF193" i="11"/>
  <c r="AF214" i="11"/>
  <c r="AE214" i="11"/>
  <c r="AF195" i="11"/>
  <c r="AF220" i="11"/>
  <c r="AF215" i="11"/>
  <c r="AE215" i="11"/>
  <c r="AF188" i="11"/>
  <c r="AE188" i="11"/>
  <c r="AE189" i="11"/>
  <c r="AE199" i="11" l="1"/>
  <c r="AF213" i="11"/>
  <c r="AF199" i="11"/>
  <c r="AF189" i="11"/>
  <c r="AG195" i="11"/>
  <c r="AE195" i="11"/>
  <c r="AE216" i="11"/>
  <c r="AE221" i="11"/>
  <c r="AF216" i="11"/>
  <c r="AF206" i="11"/>
  <c r="AF207" i="11" s="1"/>
  <c r="AG184" i="11"/>
  <c r="AE184" i="11"/>
  <c r="AE192" i="11"/>
  <c r="AF192" i="11"/>
  <c r="AE220" i="11"/>
  <c r="AF221" i="11"/>
  <c r="AE213" i="11"/>
  <c r="AG205" i="11"/>
  <c r="AE205" i="11"/>
  <c r="AE207" i="11" s="1"/>
  <c r="AG212" i="11"/>
  <c r="AF212" i="11"/>
  <c r="AG203" i="11"/>
  <c r="AG214" i="11"/>
  <c r="AG193" i="11"/>
  <c r="AG220" i="11"/>
  <c r="AG215" i="11"/>
  <c r="AG188" i="11"/>
  <c r="AG189" i="11" l="1"/>
  <c r="AE217" i="11"/>
  <c r="AG199" i="11"/>
  <c r="AF217" i="11"/>
  <c r="AG206" i="11"/>
  <c r="AG207" i="11" s="1"/>
  <c r="AG192" i="11"/>
  <c r="AG213" i="11"/>
  <c r="AG221" i="11"/>
  <c r="AG216" i="11"/>
  <c r="AG217" i="11" l="1"/>
  <c r="G43" i="13" l="1"/>
  <c r="H43" i="13"/>
  <c r="W68" i="4" l="1"/>
  <c r="X65" i="4"/>
  <c r="Y65" i="4"/>
  <c r="Z65" i="4"/>
  <c r="AA65" i="4"/>
  <c r="AB65" i="4"/>
  <c r="AC65" i="4"/>
  <c r="AD65" i="4"/>
  <c r="AE65" i="4"/>
  <c r="AF65" i="4"/>
  <c r="AG65" i="4"/>
  <c r="X66" i="4"/>
  <c r="Y66" i="4"/>
  <c r="Z66" i="4"/>
  <c r="AA66" i="4"/>
  <c r="AB66" i="4"/>
  <c r="AC66" i="4"/>
  <c r="AD66" i="4"/>
  <c r="AE66" i="4"/>
  <c r="AF66" i="4"/>
  <c r="AG66" i="4"/>
  <c r="X67" i="4"/>
  <c r="Y67" i="4"/>
  <c r="Z67" i="4"/>
  <c r="AA67" i="4"/>
  <c r="AB67" i="4"/>
  <c r="AC67" i="4"/>
  <c r="AD67" i="4"/>
  <c r="AE67" i="4"/>
  <c r="AF67" i="4"/>
  <c r="AG67" i="4"/>
  <c r="W67" i="4"/>
  <c r="W66" i="4"/>
  <c r="W65" i="4"/>
  <c r="X63" i="4"/>
  <c r="Y63" i="4"/>
  <c r="Z63" i="4"/>
  <c r="AA63" i="4"/>
  <c r="AB63" i="4"/>
  <c r="AC63" i="4"/>
  <c r="AD63" i="4"/>
  <c r="AE63" i="4"/>
  <c r="AF63" i="4"/>
  <c r="AG63" i="4"/>
  <c r="W63" i="4"/>
  <c r="X62" i="4"/>
  <c r="Y62" i="4"/>
  <c r="Z62" i="4"/>
  <c r="AA62" i="4"/>
  <c r="AB62" i="4"/>
  <c r="AC62" i="4"/>
  <c r="AD62" i="4"/>
  <c r="AE62" i="4"/>
  <c r="AF62" i="4"/>
  <c r="AG62" i="4"/>
  <c r="W62" i="4"/>
  <c r="X54" i="4"/>
  <c r="Y54" i="4"/>
  <c r="Z54" i="4"/>
  <c r="AA54" i="4"/>
  <c r="AB54" i="4"/>
  <c r="AC54" i="4"/>
  <c r="AD54" i="4"/>
  <c r="AE54" i="4"/>
  <c r="AF54" i="4"/>
  <c r="AG54" i="4"/>
  <c r="X55" i="4"/>
  <c r="Y55" i="4"/>
  <c r="Z55" i="4"/>
  <c r="AA55" i="4"/>
  <c r="AB55" i="4"/>
  <c r="AC55" i="4"/>
  <c r="AD55" i="4"/>
  <c r="AE55" i="4"/>
  <c r="AF55" i="4"/>
  <c r="AG55" i="4"/>
  <c r="X56" i="4"/>
  <c r="Y56" i="4"/>
  <c r="Z56" i="4"/>
  <c r="AA56" i="4"/>
  <c r="AB56" i="4"/>
  <c r="AC56" i="4"/>
  <c r="AD56" i="4"/>
  <c r="AE56" i="4"/>
  <c r="AF56" i="4"/>
  <c r="AG56" i="4"/>
  <c r="X57" i="4"/>
  <c r="Y57" i="4"/>
  <c r="Z57" i="4"/>
  <c r="AA57" i="4"/>
  <c r="AB57" i="4"/>
  <c r="AC57" i="4"/>
  <c r="AD57" i="4"/>
  <c r="AE57" i="4"/>
  <c r="AF57" i="4"/>
  <c r="AG57" i="4"/>
  <c r="X58" i="4"/>
  <c r="Y58" i="4"/>
  <c r="Z58" i="4"/>
  <c r="AA58" i="4"/>
  <c r="AB58" i="4"/>
  <c r="AC58" i="4"/>
  <c r="AD58" i="4"/>
  <c r="AE58" i="4"/>
  <c r="AF58" i="4"/>
  <c r="AG58" i="4"/>
  <c r="X59" i="4"/>
  <c r="Y59" i="4"/>
  <c r="Z59" i="4"/>
  <c r="AA59" i="4"/>
  <c r="AB59" i="4"/>
  <c r="AC59" i="4"/>
  <c r="AD59" i="4"/>
  <c r="AE59" i="4"/>
  <c r="AF59" i="4"/>
  <c r="AG59" i="4"/>
  <c r="W59" i="4"/>
  <c r="W58" i="4"/>
  <c r="W57" i="4"/>
  <c r="W55" i="4"/>
  <c r="W56" i="4"/>
  <c r="X64" i="4"/>
  <c r="Y64" i="4"/>
  <c r="Z64" i="4"/>
  <c r="AA64" i="4"/>
  <c r="AB64" i="4"/>
  <c r="AC64" i="4"/>
  <c r="AD64" i="4"/>
  <c r="AE64" i="4"/>
  <c r="AF64" i="4"/>
  <c r="AG64" i="4"/>
  <c r="W64" i="4"/>
  <c r="X81" i="4"/>
  <c r="Y81" i="4"/>
  <c r="Z81" i="4"/>
  <c r="AA81" i="4"/>
  <c r="AB81" i="4"/>
  <c r="AC81" i="4"/>
  <c r="AD81" i="4"/>
  <c r="AE81" i="4"/>
  <c r="AF81" i="4"/>
  <c r="AG81" i="4"/>
  <c r="X60" i="4"/>
  <c r="Y60" i="4"/>
  <c r="Z60" i="4"/>
  <c r="AA60" i="4"/>
  <c r="AB60" i="4"/>
  <c r="AC60" i="4"/>
  <c r="AD60" i="4"/>
  <c r="AE60" i="4"/>
  <c r="AF60" i="4"/>
  <c r="AG60" i="4"/>
  <c r="X68" i="4"/>
  <c r="Y68" i="4"/>
  <c r="Z68" i="4"/>
  <c r="AA68" i="4"/>
  <c r="AB68" i="4"/>
  <c r="AC68" i="4"/>
  <c r="AD68" i="4"/>
  <c r="AE68" i="4"/>
  <c r="AF68" i="4"/>
  <c r="AG68" i="4"/>
  <c r="X70" i="4"/>
  <c r="Y70" i="4"/>
  <c r="Z70" i="4"/>
  <c r="AA70" i="4"/>
  <c r="AB70" i="4"/>
  <c r="AC70" i="4"/>
  <c r="AD70" i="4"/>
  <c r="AE70" i="4"/>
  <c r="AF70" i="4"/>
  <c r="AG70" i="4"/>
  <c r="X73" i="4"/>
  <c r="Y73" i="4"/>
  <c r="Z73" i="4"/>
  <c r="AA73" i="4"/>
  <c r="AB73" i="4"/>
  <c r="AC73" i="4"/>
  <c r="AD73" i="4"/>
  <c r="AE73" i="4"/>
  <c r="AF73" i="4"/>
  <c r="AG73" i="4"/>
  <c r="W81" i="4"/>
  <c r="W73" i="4"/>
  <c r="W70" i="4"/>
  <c r="W60" i="4"/>
  <c r="W54" i="4"/>
  <c r="AE53" i="4"/>
  <c r="AF53" i="4"/>
  <c r="AG53" i="4"/>
  <c r="AC53" i="4"/>
  <c r="AD53" i="4"/>
  <c r="X53" i="4"/>
  <c r="Y53" i="4"/>
  <c r="Z53" i="4"/>
  <c r="AA53" i="4"/>
  <c r="AB53" i="4"/>
  <c r="X83" i="4" l="1"/>
  <c r="AF83" i="4"/>
  <c r="AB83" i="4"/>
  <c r="AB71" i="4"/>
  <c r="X71" i="4"/>
  <c r="AG71" i="4"/>
  <c r="AE71" i="4"/>
  <c r="AG83" i="4"/>
  <c r="AC83" i="4"/>
  <c r="Y83" i="4"/>
  <c r="AA83" i="4"/>
  <c r="AD71" i="4"/>
  <c r="AA77" i="4"/>
  <c r="Y71" i="4"/>
  <c r="AE83" i="4"/>
  <c r="AC71" i="4"/>
  <c r="AF71" i="4"/>
  <c r="Z71" i="4"/>
  <c r="AG77" i="4"/>
  <c r="Y77" i="4"/>
  <c r="AE77" i="4"/>
  <c r="AA71" i="4"/>
  <c r="AC77" i="4"/>
  <c r="AD83" i="4"/>
  <c r="Z83" i="4"/>
  <c r="W71" i="4"/>
  <c r="W77" i="4"/>
  <c r="W83" i="4"/>
  <c r="AD77" i="4"/>
  <c r="Z77" i="4"/>
  <c r="AF77" i="4"/>
  <c r="AB77" i="4"/>
  <c r="X77" i="4"/>
  <c r="W90" i="4" l="1"/>
  <c r="AG90" i="4"/>
  <c r="AB90" i="4"/>
  <c r="AA90" i="4"/>
  <c r="AE90" i="4"/>
  <c r="AC90" i="4"/>
  <c r="Z90" i="4"/>
  <c r="AF90" i="4"/>
  <c r="AD90" i="4"/>
  <c r="Y90" i="4"/>
  <c r="X90" i="4"/>
  <c r="AG202" i="11" l="1"/>
  <c r="AF202" i="11"/>
  <c r="AE202" i="11"/>
  <c r="AD202" i="11"/>
  <c r="AD204" i="11" s="1"/>
  <c r="AC202" i="11"/>
  <c r="AC204" i="11" s="1"/>
  <c r="AB202" i="11"/>
  <c r="AB204" i="11" s="1"/>
  <c r="AA202" i="11"/>
  <c r="AA204" i="11" s="1"/>
  <c r="Z202" i="11"/>
  <c r="Z204" i="11" s="1"/>
  <c r="Y202" i="11"/>
  <c r="Y204" i="11" s="1"/>
  <c r="X202" i="11"/>
  <c r="X204" i="11" s="1"/>
  <c r="AD198" i="11" l="1"/>
  <c r="AD219" i="11" s="1"/>
  <c r="Z198" i="11"/>
  <c r="Z219" i="11" s="1"/>
  <c r="W223" i="11"/>
  <c r="AA198" i="11"/>
  <c r="AA219" i="11" s="1"/>
  <c r="X198" i="11"/>
  <c r="X219" i="11" s="1"/>
  <c r="AB198" i="11"/>
  <c r="AB219" i="11" s="1"/>
  <c r="Y198" i="11"/>
  <c r="Y219" i="11" s="1"/>
  <c r="AC198" i="11"/>
  <c r="AC219" i="11" s="1"/>
  <c r="H42" i="13" l="1"/>
  <c r="G42" i="13"/>
  <c r="H41" i="13"/>
  <c r="G41" i="13"/>
  <c r="G44" i="13" s="1"/>
  <c r="L14" i="13"/>
  <c r="K13" i="13"/>
  <c r="L12" i="13"/>
  <c r="L11" i="13"/>
  <c r="K11" i="13"/>
  <c r="K9" i="13"/>
  <c r="K14" i="13"/>
  <c r="K12" i="13"/>
  <c r="K10" i="13"/>
  <c r="L5" i="13"/>
  <c r="K6" i="13" l="1"/>
  <c r="K7" i="13"/>
  <c r="K8" i="13"/>
  <c r="L6" i="13"/>
  <c r="H44" i="13"/>
  <c r="L7" i="13"/>
  <c r="L8" i="13"/>
  <c r="L9" i="13"/>
  <c r="L10" i="13"/>
  <c r="L13" i="13"/>
  <c r="K5" i="13"/>
  <c r="H38" i="13"/>
  <c r="AE222" i="11"/>
  <c r="AE223" i="11" s="1"/>
  <c r="AF222" i="11"/>
  <c r="AF223" i="11" s="1"/>
  <c r="K15" i="13" l="1"/>
  <c r="AG222" i="11"/>
  <c r="AG223" i="11" s="1"/>
  <c r="L15" i="13"/>
  <c r="AF183" i="11"/>
  <c r="AE183" i="11"/>
  <c r="AF182" i="11"/>
  <c r="AE182" i="11"/>
  <c r="AF211" i="11"/>
  <c r="AE211" i="11"/>
  <c r="AF209" i="11"/>
  <c r="AE209" i="11"/>
  <c r="AF208" i="11"/>
  <c r="AE208" i="11"/>
  <c r="AE201" i="11"/>
  <c r="AF201" i="11"/>
  <c r="AF191" i="11"/>
  <c r="AE191" i="11"/>
  <c r="AF187" i="11"/>
  <c r="AF185" i="11"/>
  <c r="AE185" i="11"/>
  <c r="AF200" i="11"/>
  <c r="AE200" i="11"/>
  <c r="AF197" i="11" l="1"/>
  <c r="AE181" i="11"/>
  <c r="AE186" i="11" s="1"/>
  <c r="AE190" i="11"/>
  <c r="AF204" i="11"/>
  <c r="AE180" i="11"/>
  <c r="AE187" i="11"/>
  <c r="AE218" i="11"/>
  <c r="AF181" i="11"/>
  <c r="AF186" i="11" s="1"/>
  <c r="AF190" i="11"/>
  <c r="AF218" i="11"/>
  <c r="AF210" i="11"/>
  <c r="AE204" i="11"/>
  <c r="AE197" i="11"/>
  <c r="AE210" i="11"/>
  <c r="AG191" i="11"/>
  <c r="AG201" i="11"/>
  <c r="AG182" i="11"/>
  <c r="AG209" i="11"/>
  <c r="AG183" i="11"/>
  <c r="AG208" i="11"/>
  <c r="AG211" i="11"/>
  <c r="AG200" i="11"/>
  <c r="AG185" i="11"/>
  <c r="AG197" i="11"/>
  <c r="AG190" i="11"/>
  <c r="AF180" i="11"/>
  <c r="AG210" i="11" l="1"/>
  <c r="AG181" i="11"/>
  <c r="AG186" i="11" s="1"/>
  <c r="AG204" i="11"/>
  <c r="AG218" i="11"/>
  <c r="AG187" i="11"/>
  <c r="AG180" i="11"/>
  <c r="AG198" i="11" l="1"/>
  <c r="AG219" i="11" s="1"/>
  <c r="AF198" i="11"/>
  <c r="AF219" i="11" s="1"/>
  <c r="AE198" i="11"/>
  <c r="AE219" i="11" s="1"/>
  <c r="Q14" i="8"/>
  <c r="P14" i="8"/>
  <c r="R14" i="8" l="1"/>
  <c r="AH43" i="4"/>
  <c r="AI37" i="4"/>
  <c r="AH37" i="4"/>
  <c r="AH34" i="4"/>
  <c r="AH32" i="4"/>
  <c r="AH30" i="4"/>
  <c r="AH28" i="4"/>
  <c r="AI26" i="4"/>
  <c r="AI20" i="4"/>
  <c r="AH20" i="4"/>
  <c r="AI15" i="4"/>
  <c r="AH15" i="4"/>
  <c r="AI13" i="4"/>
  <c r="AH13" i="4"/>
  <c r="AH7" i="4" l="1"/>
  <c r="AH9" i="4"/>
  <c r="AH26" i="4"/>
  <c r="AI43" i="4"/>
  <c r="AI9" i="4"/>
  <c r="AI28" i="4"/>
  <c r="AI32" i="4"/>
  <c r="AI7" i="4"/>
  <c r="AI30" i="4"/>
  <c r="AI34" i="4"/>
  <c r="AH45" i="4"/>
  <c r="AI45" i="4"/>
  <c r="N14" i="8" l="1"/>
  <c r="M14" i="8"/>
  <c r="L14" i="8"/>
  <c r="K14" i="8"/>
  <c r="J14" i="8"/>
  <c r="H14" i="8"/>
  <c r="F12" i="7"/>
  <c r="E12" i="7"/>
  <c r="G12" i="7"/>
</calcChain>
</file>

<file path=xl/comments1.xml><?xml version="1.0" encoding="utf-8"?>
<comments xmlns="http://schemas.openxmlformats.org/spreadsheetml/2006/main">
  <authors>
    <author>佐藤大介</author>
  </authors>
  <commentList>
    <comment ref="U106" authorId="0" shapeId="0">
      <text>
        <r>
          <rPr>
            <sz val="14"/>
            <color indexed="81"/>
            <rFont val="ＭＳ Ｐゴシック"/>
            <family val="3"/>
            <charset val="128"/>
          </rPr>
          <t>調査票上は350だが全日制と区別をつけるため1350としている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143" authorId="0" shapeId="0">
      <text>
        <r>
          <rPr>
            <sz val="14"/>
            <color indexed="81"/>
            <rFont val="ＭＳ Ｐゴシック"/>
            <family val="3"/>
            <charset val="128"/>
          </rPr>
          <t>調査票だと350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佐藤大介</author>
  </authors>
  <commentList>
    <comment ref="U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情報処理関係の学科？
</t>
        </r>
      </text>
    </comment>
  </commentList>
</comments>
</file>

<file path=xl/comments3.xml><?xml version="1.0" encoding="utf-8"?>
<comments xmlns="http://schemas.openxmlformats.org/spreadsheetml/2006/main">
  <authors>
    <author>satoyuji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学校名鑑「７　高等学校の学年別・学科別生徒数」の際に利用。一覧シートより貼り付け
</t>
        </r>
      </text>
    </comment>
  </commentList>
</comments>
</file>

<file path=xl/comments4.xml><?xml version="1.0" encoding="utf-8"?>
<comments xmlns="http://schemas.openxmlformats.org/spreadsheetml/2006/main">
  <authors>
    <author>satoyuji</author>
    <author>Windows ユーザー</author>
    <author>佐藤大介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学校名鑑「７　高等学校の学年別・学科別生徒数」の際に利用。一覧シートより貼り付け
</t>
        </r>
      </text>
    </comment>
    <comment ref="L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明正の13学級は各科合同クラスのため、含まれていない</t>
        </r>
      </text>
    </comment>
    <comment ref="A102" authorId="2" shapeId="0">
      <text>
        <r>
          <rPr>
            <sz val="14"/>
            <color indexed="81"/>
            <rFont val="ＭＳ Ｐゴシック"/>
            <family val="3"/>
            <charset val="128"/>
          </rPr>
          <t>調査票上は350だが全日制と区別をつけるため1350としている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44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調査票だと350
</t>
        </r>
      </text>
    </comment>
  </commentList>
</comments>
</file>

<file path=xl/sharedStrings.xml><?xml version="1.0" encoding="utf-8"?>
<sst xmlns="http://schemas.openxmlformats.org/spreadsheetml/2006/main" count="1184" uniqueCount="653">
  <si>
    <t>山形東</t>
  </si>
  <si>
    <t>山形市緑町1-5-87</t>
  </si>
  <si>
    <t>990-8525</t>
  </si>
  <si>
    <t>023(631)3501</t>
  </si>
  <si>
    <t>全</t>
  </si>
  <si>
    <t>理数探究科</t>
    <rPh sb="0" eb="2">
      <t>リスウ</t>
    </rPh>
    <rPh sb="2" eb="4">
      <t>タンキュウ</t>
    </rPh>
    <rPh sb="4" eb="5">
      <t>カ</t>
    </rPh>
    <phoneticPr fontId="4"/>
  </si>
  <si>
    <t>国際探究科</t>
    <rPh sb="0" eb="2">
      <t>コクサイ</t>
    </rPh>
    <rPh sb="2" eb="4">
      <t>タンキュウ</t>
    </rPh>
    <rPh sb="4" eb="5">
      <t>カ</t>
    </rPh>
    <phoneticPr fontId="4"/>
  </si>
  <si>
    <t/>
  </si>
  <si>
    <t>山形南</t>
  </si>
  <si>
    <t>山形市東原町4-6-16</t>
  </si>
  <si>
    <t>990-0034</t>
  </si>
  <si>
    <t>023(622)3502</t>
  </si>
  <si>
    <t>普通科</t>
    <phoneticPr fontId="4"/>
  </si>
  <si>
    <t>理数科</t>
    <phoneticPr fontId="4"/>
  </si>
  <si>
    <t>山形西</t>
  </si>
  <si>
    <t>山形市鉄砲町1-15-64</t>
  </si>
  <si>
    <t>990-2492</t>
  </si>
  <si>
    <t>023(641)3504</t>
  </si>
  <si>
    <t>山形北</t>
  </si>
  <si>
    <t>山形市緑町2-2-7</t>
  </si>
  <si>
    <t>990-0041</t>
  </si>
  <si>
    <t>023(622)3505</t>
  </si>
  <si>
    <t>音楽科</t>
    <phoneticPr fontId="4"/>
  </si>
  <si>
    <t>山形工業</t>
  </si>
  <si>
    <t>山形市緑町1-5-12</t>
  </si>
  <si>
    <t>023(622)4934</t>
  </si>
  <si>
    <t>機械科</t>
    <rPh sb="0" eb="3">
      <t>キカイカ</t>
    </rPh>
    <phoneticPr fontId="4"/>
  </si>
  <si>
    <t>電気電子科</t>
    <rPh sb="0" eb="2">
      <t>デンキ</t>
    </rPh>
    <rPh sb="2" eb="5">
      <t>デンシカ</t>
    </rPh>
    <phoneticPr fontId="4"/>
  </si>
  <si>
    <t>情報技術科</t>
    <rPh sb="0" eb="2">
      <t>ジョウホウ</t>
    </rPh>
    <rPh sb="2" eb="5">
      <t>ギジュツカ</t>
    </rPh>
    <phoneticPr fontId="4"/>
  </si>
  <si>
    <t>建築科</t>
    <rPh sb="0" eb="2">
      <t>ケンチク</t>
    </rPh>
    <rPh sb="2" eb="3">
      <t>カ</t>
    </rPh>
    <phoneticPr fontId="4"/>
  </si>
  <si>
    <t>土木・化学科</t>
    <rPh sb="0" eb="2">
      <t>ドボク</t>
    </rPh>
    <rPh sb="3" eb="6">
      <t>カガクカ</t>
    </rPh>
    <phoneticPr fontId="4"/>
  </si>
  <si>
    <t>山形中央</t>
  </si>
  <si>
    <t>山形市鉄砲町2-10-73</t>
  </si>
  <si>
    <t>023(641)7311</t>
  </si>
  <si>
    <t>霞城学園</t>
  </si>
  <si>
    <t>山形市城南町1-1-1</t>
  </si>
  <si>
    <t>990-8580</t>
  </si>
  <si>
    <t>023(647)0523</t>
  </si>
  <si>
    <t>定</t>
  </si>
  <si>
    <t>上山明新館</t>
  </si>
  <si>
    <t>上山市仙石650</t>
  </si>
  <si>
    <t>999-3193</t>
  </si>
  <si>
    <t>023(672)1701</t>
  </si>
  <si>
    <t>食料生産科</t>
    <phoneticPr fontId="4"/>
  </si>
  <si>
    <t>情報経営科</t>
    <phoneticPr fontId="4"/>
  </si>
  <si>
    <t>天　　童</t>
  </si>
  <si>
    <t>天童市大字山元850</t>
  </si>
  <si>
    <t>994-0021</t>
  </si>
  <si>
    <t>023(653)6120</t>
  </si>
  <si>
    <t>総合学科</t>
    <phoneticPr fontId="4"/>
  </si>
  <si>
    <t>山　　辺</t>
  </si>
  <si>
    <t>山辺町大字山辺3028</t>
  </si>
  <si>
    <t>990-0301</t>
  </si>
  <si>
    <t>023(664)5132</t>
  </si>
  <si>
    <t>食物科</t>
    <phoneticPr fontId="4"/>
  </si>
  <si>
    <t>福祉科</t>
    <phoneticPr fontId="4"/>
  </si>
  <si>
    <t>看護科</t>
    <phoneticPr fontId="4"/>
  </si>
  <si>
    <t>寒河江</t>
  </si>
  <si>
    <t>寒河江市六供町2-3-9</t>
  </si>
  <si>
    <t>991-8511</t>
  </si>
  <si>
    <t>0237(86)2196</t>
  </si>
  <si>
    <t>寒河江工業</t>
  </si>
  <si>
    <t>寒河江市緑町148</t>
  </si>
  <si>
    <t>991-8512</t>
  </si>
  <si>
    <t>0237(86)4278</t>
  </si>
  <si>
    <t>髙橋　良治</t>
    <rPh sb="0" eb="2">
      <t>タカハシ</t>
    </rPh>
    <rPh sb="3" eb="5">
      <t>リョウジ</t>
    </rPh>
    <phoneticPr fontId="3"/>
  </si>
  <si>
    <t>機械科</t>
    <phoneticPr fontId="4"/>
  </si>
  <si>
    <t>電子機械科</t>
    <phoneticPr fontId="4"/>
  </si>
  <si>
    <t>谷　　地</t>
  </si>
  <si>
    <t>河北町谷地字田中170</t>
  </si>
  <si>
    <t>999-3511</t>
  </si>
  <si>
    <t>0237(71)1157</t>
  </si>
  <si>
    <t>左　　沢</t>
  </si>
  <si>
    <t>大江町大字藤田字山中816-3</t>
  </si>
  <si>
    <t>990-1121</t>
  </si>
  <si>
    <t>0237(62)2169</t>
  </si>
  <si>
    <t>東桜学館</t>
    <rPh sb="0" eb="1">
      <t>ヒガシ</t>
    </rPh>
    <rPh sb="1" eb="2">
      <t>サクラ</t>
    </rPh>
    <rPh sb="2" eb="4">
      <t>ガッカン</t>
    </rPh>
    <phoneticPr fontId="3"/>
  </si>
  <si>
    <t>東根市中央南1-7-1</t>
    <rPh sb="0" eb="2">
      <t>ヒガシネ</t>
    </rPh>
    <rPh sb="3" eb="5">
      <t>チュウオウ</t>
    </rPh>
    <rPh sb="5" eb="6">
      <t>ミナミ</t>
    </rPh>
    <phoneticPr fontId="3"/>
  </si>
  <si>
    <t>999-3730</t>
  </si>
  <si>
    <t>0237(53)1540</t>
  </si>
  <si>
    <t>村山産業</t>
    <rPh sb="0" eb="2">
      <t>ムラヤマ</t>
    </rPh>
    <rPh sb="2" eb="4">
      <t>サンギョウ</t>
    </rPh>
    <phoneticPr fontId="3"/>
  </si>
  <si>
    <t>村山市楯岡北町1-3-1</t>
    <rPh sb="0" eb="2">
      <t>ムラヤマ</t>
    </rPh>
    <rPh sb="3" eb="5">
      <t>タテオカ</t>
    </rPh>
    <rPh sb="5" eb="6">
      <t>キタ</t>
    </rPh>
    <rPh sb="6" eb="7">
      <t>マチ</t>
    </rPh>
    <phoneticPr fontId="3"/>
  </si>
  <si>
    <t>995-0011</t>
  </si>
  <si>
    <t>0237(55)2538</t>
  </si>
  <si>
    <t>農業経営科</t>
    <rPh sb="0" eb="2">
      <t>ノウギョウ</t>
    </rPh>
    <rPh sb="2" eb="4">
      <t>ケイエイ</t>
    </rPh>
    <rPh sb="4" eb="5">
      <t>カ</t>
    </rPh>
    <phoneticPr fontId="4"/>
  </si>
  <si>
    <t>電子情報科</t>
    <rPh sb="0" eb="2">
      <t>デンシ</t>
    </rPh>
    <rPh sb="2" eb="4">
      <t>ジョウホウ</t>
    </rPh>
    <rPh sb="4" eb="5">
      <t>カ</t>
    </rPh>
    <phoneticPr fontId="4"/>
  </si>
  <si>
    <t>流通ビジネス科</t>
    <rPh sb="0" eb="2">
      <t>リュウツウ</t>
    </rPh>
    <rPh sb="6" eb="7">
      <t>カ</t>
    </rPh>
    <phoneticPr fontId="4"/>
  </si>
  <si>
    <t>北村山</t>
  </si>
  <si>
    <t>尾花沢市大字尾花沢1593</t>
  </si>
  <si>
    <t>999-4221</t>
  </si>
  <si>
    <t>0237(23)2787</t>
  </si>
  <si>
    <t>新庄北</t>
  </si>
  <si>
    <t>新庄市大字飛田字備前川61</t>
  </si>
  <si>
    <t>996-0061</t>
  </si>
  <si>
    <t>　最上校</t>
  </si>
  <si>
    <t>最上町大字向町字水上869-2</t>
  </si>
  <si>
    <t>999-6101</t>
  </si>
  <si>
    <t>0233(43)2349</t>
  </si>
  <si>
    <t>新庄南</t>
  </si>
  <si>
    <t>新庄市城南町5-5</t>
  </si>
  <si>
    <t>996-0077</t>
  </si>
  <si>
    <t>0233(22)1546</t>
  </si>
  <si>
    <t>　金山校</t>
    <rPh sb="1" eb="3">
      <t>カナヤマ</t>
    </rPh>
    <phoneticPr fontId="3"/>
  </si>
  <si>
    <t>金山町大字金山248-2</t>
  </si>
  <si>
    <t>999-5402</t>
  </si>
  <si>
    <t>0233(52)2887</t>
  </si>
  <si>
    <t>新庄市松本370</t>
  </si>
  <si>
    <t>996-0051</t>
  </si>
  <si>
    <t>0233(28)8777</t>
  </si>
  <si>
    <t>食料生産科</t>
    <rPh sb="0" eb="2">
      <t>ショクリョウ</t>
    </rPh>
    <rPh sb="2" eb="4">
      <t>セイサン</t>
    </rPh>
    <rPh sb="4" eb="5">
      <t>カ</t>
    </rPh>
    <phoneticPr fontId="4"/>
  </si>
  <si>
    <t>農産活用科</t>
    <rPh sb="0" eb="2">
      <t>ノウサン</t>
    </rPh>
    <rPh sb="2" eb="4">
      <t>カツヨウ</t>
    </rPh>
    <rPh sb="4" eb="5">
      <t>カ</t>
    </rPh>
    <phoneticPr fontId="4"/>
  </si>
  <si>
    <t>機械電気科</t>
    <rPh sb="2" eb="4">
      <t>デンキ</t>
    </rPh>
    <rPh sb="4" eb="5">
      <t>カ</t>
    </rPh>
    <phoneticPr fontId="4"/>
  </si>
  <si>
    <t>真室川校</t>
    <rPh sb="3" eb="4">
      <t>コウ</t>
    </rPh>
    <phoneticPr fontId="3"/>
  </si>
  <si>
    <t>真室川町大字新町字塩野947</t>
  </si>
  <si>
    <t>999-5312</t>
  </si>
  <si>
    <t>0233(62)2037</t>
  </si>
  <si>
    <t>米沢興譲館</t>
  </si>
  <si>
    <t>米沢市大字笹野1101</t>
  </si>
  <si>
    <t>992-1443</t>
  </si>
  <si>
    <t>0238(38)4741</t>
  </si>
  <si>
    <t>米沢東</t>
  </si>
  <si>
    <t>米沢市丸の内2-5-63</t>
  </si>
  <si>
    <t>992-0052</t>
  </si>
  <si>
    <t>0238(22)3450</t>
  </si>
  <si>
    <t>米沢工業</t>
  </si>
  <si>
    <t>米沢市大字川井300</t>
  </si>
  <si>
    <t>992-0117</t>
  </si>
  <si>
    <t>0238(28)7050</t>
  </si>
  <si>
    <t>生産デザイン科</t>
    <rPh sb="6" eb="7">
      <t>カ</t>
    </rPh>
    <phoneticPr fontId="4"/>
  </si>
  <si>
    <t>電気情報科</t>
    <rPh sb="0" eb="2">
      <t>デンキ</t>
    </rPh>
    <rPh sb="2" eb="4">
      <t>ジョウホウ</t>
    </rPh>
    <rPh sb="4" eb="5">
      <t>カ</t>
    </rPh>
    <phoneticPr fontId="4"/>
  </si>
  <si>
    <t>米沢商業</t>
  </si>
  <si>
    <t>米沢市本町3-1-12</t>
  </si>
  <si>
    <t>992-0037</t>
  </si>
  <si>
    <t>0238(22)8055</t>
  </si>
  <si>
    <t>置賜農業</t>
  </si>
  <si>
    <t>川西町大字上小松3723</t>
  </si>
  <si>
    <t>999-0121</t>
  </si>
  <si>
    <t>0238(42)2101</t>
  </si>
  <si>
    <t>食糧環境科</t>
    <rPh sb="1" eb="2">
      <t>リョウ</t>
    </rPh>
    <phoneticPr fontId="4"/>
  </si>
  <si>
    <t>南　　陽</t>
  </si>
  <si>
    <t>南陽市宮内4600</t>
  </si>
  <si>
    <t>992-0472</t>
  </si>
  <si>
    <t>0238(47)7401</t>
  </si>
  <si>
    <t>高　　畠</t>
  </si>
  <si>
    <t>高畠町大字一本柳2788</t>
  </si>
  <si>
    <t>992-0334</t>
  </si>
  <si>
    <t>0238(58)5401</t>
  </si>
  <si>
    <t>長　　井</t>
  </si>
  <si>
    <t>長井市四ツ谷2-5-1</t>
  </si>
  <si>
    <t>993-0015</t>
  </si>
  <si>
    <t>0238(84)1660</t>
  </si>
  <si>
    <t>長井工業</t>
  </si>
  <si>
    <t>長井市幸町9-17</t>
  </si>
  <si>
    <t>993-0051</t>
  </si>
  <si>
    <t>0238(84)1662</t>
  </si>
  <si>
    <t>荒　　砥</t>
  </si>
  <si>
    <t>白鷹町荒砥甲367</t>
  </si>
  <si>
    <t>992-0831</t>
  </si>
  <si>
    <t>0238(85)2171</t>
  </si>
  <si>
    <t>小　　国</t>
  </si>
  <si>
    <t>小国町大字岩井沢621</t>
  </si>
  <si>
    <t>999-1352</t>
  </si>
  <si>
    <t>0238(62)2054</t>
  </si>
  <si>
    <t>997-0037</t>
  </si>
  <si>
    <t>鶴岡工業</t>
  </si>
  <si>
    <t>鶴岡市家中新町8-1</t>
  </si>
  <si>
    <t>997-0036</t>
  </si>
  <si>
    <t>0235(22)5505</t>
  </si>
  <si>
    <t>機械科</t>
    <rPh sb="0" eb="2">
      <t>キカイ</t>
    </rPh>
    <rPh sb="2" eb="3">
      <t>カ</t>
    </rPh>
    <phoneticPr fontId="4"/>
  </si>
  <si>
    <t>情報通信科</t>
    <rPh sb="0" eb="2">
      <t>ジョウホウ</t>
    </rPh>
    <rPh sb="2" eb="4">
      <t>ツウシン</t>
    </rPh>
    <rPh sb="4" eb="5">
      <t>カ</t>
    </rPh>
    <phoneticPr fontId="4"/>
  </si>
  <si>
    <t>環境化学科</t>
    <rPh sb="0" eb="2">
      <t>カンキョウ</t>
    </rPh>
    <rPh sb="2" eb="3">
      <t>カ</t>
    </rPh>
    <rPh sb="3" eb="5">
      <t>ガッカ</t>
    </rPh>
    <rPh sb="4" eb="5">
      <t>カ</t>
    </rPh>
    <phoneticPr fontId="4"/>
  </si>
  <si>
    <t>鶴岡中央</t>
  </si>
  <si>
    <t>鶴岡市大宝寺字日本国410</t>
  </si>
  <si>
    <t>997-0017</t>
  </si>
  <si>
    <t>0235(25)5723</t>
  </si>
  <si>
    <t>加茂水産</t>
  </si>
  <si>
    <t>鶴岡市加茂字大崩595</t>
  </si>
  <si>
    <t>997-1204</t>
  </si>
  <si>
    <t>0235(33)3031</t>
  </si>
  <si>
    <t>庄内農業</t>
  </si>
  <si>
    <t>鶴岡市藤島字古楯跡221</t>
  </si>
  <si>
    <t>999-7601</t>
  </si>
  <si>
    <t>0235(64)2151</t>
  </si>
  <si>
    <t>食品科学科</t>
    <rPh sb="0" eb="2">
      <t>ショクヒン</t>
    </rPh>
    <rPh sb="2" eb="4">
      <t>カガク</t>
    </rPh>
    <rPh sb="4" eb="5">
      <t>カ</t>
    </rPh>
    <phoneticPr fontId="4"/>
  </si>
  <si>
    <t>庄内総合</t>
  </si>
  <si>
    <t>庄内町廿六木字三ツ車8</t>
  </si>
  <si>
    <t>999-7707</t>
  </si>
  <si>
    <t>0234(43)2138</t>
  </si>
  <si>
    <t>酒田東</t>
  </si>
  <si>
    <t>酒田市亀ケ崎1-3-60</t>
  </si>
  <si>
    <t>998-0842</t>
  </si>
  <si>
    <t>0234(22)0456</t>
  </si>
  <si>
    <t>酒田西</t>
  </si>
  <si>
    <t>酒田市東泉町5-9-5</t>
  </si>
  <si>
    <t>998-0013</t>
  </si>
  <si>
    <t>0234(22)0254</t>
  </si>
  <si>
    <t>酒田市北新町1-1-57</t>
  </si>
  <si>
    <t>998-0062</t>
  </si>
  <si>
    <t>0234(21)2311</t>
  </si>
  <si>
    <t>酒田光陵</t>
  </si>
  <si>
    <t>酒田市北千日堂前字松境7-3</t>
  </si>
  <si>
    <t>998-0015</t>
  </si>
  <si>
    <t>0234(28)8833</t>
  </si>
  <si>
    <t>機械制御科</t>
    <rPh sb="0" eb="2">
      <t>キカイ</t>
    </rPh>
    <rPh sb="2" eb="4">
      <t>セイギョ</t>
    </rPh>
    <rPh sb="4" eb="5">
      <t>カ</t>
    </rPh>
    <phoneticPr fontId="4"/>
  </si>
  <si>
    <t>ビジネス流通科</t>
    <rPh sb="4" eb="6">
      <t>リュウツウ</t>
    </rPh>
    <rPh sb="6" eb="7">
      <t>カ</t>
    </rPh>
    <phoneticPr fontId="4"/>
  </si>
  <si>
    <t>ビジネス会計科</t>
    <rPh sb="4" eb="6">
      <t>カイケイ</t>
    </rPh>
    <rPh sb="6" eb="7">
      <t>カ</t>
    </rPh>
    <phoneticPr fontId="4"/>
  </si>
  <si>
    <t>遊　　佐</t>
  </si>
  <si>
    <t>遊佐町遊佐字堅田21-1</t>
  </si>
  <si>
    <t>999-8301</t>
  </si>
  <si>
    <t>0234(72)3422</t>
  </si>
  <si>
    <t>市　立（全日制）</t>
  </si>
  <si>
    <t>番</t>
  </si>
  <si>
    <t>学校</t>
  </si>
  <si>
    <t>校</t>
  </si>
  <si>
    <t>副</t>
  </si>
  <si>
    <t>教</t>
  </si>
  <si>
    <t>助</t>
  </si>
  <si>
    <t>養</t>
  </si>
  <si>
    <t>講</t>
  </si>
  <si>
    <t>事</t>
  </si>
  <si>
    <t>実</t>
  </si>
  <si>
    <t>技</t>
  </si>
  <si>
    <t>学</t>
  </si>
  <si>
    <t>生　　　　　　徒　　　　　数</t>
  </si>
  <si>
    <t>調査</t>
  </si>
  <si>
    <t>学校名</t>
  </si>
  <si>
    <t xml:space="preserve">  所在地</t>
  </si>
  <si>
    <t>郵便番号</t>
  </si>
  <si>
    <t>電話</t>
  </si>
  <si>
    <t>校長</t>
  </si>
  <si>
    <t>護</t>
  </si>
  <si>
    <t>計</t>
  </si>
  <si>
    <t>務</t>
  </si>
  <si>
    <t>習</t>
  </si>
  <si>
    <t>術</t>
  </si>
  <si>
    <t>級</t>
  </si>
  <si>
    <t>番号</t>
  </si>
  <si>
    <t>職</t>
  </si>
  <si>
    <t>１年</t>
  </si>
  <si>
    <t>２年</t>
  </si>
  <si>
    <t>３年</t>
  </si>
  <si>
    <t>４年</t>
  </si>
  <si>
    <t>号</t>
  </si>
  <si>
    <t>別</t>
  </si>
  <si>
    <t>長</t>
  </si>
  <si>
    <t>頭</t>
  </si>
  <si>
    <t>諭</t>
  </si>
  <si>
    <t>師</t>
  </si>
  <si>
    <t>員</t>
  </si>
  <si>
    <t>手</t>
  </si>
  <si>
    <t>数</t>
  </si>
  <si>
    <t>男</t>
  </si>
  <si>
    <t>女</t>
  </si>
  <si>
    <t>山形市あかねケ丘1-9-1</t>
  </si>
  <si>
    <t>990-2481</t>
  </si>
  <si>
    <t>023(643)4115</t>
  </si>
  <si>
    <t>総合ビジネス科</t>
  </si>
  <si>
    <t>経済科</t>
  </si>
  <si>
    <t>商業科</t>
    <rPh sb="0" eb="3">
      <t>ショウギョウカ</t>
    </rPh>
    <phoneticPr fontId="4"/>
  </si>
  <si>
    <t>県　立（専攻科）</t>
  </si>
  <si>
    <t>米沢工業</t>
    <rPh sb="0" eb="2">
      <t>ヨネザワ</t>
    </rPh>
    <rPh sb="2" eb="4">
      <t>コウギョウ</t>
    </rPh>
    <phoneticPr fontId="4"/>
  </si>
  <si>
    <t>生産情報</t>
    <rPh sb="0" eb="2">
      <t>セイサン</t>
    </rPh>
    <rPh sb="2" eb="4">
      <t>ジョウホウ</t>
    </rPh>
    <phoneticPr fontId="4"/>
  </si>
  <si>
    <t>　　　計</t>
  </si>
  <si>
    <t>私　立（専攻科）</t>
  </si>
  <si>
    <t>山形明正</t>
  </si>
  <si>
    <t>自動車工学</t>
  </si>
  <si>
    <t>県　立（通信制）</t>
  </si>
  <si>
    <t>校</t>
    <rPh sb="0" eb="1">
      <t>コウ</t>
    </rPh>
    <phoneticPr fontId="4"/>
  </si>
  <si>
    <t>助</t>
    <rPh sb="0" eb="1">
      <t>ジョ</t>
    </rPh>
    <phoneticPr fontId="4"/>
  </si>
  <si>
    <t>在 籍 者 数</t>
    <phoneticPr fontId="4"/>
  </si>
  <si>
    <t>学校名</t>
    <phoneticPr fontId="4"/>
  </si>
  <si>
    <t>所在地</t>
    <phoneticPr fontId="4"/>
  </si>
  <si>
    <t>郵便番号</t>
    <phoneticPr fontId="4"/>
  </si>
  <si>
    <t>電話</t>
    <phoneticPr fontId="4"/>
  </si>
  <si>
    <t>校長</t>
    <phoneticPr fontId="4"/>
  </si>
  <si>
    <t>教</t>
    <rPh sb="0" eb="1">
      <t>キョウ</t>
    </rPh>
    <phoneticPr fontId="4"/>
  </si>
  <si>
    <t>学　科</t>
    <phoneticPr fontId="4"/>
  </si>
  <si>
    <t>女</t>
    <phoneticPr fontId="4"/>
  </si>
  <si>
    <t>計</t>
    <phoneticPr fontId="4"/>
  </si>
  <si>
    <t>長</t>
    <rPh sb="0" eb="1">
      <t>チョウ</t>
    </rPh>
    <phoneticPr fontId="4"/>
  </si>
  <si>
    <t>諭</t>
    <rPh sb="0" eb="1">
      <t>ユ</t>
    </rPh>
    <phoneticPr fontId="4"/>
  </si>
  <si>
    <t>山形市城南町1-1-1</t>
    <rPh sb="3" eb="5">
      <t>ジョウナン</t>
    </rPh>
    <phoneticPr fontId="4"/>
  </si>
  <si>
    <t>023(647)0523</t>
    <phoneticPr fontId="4"/>
  </si>
  <si>
    <t>普　通　科</t>
  </si>
  <si>
    <t>　 計</t>
  </si>
  <si>
    <t>私　立（通信制）</t>
    <rPh sb="0" eb="1">
      <t>ワタシ</t>
    </rPh>
    <phoneticPr fontId="4"/>
  </si>
  <si>
    <t>和順館</t>
  </si>
  <si>
    <t>酒田市南千日町4-50</t>
  </si>
  <si>
    <t>998-0025</t>
  </si>
  <si>
    <t>0234(26)1670</t>
  </si>
  <si>
    <t>私　立（全日制）</t>
  </si>
  <si>
    <t>　　　                    生　　　　　　徒　　　　　　数</t>
    <phoneticPr fontId="4"/>
  </si>
  <si>
    <t>所在地</t>
  </si>
  <si>
    <t>　     １年</t>
  </si>
  <si>
    <t xml:space="preserve">     　２年</t>
  </si>
  <si>
    <t>　     ３年</t>
  </si>
  <si>
    <t xml:space="preserve">  ４年</t>
  </si>
  <si>
    <t>　       　　計</t>
  </si>
  <si>
    <t>別</t>
    <rPh sb="0" eb="1">
      <t>ベツ</t>
    </rPh>
    <phoneticPr fontId="4"/>
  </si>
  <si>
    <t>数</t>
    <rPh sb="0" eb="1">
      <t>スウ</t>
    </rPh>
    <phoneticPr fontId="4"/>
  </si>
  <si>
    <t>山形市肴町1-13</t>
  </si>
  <si>
    <t>990-0824</t>
  </si>
  <si>
    <t>023(645)3377</t>
  </si>
  <si>
    <t>山形学院</t>
  </si>
  <si>
    <t>山形市香澄町3-10-8</t>
  </si>
  <si>
    <t>990-0039</t>
  </si>
  <si>
    <t>023(641)4116</t>
  </si>
  <si>
    <t>-</t>
  </si>
  <si>
    <t>日本大学山形</t>
  </si>
  <si>
    <t>山形市鳥居ヶ丘4-55</t>
  </si>
  <si>
    <t>990-2433</t>
  </si>
  <si>
    <t>023(641)6631</t>
  </si>
  <si>
    <t>山形市飯田1-1-8</t>
  </si>
  <si>
    <t>990-2332</t>
  </si>
  <si>
    <t>023(631)2099</t>
  </si>
  <si>
    <t>天童市清池東2-10-1</t>
  </si>
  <si>
    <t>994-0069</t>
  </si>
  <si>
    <t>023(655)2321</t>
  </si>
  <si>
    <t>山形市城西町3-13-7</t>
  </si>
  <si>
    <t>990-0832</t>
  </si>
  <si>
    <t>023(643)0321</t>
  </si>
  <si>
    <t>東海大学山形</t>
  </si>
  <si>
    <t>山形市成沢西3-4-5</t>
  </si>
  <si>
    <t>990-2339</t>
  </si>
  <si>
    <t>023(688)3022</t>
  </si>
  <si>
    <t>新庄東</t>
  </si>
  <si>
    <t>新庄市松本596</t>
  </si>
  <si>
    <t>0233(22)1562</t>
  </si>
  <si>
    <t>九里学園</t>
  </si>
  <si>
    <t>米沢市門東町1-1-72</t>
  </si>
  <si>
    <t>992-0039</t>
  </si>
  <si>
    <t>0238(22)0091</t>
  </si>
  <si>
    <t>九里　廣志</t>
  </si>
  <si>
    <t>米沢中央</t>
  </si>
  <si>
    <t>米沢市中央7-5-70-4</t>
  </si>
  <si>
    <t>992-0045</t>
  </si>
  <si>
    <t>0238(22)4223</t>
  </si>
  <si>
    <t>基督教独立学園</t>
  </si>
  <si>
    <t>小国町叶水826</t>
  </si>
  <si>
    <t>0238(65)2021</t>
  </si>
  <si>
    <t>羽　　黒</t>
  </si>
  <si>
    <t>鶴岡市羽黒町手向字薬師沢198</t>
  </si>
  <si>
    <t>997-0296</t>
  </si>
  <si>
    <t>0235(62)2105</t>
  </si>
  <si>
    <t>鶴岡東</t>
  </si>
  <si>
    <t>鶴岡市切添町22-30</t>
  </si>
  <si>
    <t>997-0022</t>
  </si>
  <si>
    <t>0235(23)2465</t>
  </si>
  <si>
    <t>齋藤　哲</t>
  </si>
  <si>
    <t>酒田市浜田1-3-47</t>
  </si>
  <si>
    <t>998-0031</t>
  </si>
  <si>
    <t>0234(24)2900</t>
  </si>
  <si>
    <t>学校名</t>
    <phoneticPr fontId="4"/>
  </si>
  <si>
    <t>学　科</t>
    <phoneticPr fontId="4"/>
  </si>
  <si>
    <t>号</t>
    <phoneticPr fontId="4"/>
  </si>
  <si>
    <t>山　　辺</t>
    <phoneticPr fontId="4"/>
  </si>
  <si>
    <t>学　科</t>
  </si>
  <si>
    <t>普通科</t>
  </si>
  <si>
    <t>自動車工学科</t>
  </si>
  <si>
    <t>情報機械科</t>
  </si>
  <si>
    <t>やまがた創造工学科</t>
  </si>
  <si>
    <t>商業科</t>
  </si>
  <si>
    <t>衣創科</t>
  </si>
  <si>
    <t>総合情報学科</t>
  </si>
  <si>
    <t>機械システム学科</t>
  </si>
  <si>
    <t>自動車ｼｽﾃﾑ学科</t>
  </si>
  <si>
    <t>学科番号</t>
    <rPh sb="0" eb="2">
      <t>ガッカ</t>
    </rPh>
    <rPh sb="2" eb="4">
      <t>バンゴウ</t>
    </rPh>
    <phoneticPr fontId="4"/>
  </si>
  <si>
    <t>看護</t>
    <phoneticPr fontId="4"/>
  </si>
  <si>
    <t>建築科</t>
    <phoneticPr fontId="4"/>
  </si>
  <si>
    <t>田村　光絵</t>
    <rPh sb="0" eb="2">
      <t>タムラ</t>
    </rPh>
    <rPh sb="3" eb="4">
      <t>ミツ</t>
    </rPh>
    <rPh sb="4" eb="5">
      <t>エ</t>
    </rPh>
    <phoneticPr fontId="3"/>
  </si>
  <si>
    <t>丹野　学</t>
    <rPh sb="0" eb="2">
      <t>タンノ</t>
    </rPh>
    <rPh sb="3" eb="4">
      <t>マナ</t>
    </rPh>
    <phoneticPr fontId="3"/>
  </si>
  <si>
    <t>大内　郭嘉</t>
    <rPh sb="0" eb="2">
      <t>オオウチ</t>
    </rPh>
    <rPh sb="3" eb="4">
      <t>カク</t>
    </rPh>
    <rPh sb="4" eb="5">
      <t>カ</t>
    </rPh>
    <phoneticPr fontId="3"/>
  </si>
  <si>
    <t>平山　豊</t>
    <rPh sb="0" eb="2">
      <t>ヒラヤマ</t>
    </rPh>
    <rPh sb="3" eb="4">
      <t>ユタカ</t>
    </rPh>
    <phoneticPr fontId="3"/>
  </si>
  <si>
    <t>兼子　由香</t>
    <rPh sb="0" eb="2">
      <t>カネコ</t>
    </rPh>
    <rPh sb="3" eb="5">
      <t>ユカ</t>
    </rPh>
    <phoneticPr fontId="4"/>
  </si>
  <si>
    <t>藤田　雅彦</t>
    <rPh sb="0" eb="2">
      <t>フジタ</t>
    </rPh>
    <rPh sb="3" eb="5">
      <t>マサヒコ</t>
    </rPh>
    <phoneticPr fontId="3"/>
  </si>
  <si>
    <t>情報科</t>
    <rPh sb="0" eb="2">
      <t>ジョウホウ</t>
    </rPh>
    <rPh sb="2" eb="3">
      <t>カ</t>
    </rPh>
    <phoneticPr fontId="1"/>
  </si>
  <si>
    <t>機械技術科</t>
    <rPh sb="0" eb="4">
      <t>キカイギジュツ</t>
    </rPh>
    <rPh sb="4" eb="5">
      <t>カ</t>
    </rPh>
    <phoneticPr fontId="4"/>
  </si>
  <si>
    <t>スポーツ科</t>
    <rPh sb="4" eb="5">
      <t>カ</t>
    </rPh>
    <phoneticPr fontId="4"/>
  </si>
  <si>
    <t>情報技術科</t>
    <phoneticPr fontId="4"/>
  </si>
  <si>
    <t>0233(22)6022</t>
    <phoneticPr fontId="4"/>
  </si>
  <si>
    <t xml:space="preserve">普通科 </t>
    <phoneticPr fontId="4"/>
  </si>
  <si>
    <t>環境デザイン科</t>
    <phoneticPr fontId="4"/>
  </si>
  <si>
    <t>環境工学科</t>
    <phoneticPr fontId="4"/>
  </si>
  <si>
    <t>産業科</t>
    <phoneticPr fontId="4"/>
  </si>
  <si>
    <t>生物生産科</t>
    <phoneticPr fontId="4"/>
  </si>
  <si>
    <t>園芸福祉科</t>
    <phoneticPr fontId="4"/>
  </si>
  <si>
    <t>工業技術科</t>
    <phoneticPr fontId="4"/>
  </si>
  <si>
    <t>海洋技術科</t>
    <phoneticPr fontId="4"/>
  </si>
  <si>
    <t>海洋資源科</t>
    <phoneticPr fontId="4"/>
  </si>
  <si>
    <t>環境技術科</t>
    <phoneticPr fontId="4"/>
  </si>
  <si>
    <t>情報科</t>
    <phoneticPr fontId="4"/>
  </si>
  <si>
    <t>県　立（全日制・定時制）</t>
    <phoneticPr fontId="4"/>
  </si>
  <si>
    <t>番</t>
    <phoneticPr fontId="4"/>
  </si>
  <si>
    <t>学校</t>
    <phoneticPr fontId="4"/>
  </si>
  <si>
    <t>全</t>
    <phoneticPr fontId="4"/>
  </si>
  <si>
    <t>校</t>
    <phoneticPr fontId="4"/>
  </si>
  <si>
    <t>副</t>
    <phoneticPr fontId="4"/>
  </si>
  <si>
    <t>教</t>
    <phoneticPr fontId="4"/>
  </si>
  <si>
    <t>助</t>
    <phoneticPr fontId="4"/>
  </si>
  <si>
    <t>養</t>
    <phoneticPr fontId="4"/>
  </si>
  <si>
    <t>講</t>
    <phoneticPr fontId="4"/>
  </si>
  <si>
    <t>事</t>
    <phoneticPr fontId="4"/>
  </si>
  <si>
    <t>実</t>
    <phoneticPr fontId="4"/>
  </si>
  <si>
    <t>技</t>
    <phoneticPr fontId="4"/>
  </si>
  <si>
    <t>学</t>
    <phoneticPr fontId="4"/>
  </si>
  <si>
    <t>生　　　　　　徒　　　　　数</t>
    <phoneticPr fontId="4"/>
  </si>
  <si>
    <t>調査</t>
    <phoneticPr fontId="4"/>
  </si>
  <si>
    <t>学校名</t>
    <phoneticPr fontId="4"/>
  </si>
  <si>
    <t xml:space="preserve">  所在地</t>
    <phoneticPr fontId="4"/>
  </si>
  <si>
    <t>郵便番号</t>
    <phoneticPr fontId="4"/>
  </si>
  <si>
    <t>電話</t>
    <phoneticPr fontId="4"/>
  </si>
  <si>
    <t>校長</t>
    <phoneticPr fontId="4"/>
  </si>
  <si>
    <t>定</t>
    <phoneticPr fontId="4"/>
  </si>
  <si>
    <t>護</t>
    <phoneticPr fontId="4"/>
  </si>
  <si>
    <t>計</t>
    <phoneticPr fontId="4"/>
  </si>
  <si>
    <t>務</t>
    <phoneticPr fontId="4"/>
  </si>
  <si>
    <t>習</t>
    <phoneticPr fontId="4"/>
  </si>
  <si>
    <t>術</t>
    <phoneticPr fontId="4"/>
  </si>
  <si>
    <t>級</t>
    <phoneticPr fontId="4"/>
  </si>
  <si>
    <t>学　科</t>
    <phoneticPr fontId="4"/>
  </si>
  <si>
    <t>番号</t>
    <phoneticPr fontId="4"/>
  </si>
  <si>
    <t>職</t>
    <phoneticPr fontId="4"/>
  </si>
  <si>
    <t>１年</t>
    <phoneticPr fontId="4"/>
  </si>
  <si>
    <t>２年</t>
    <phoneticPr fontId="4"/>
  </si>
  <si>
    <t>３年</t>
    <phoneticPr fontId="4"/>
  </si>
  <si>
    <t>４年</t>
    <phoneticPr fontId="4"/>
  </si>
  <si>
    <t>号</t>
    <phoneticPr fontId="4"/>
  </si>
  <si>
    <t>別</t>
    <phoneticPr fontId="4"/>
  </si>
  <si>
    <t>長</t>
    <phoneticPr fontId="4"/>
  </si>
  <si>
    <t>頭</t>
    <phoneticPr fontId="4"/>
  </si>
  <si>
    <t>諭</t>
    <phoneticPr fontId="4"/>
  </si>
  <si>
    <t>師</t>
    <phoneticPr fontId="4"/>
  </si>
  <si>
    <t>員</t>
    <phoneticPr fontId="4"/>
  </si>
  <si>
    <t>手</t>
    <phoneticPr fontId="4"/>
  </si>
  <si>
    <t>数</t>
    <phoneticPr fontId="4"/>
  </si>
  <si>
    <t>男</t>
    <phoneticPr fontId="4"/>
  </si>
  <si>
    <t>女</t>
    <phoneticPr fontId="4"/>
  </si>
  <si>
    <t>庄内総合</t>
    <rPh sb="0" eb="4">
      <t>ショウナイソウゴウ</t>
    </rPh>
    <phoneticPr fontId="4"/>
  </si>
  <si>
    <t>990-8580</t>
    <phoneticPr fontId="4"/>
  </si>
  <si>
    <t>機械科</t>
    <rPh sb="0" eb="3">
      <t>キカイカ</t>
    </rPh>
    <phoneticPr fontId="4"/>
  </si>
  <si>
    <t>電子科</t>
    <rPh sb="0" eb="2">
      <t>デンシ</t>
    </rPh>
    <rPh sb="2" eb="3">
      <t>カ</t>
    </rPh>
    <phoneticPr fontId="4"/>
  </si>
  <si>
    <t>福祉環境</t>
    <rPh sb="0" eb="4">
      <t>フクシカンキョウ</t>
    </rPh>
    <phoneticPr fontId="4"/>
  </si>
  <si>
    <t>定</t>
    <rPh sb="0" eb="1">
      <t>テイ</t>
    </rPh>
    <phoneticPr fontId="4"/>
  </si>
  <si>
    <t>大沼　晋</t>
    <rPh sb="0" eb="2">
      <t>オオヌマ</t>
    </rPh>
    <rPh sb="3" eb="4">
      <t>シン</t>
    </rPh>
    <phoneticPr fontId="4"/>
  </si>
  <si>
    <t>加藤　千恵</t>
    <rPh sb="0" eb="2">
      <t>カトウ</t>
    </rPh>
    <rPh sb="3" eb="5">
      <t>チエ</t>
    </rPh>
    <phoneticPr fontId="4"/>
  </si>
  <si>
    <t>堀米　和志</t>
    <rPh sb="0" eb="2">
      <t>ホリゴメ</t>
    </rPh>
    <rPh sb="3" eb="4">
      <t>カズ</t>
    </rPh>
    <rPh sb="4" eb="5">
      <t>シ</t>
    </rPh>
    <phoneticPr fontId="4"/>
  </si>
  <si>
    <t>齋藤　潤弥</t>
    <rPh sb="0" eb="2">
      <t>サイトウ</t>
    </rPh>
    <rPh sb="3" eb="4">
      <t>ジュン</t>
    </rPh>
    <rPh sb="4" eb="5">
      <t>ヤ</t>
    </rPh>
    <phoneticPr fontId="4"/>
  </si>
  <si>
    <t>佐藤　有二</t>
    <rPh sb="0" eb="2">
      <t>サトウ</t>
    </rPh>
    <rPh sb="3" eb="4">
      <t>ユウ</t>
    </rPh>
    <rPh sb="4" eb="5">
      <t>ニ</t>
    </rPh>
    <phoneticPr fontId="3"/>
  </si>
  <si>
    <t>伊藤　広幸</t>
    <rPh sb="0" eb="2">
      <t>イトウ</t>
    </rPh>
    <rPh sb="3" eb="4">
      <t>ヒロ</t>
    </rPh>
    <rPh sb="4" eb="5">
      <t>サチ</t>
    </rPh>
    <phoneticPr fontId="3"/>
  </si>
  <si>
    <t>高橋　秀典</t>
    <rPh sb="0" eb="2">
      <t>タカハシ</t>
    </rPh>
    <rPh sb="3" eb="5">
      <t>ヒデノリ</t>
    </rPh>
    <phoneticPr fontId="3"/>
  </si>
  <si>
    <t>学科番号</t>
  </si>
  <si>
    <t>学科名</t>
    <rPh sb="0" eb="2">
      <t>ガッカ</t>
    </rPh>
    <rPh sb="2" eb="3">
      <t>メイ</t>
    </rPh>
    <phoneticPr fontId="4"/>
  </si>
  <si>
    <t>学級数</t>
    <rPh sb="0" eb="3">
      <t>ガッキュウスウ</t>
    </rPh>
    <phoneticPr fontId="4"/>
  </si>
  <si>
    <t>学科数</t>
    <rPh sb="0" eb="3">
      <t>ガッカスウ</t>
    </rPh>
    <phoneticPr fontId="4"/>
  </si>
  <si>
    <t>普通科</t>
    <rPh sb="0" eb="3">
      <t>フツウカ</t>
    </rPh>
    <phoneticPr fontId="16"/>
  </si>
  <si>
    <t>普通</t>
    <rPh sb="0" eb="2">
      <t>フツウ</t>
    </rPh>
    <phoneticPr fontId="4"/>
  </si>
  <si>
    <t>農業</t>
    <rPh sb="0" eb="2">
      <t>ノウギョウ</t>
    </rPh>
    <phoneticPr fontId="16"/>
  </si>
  <si>
    <t>農業</t>
    <rPh sb="0" eb="2">
      <t>ノウギョウ</t>
    </rPh>
    <phoneticPr fontId="4"/>
  </si>
  <si>
    <t>園芸</t>
    <rPh sb="0" eb="2">
      <t>エンゲイ</t>
    </rPh>
    <phoneticPr fontId="16"/>
  </si>
  <si>
    <t>工業</t>
    <rPh sb="0" eb="2">
      <t>コウギョウ</t>
    </rPh>
    <phoneticPr fontId="4"/>
  </si>
  <si>
    <t>農業土木</t>
    <rPh sb="0" eb="2">
      <t>ノウギョウ</t>
    </rPh>
    <rPh sb="2" eb="4">
      <t>ドボク</t>
    </rPh>
    <phoneticPr fontId="16"/>
  </si>
  <si>
    <t>商業</t>
    <rPh sb="0" eb="2">
      <t>ショウギョウ</t>
    </rPh>
    <phoneticPr fontId="4"/>
  </si>
  <si>
    <t>食品科学</t>
    <rPh sb="0" eb="2">
      <t>ショクヒン</t>
    </rPh>
    <rPh sb="2" eb="4">
      <t>カガク</t>
    </rPh>
    <phoneticPr fontId="16"/>
  </si>
  <si>
    <t>水産</t>
    <rPh sb="0" eb="2">
      <t>スイサン</t>
    </rPh>
    <phoneticPr fontId="4"/>
  </si>
  <si>
    <t>その他</t>
    <rPh sb="2" eb="3">
      <t>タ</t>
    </rPh>
    <phoneticPr fontId="16"/>
  </si>
  <si>
    <t>家庭</t>
    <rPh sb="0" eb="2">
      <t>カテイ</t>
    </rPh>
    <phoneticPr fontId="4"/>
  </si>
  <si>
    <t>機械</t>
    <rPh sb="0" eb="2">
      <t>キカイ</t>
    </rPh>
    <phoneticPr fontId="16"/>
  </si>
  <si>
    <t>看護</t>
    <rPh sb="0" eb="2">
      <t>カンゴ</t>
    </rPh>
    <phoneticPr fontId="4"/>
  </si>
  <si>
    <t>電気</t>
    <rPh sb="0" eb="2">
      <t>デンキ</t>
    </rPh>
    <phoneticPr fontId="16"/>
  </si>
  <si>
    <t>情報</t>
    <rPh sb="0" eb="2">
      <t>ジョウホウ</t>
    </rPh>
    <phoneticPr fontId="4"/>
  </si>
  <si>
    <t>電子</t>
    <rPh sb="0" eb="2">
      <t>デンシ</t>
    </rPh>
    <phoneticPr fontId="16"/>
  </si>
  <si>
    <t>その他</t>
    <rPh sb="2" eb="3">
      <t>タ</t>
    </rPh>
    <phoneticPr fontId="4"/>
  </si>
  <si>
    <t>情報技術</t>
    <rPh sb="0" eb="2">
      <t>ジョウホウ</t>
    </rPh>
    <rPh sb="2" eb="4">
      <t>ギジュツ</t>
    </rPh>
    <phoneticPr fontId="16"/>
  </si>
  <si>
    <t>総合</t>
    <rPh sb="0" eb="2">
      <t>ソウゴウ</t>
    </rPh>
    <phoneticPr fontId="4"/>
  </si>
  <si>
    <t>建築</t>
    <rPh sb="0" eb="2">
      <t>ケンチク</t>
    </rPh>
    <phoneticPr fontId="16"/>
  </si>
  <si>
    <t>全日制本科計</t>
    <rPh sb="0" eb="3">
      <t>ゼンニチセイ</t>
    </rPh>
    <rPh sb="3" eb="5">
      <t>ホンカ</t>
    </rPh>
    <rPh sb="5" eb="6">
      <t>ケイ</t>
    </rPh>
    <phoneticPr fontId="4"/>
  </si>
  <si>
    <t>設備工業</t>
    <rPh sb="0" eb="2">
      <t>セツビ</t>
    </rPh>
    <rPh sb="2" eb="4">
      <t>コウギョウ</t>
    </rPh>
    <phoneticPr fontId="16"/>
  </si>
  <si>
    <t>土木</t>
    <rPh sb="0" eb="2">
      <t>ドボク</t>
    </rPh>
    <phoneticPr fontId="16"/>
  </si>
  <si>
    <t>化学工業</t>
    <rPh sb="0" eb="2">
      <t>カガク</t>
    </rPh>
    <rPh sb="2" eb="4">
      <t>コウギョウ</t>
    </rPh>
    <phoneticPr fontId="16"/>
  </si>
  <si>
    <t>デザイン</t>
    <phoneticPr fontId="16"/>
  </si>
  <si>
    <t>電子機械</t>
    <rPh sb="0" eb="2">
      <t>デンシ</t>
    </rPh>
    <rPh sb="2" eb="4">
      <t>キカイ</t>
    </rPh>
    <phoneticPr fontId="16"/>
  </si>
  <si>
    <t>商業</t>
    <rPh sb="0" eb="2">
      <t>ショウギョウ</t>
    </rPh>
    <phoneticPr fontId="16"/>
  </si>
  <si>
    <t>情報処理</t>
    <rPh sb="0" eb="2">
      <t>ジョウホウ</t>
    </rPh>
    <rPh sb="2" eb="4">
      <t>ショリ</t>
    </rPh>
    <phoneticPr fontId="16"/>
  </si>
  <si>
    <t>経済科</t>
    <rPh sb="0" eb="2">
      <t>ケイザイ</t>
    </rPh>
    <rPh sb="2" eb="3">
      <t>カ</t>
    </rPh>
    <phoneticPr fontId="4"/>
  </si>
  <si>
    <t>国際経済</t>
    <rPh sb="0" eb="2">
      <t>コクサイ</t>
    </rPh>
    <rPh sb="2" eb="4">
      <t>ケイザイ</t>
    </rPh>
    <phoneticPr fontId="16"/>
  </si>
  <si>
    <t>会計</t>
    <rPh sb="0" eb="2">
      <t>カイケイ</t>
    </rPh>
    <phoneticPr fontId="4"/>
  </si>
  <si>
    <t>海洋漁業</t>
    <rPh sb="0" eb="2">
      <t>カイヨウ</t>
    </rPh>
    <rPh sb="2" eb="4">
      <t>ギョギョウ</t>
    </rPh>
    <phoneticPr fontId="16"/>
  </si>
  <si>
    <t>食物</t>
    <rPh sb="0" eb="2">
      <t>ショクモツ</t>
    </rPh>
    <phoneticPr fontId="16"/>
  </si>
  <si>
    <t>看護</t>
    <rPh sb="0" eb="2">
      <t>カンゴ</t>
    </rPh>
    <phoneticPr fontId="16"/>
  </si>
  <si>
    <t>情報システム設計</t>
    <rPh sb="0" eb="2">
      <t>ジョウホウ</t>
    </rPh>
    <rPh sb="6" eb="8">
      <t>セッケイ</t>
    </rPh>
    <phoneticPr fontId="4"/>
  </si>
  <si>
    <t>理数</t>
    <rPh sb="0" eb="2">
      <t>リスウ</t>
    </rPh>
    <phoneticPr fontId="16"/>
  </si>
  <si>
    <t>音楽・美術</t>
    <rPh sb="0" eb="2">
      <t>オンガク</t>
    </rPh>
    <rPh sb="3" eb="5">
      <t>ビジュツ</t>
    </rPh>
    <phoneticPr fontId="16"/>
  </si>
  <si>
    <t>体育</t>
    <rPh sb="0" eb="2">
      <t>タイイク</t>
    </rPh>
    <phoneticPr fontId="16"/>
  </si>
  <si>
    <t>国際</t>
    <rPh sb="0" eb="2">
      <t>コクサイ</t>
    </rPh>
    <phoneticPr fontId="16"/>
  </si>
  <si>
    <t>総合学科</t>
    <rPh sb="0" eb="2">
      <t>ソウゴウ</t>
    </rPh>
    <rPh sb="2" eb="4">
      <t>ガッカ</t>
    </rPh>
    <phoneticPr fontId="16"/>
  </si>
  <si>
    <t>県立</t>
    <rPh sb="0" eb="2">
      <t>ケンリツ</t>
    </rPh>
    <phoneticPr fontId="4"/>
  </si>
  <si>
    <t>定時制本科計</t>
    <rPh sb="0" eb="3">
      <t>テイジセイ</t>
    </rPh>
    <rPh sb="3" eb="5">
      <t>ホンカ</t>
    </rPh>
    <rPh sb="5" eb="6">
      <t>ケイ</t>
    </rPh>
    <phoneticPr fontId="4"/>
  </si>
  <si>
    <t>市立</t>
    <rPh sb="0" eb="2">
      <t>イチリツ</t>
    </rPh>
    <phoneticPr fontId="4"/>
  </si>
  <si>
    <t>100普通</t>
  </si>
  <si>
    <t>201農業</t>
  </si>
  <si>
    <t>202園芸</t>
  </si>
  <si>
    <t>206農業土木</t>
  </si>
  <si>
    <t>213食品科学</t>
  </si>
  <si>
    <t>250その他</t>
  </si>
  <si>
    <t>機械301</t>
  </si>
  <si>
    <t>電子機械326</t>
  </si>
  <si>
    <t>電気305</t>
  </si>
  <si>
    <t>電子306</t>
  </si>
  <si>
    <t>情報技術307</t>
  </si>
  <si>
    <t>建築309</t>
  </si>
  <si>
    <t>設備工業310</t>
  </si>
  <si>
    <t>土木３１１</t>
  </si>
  <si>
    <t>化学工業３１３</t>
  </si>
  <si>
    <t>デザイン３１９</t>
  </si>
  <si>
    <t>その他３５０</t>
  </si>
  <si>
    <t>商業４０１</t>
  </si>
  <si>
    <t>情報処理４０４</t>
  </si>
  <si>
    <t>流通経済４０７</t>
  </si>
  <si>
    <t>国際経済４１０</t>
  </si>
  <si>
    <t>会計４１３</t>
  </si>
  <si>
    <t>海洋漁業５０８</t>
  </si>
  <si>
    <t>資源増職503</t>
    <rPh sb="0" eb="3">
      <t>シゲンゾウ</t>
    </rPh>
    <rPh sb="3" eb="4">
      <t>ショク</t>
    </rPh>
    <phoneticPr fontId="4"/>
  </si>
  <si>
    <t>食物６０３</t>
  </si>
  <si>
    <t>その他６５０</t>
  </si>
  <si>
    <t>看護７０１</t>
  </si>
  <si>
    <t>情報システム設計７２１</t>
  </si>
  <si>
    <t>理数８０１</t>
  </si>
  <si>
    <t>音楽美術８０３</t>
  </si>
  <si>
    <t>体育８０４</t>
  </si>
  <si>
    <t>国際関係８５０</t>
    <rPh sb="0" eb="2">
      <t>コクサイ</t>
    </rPh>
    <rPh sb="2" eb="4">
      <t>カンケイ</t>
    </rPh>
    <phoneticPr fontId="4"/>
  </si>
  <si>
    <t>総合９００</t>
  </si>
  <si>
    <t>１１00普通</t>
  </si>
  <si>
    <t>１３５０工業</t>
  </si>
  <si>
    <t>1900総合</t>
    <rPh sb="4" eb="6">
      <t>ソウゴウ</t>
    </rPh>
    <phoneticPr fontId="4"/>
  </si>
  <si>
    <t>100普通</t>
    <rPh sb="3" eb="5">
      <t>フツウ</t>
    </rPh>
    <phoneticPr fontId="4"/>
  </si>
  <si>
    <t>201農業</t>
    <rPh sb="3" eb="5">
      <t>ノウギョウ</t>
    </rPh>
    <phoneticPr fontId="4"/>
  </si>
  <si>
    <t>202園芸</t>
    <rPh sb="3" eb="5">
      <t>エンゲイ</t>
    </rPh>
    <phoneticPr fontId="4"/>
  </si>
  <si>
    <t>206農業土木</t>
    <rPh sb="3" eb="5">
      <t>ノウギョウ</t>
    </rPh>
    <rPh sb="5" eb="7">
      <t>ドボク</t>
    </rPh>
    <phoneticPr fontId="4"/>
  </si>
  <si>
    <t>213食品科学</t>
    <rPh sb="3" eb="5">
      <t>ショクヒン</t>
    </rPh>
    <rPh sb="5" eb="7">
      <t>カガク</t>
    </rPh>
    <phoneticPr fontId="4"/>
  </si>
  <si>
    <t>250その他</t>
    <rPh sb="5" eb="6">
      <t>タ</t>
    </rPh>
    <phoneticPr fontId="4"/>
  </si>
  <si>
    <t>機械301</t>
    <rPh sb="0" eb="2">
      <t>キカイ</t>
    </rPh>
    <phoneticPr fontId="4"/>
  </si>
  <si>
    <t>自動車302</t>
    <rPh sb="0" eb="3">
      <t>ジドウシャ</t>
    </rPh>
    <phoneticPr fontId="4"/>
  </si>
  <si>
    <t>電子機械326</t>
    <rPh sb="0" eb="2">
      <t>デンシ</t>
    </rPh>
    <rPh sb="2" eb="4">
      <t>キカイ</t>
    </rPh>
    <phoneticPr fontId="4"/>
  </si>
  <si>
    <t>電気305</t>
    <rPh sb="0" eb="2">
      <t>デンキ</t>
    </rPh>
    <phoneticPr fontId="4"/>
  </si>
  <si>
    <t>電子306</t>
    <rPh sb="0" eb="2">
      <t>デンシ</t>
    </rPh>
    <phoneticPr fontId="4"/>
  </si>
  <si>
    <t>情報技術307</t>
    <rPh sb="0" eb="2">
      <t>ジョウホウ</t>
    </rPh>
    <rPh sb="2" eb="4">
      <t>ギジュツ</t>
    </rPh>
    <phoneticPr fontId="4"/>
  </si>
  <si>
    <t>建築309</t>
    <rPh sb="0" eb="2">
      <t>ケンチク</t>
    </rPh>
    <phoneticPr fontId="4"/>
  </si>
  <si>
    <t>設備工業310</t>
    <rPh sb="0" eb="2">
      <t>セツビ</t>
    </rPh>
    <rPh sb="2" eb="4">
      <t>コウギョウ</t>
    </rPh>
    <phoneticPr fontId="4"/>
  </si>
  <si>
    <t>土木３１１</t>
    <rPh sb="0" eb="2">
      <t>ドボク</t>
    </rPh>
    <phoneticPr fontId="4"/>
  </si>
  <si>
    <t>化学工業３１３</t>
    <rPh sb="0" eb="2">
      <t>カガク</t>
    </rPh>
    <rPh sb="2" eb="4">
      <t>コウギョウ</t>
    </rPh>
    <phoneticPr fontId="4"/>
  </si>
  <si>
    <t>その他３５０</t>
    <rPh sb="2" eb="3">
      <t>タ</t>
    </rPh>
    <phoneticPr fontId="4"/>
  </si>
  <si>
    <t>計</t>
    <rPh sb="0" eb="1">
      <t>ケイ</t>
    </rPh>
    <phoneticPr fontId="4"/>
  </si>
  <si>
    <t>商業４０１</t>
    <rPh sb="0" eb="2">
      <t>ショウギョウ</t>
    </rPh>
    <phoneticPr fontId="4"/>
  </si>
  <si>
    <t>情報処理４０４</t>
    <rPh sb="0" eb="2">
      <t>ジョウホウ</t>
    </rPh>
    <rPh sb="2" eb="4">
      <t>ショリ</t>
    </rPh>
    <phoneticPr fontId="4"/>
  </si>
  <si>
    <t>流通経済４０７</t>
    <rPh sb="0" eb="2">
      <t>リュウツウ</t>
    </rPh>
    <rPh sb="2" eb="4">
      <t>ケイザイ</t>
    </rPh>
    <phoneticPr fontId="4"/>
  </si>
  <si>
    <t>国際経済４１０</t>
    <rPh sb="0" eb="2">
      <t>コクサイ</t>
    </rPh>
    <rPh sb="2" eb="4">
      <t>ケイザイ</t>
    </rPh>
    <phoneticPr fontId="4"/>
  </si>
  <si>
    <t>会計４１３</t>
    <rPh sb="0" eb="2">
      <t>カイケイ</t>
    </rPh>
    <phoneticPr fontId="4"/>
  </si>
  <si>
    <t>海洋漁業５０８</t>
    <rPh sb="0" eb="2">
      <t>カイヨウ</t>
    </rPh>
    <rPh sb="2" eb="4">
      <t>ギョギョウ</t>
    </rPh>
    <phoneticPr fontId="4"/>
  </si>
  <si>
    <t>その他５５０</t>
    <rPh sb="2" eb="3">
      <t>タ</t>
    </rPh>
    <phoneticPr fontId="4"/>
  </si>
  <si>
    <t>被服602</t>
    <rPh sb="0" eb="2">
      <t>ヒフク</t>
    </rPh>
    <phoneticPr fontId="4"/>
  </si>
  <si>
    <t>食物６０３</t>
    <rPh sb="0" eb="2">
      <t>ショクモツ</t>
    </rPh>
    <phoneticPr fontId="4"/>
  </si>
  <si>
    <t>その他６５０</t>
    <rPh sb="2" eb="3">
      <t>タ</t>
    </rPh>
    <phoneticPr fontId="4"/>
  </si>
  <si>
    <t>看護７０１</t>
    <rPh sb="0" eb="2">
      <t>カンゴ</t>
    </rPh>
    <phoneticPr fontId="4"/>
  </si>
  <si>
    <t>情報システム設計７２１</t>
    <rPh sb="0" eb="2">
      <t>ジョウホウ</t>
    </rPh>
    <rPh sb="6" eb="8">
      <t>セッケイ</t>
    </rPh>
    <phoneticPr fontId="4"/>
  </si>
  <si>
    <t>理数８０１</t>
    <rPh sb="0" eb="2">
      <t>リスウ</t>
    </rPh>
    <phoneticPr fontId="4"/>
  </si>
  <si>
    <t>音楽美術８０３</t>
    <rPh sb="0" eb="2">
      <t>オンガク</t>
    </rPh>
    <rPh sb="2" eb="4">
      <t>ビジュツ</t>
    </rPh>
    <phoneticPr fontId="4"/>
  </si>
  <si>
    <t>体育８０４</t>
    <rPh sb="0" eb="2">
      <t>タイイク</t>
    </rPh>
    <phoneticPr fontId="4"/>
  </si>
  <si>
    <t>総合９００</t>
    <rPh sb="0" eb="2">
      <t>ソウゴウ</t>
    </rPh>
    <phoneticPr fontId="4"/>
  </si>
  <si>
    <t>１１00普通</t>
    <rPh sb="4" eb="6">
      <t>フツウ</t>
    </rPh>
    <phoneticPr fontId="4"/>
  </si>
  <si>
    <t>１３５０工業</t>
    <rPh sb="4" eb="6">
      <t>コウギョウ</t>
    </rPh>
    <phoneticPr fontId="4"/>
  </si>
  <si>
    <t>デザイン３１９</t>
    <phoneticPr fontId="4"/>
  </si>
  <si>
    <t>副</t>
    <rPh sb="0" eb="1">
      <t>フク</t>
    </rPh>
    <phoneticPr fontId="4"/>
  </si>
  <si>
    <t>長</t>
    <rPh sb="0" eb="1">
      <t>チョウ</t>
    </rPh>
    <phoneticPr fontId="4"/>
  </si>
  <si>
    <t>校</t>
    <rPh sb="0" eb="1">
      <t>コウ</t>
    </rPh>
    <phoneticPr fontId="4"/>
  </si>
  <si>
    <t>総合</t>
    <rPh sb="0" eb="2">
      <t>ソウゴウ</t>
    </rPh>
    <phoneticPr fontId="4"/>
  </si>
  <si>
    <t>総合科</t>
    <rPh sb="0" eb="2">
      <t>ソウゴウ</t>
    </rPh>
    <rPh sb="2" eb="3">
      <t>カ</t>
    </rPh>
    <phoneticPr fontId="4"/>
  </si>
  <si>
    <t>水産科</t>
    <rPh sb="0" eb="2">
      <t>スイサン</t>
    </rPh>
    <rPh sb="2" eb="3">
      <t>カ</t>
    </rPh>
    <phoneticPr fontId="4"/>
  </si>
  <si>
    <t>齋藤　一志</t>
    <rPh sb="0" eb="2">
      <t>サイトウ</t>
    </rPh>
    <rPh sb="3" eb="4">
      <t>カズ</t>
    </rPh>
    <rPh sb="4" eb="5">
      <t>シ</t>
    </rPh>
    <phoneticPr fontId="3"/>
  </si>
  <si>
    <t>石山　宣浩</t>
    <rPh sb="0" eb="2">
      <t>イシヤマ</t>
    </rPh>
    <rPh sb="3" eb="4">
      <t>ノリ</t>
    </rPh>
    <rPh sb="4" eb="5">
      <t>ヒロ</t>
    </rPh>
    <phoneticPr fontId="3"/>
  </si>
  <si>
    <t>舟山　和彦</t>
    <rPh sb="0" eb="2">
      <t>フナヤマ</t>
    </rPh>
    <rPh sb="3" eb="5">
      <t>カズヒコ</t>
    </rPh>
    <phoneticPr fontId="3"/>
  </si>
  <si>
    <t>メカニカルエンジニア科</t>
    <rPh sb="10" eb="11">
      <t>カ</t>
    </rPh>
    <phoneticPr fontId="4"/>
  </si>
  <si>
    <t>ロボットエンジニア科</t>
    <rPh sb="9" eb="10">
      <t>カ</t>
    </rPh>
    <phoneticPr fontId="4"/>
  </si>
  <si>
    <t>ITエンジニア科</t>
    <rPh sb="7" eb="8">
      <t>カ</t>
    </rPh>
    <phoneticPr fontId="4"/>
  </si>
  <si>
    <t>高橋　久美子</t>
    <rPh sb="0" eb="2">
      <t>タカハシ</t>
    </rPh>
    <rPh sb="3" eb="6">
      <t>クミコ</t>
    </rPh>
    <phoneticPr fontId="3"/>
  </si>
  <si>
    <t>生島　信行</t>
    <rPh sb="0" eb="2">
      <t>キジマ</t>
    </rPh>
    <rPh sb="3" eb="5">
      <t>ノブユキ</t>
    </rPh>
    <phoneticPr fontId="3"/>
  </si>
  <si>
    <t>大山　建一</t>
    <rPh sb="0" eb="2">
      <t>オオヤマ</t>
    </rPh>
    <rPh sb="3" eb="5">
      <t>ケンイチ</t>
    </rPh>
    <phoneticPr fontId="3"/>
  </si>
  <si>
    <t>髙橋　俊彦</t>
    <rPh sb="0" eb="2">
      <t>タカハシ</t>
    </rPh>
    <rPh sb="3" eb="5">
      <t>トシヒコ</t>
    </rPh>
    <phoneticPr fontId="3"/>
  </si>
  <si>
    <t>平田　忠宏</t>
    <rPh sb="0" eb="2">
      <t>ヒラタ</t>
    </rPh>
    <rPh sb="3" eb="4">
      <t>チュウ</t>
    </rPh>
    <rPh sb="4" eb="5">
      <t>ヒロ</t>
    </rPh>
    <phoneticPr fontId="4"/>
  </si>
  <si>
    <t>山科　勝</t>
    <rPh sb="0" eb="2">
      <t>ヤマシナ</t>
    </rPh>
    <rPh sb="3" eb="4">
      <t>マサル</t>
    </rPh>
    <phoneticPr fontId="3"/>
  </si>
  <si>
    <t>阿部　好弘</t>
    <rPh sb="0" eb="2">
      <t>アベ</t>
    </rPh>
    <rPh sb="3" eb="4">
      <t>ヨシ</t>
    </rPh>
    <rPh sb="4" eb="5">
      <t>ヒロ</t>
    </rPh>
    <phoneticPr fontId="4"/>
  </si>
  <si>
    <t>東北文教大学山形城北</t>
    <rPh sb="0" eb="2">
      <t>トウホク</t>
    </rPh>
    <rPh sb="2" eb="4">
      <t>ブンキョウ</t>
    </rPh>
    <rPh sb="4" eb="6">
      <t>ダイガク</t>
    </rPh>
    <rPh sb="6" eb="10">
      <t>ヤマガタジョウホク</t>
    </rPh>
    <phoneticPr fontId="1"/>
  </si>
  <si>
    <t>大沼　敏美</t>
    <rPh sb="0" eb="2">
      <t>オオヌマ</t>
    </rPh>
    <rPh sb="3" eb="4">
      <t>トシ</t>
    </rPh>
    <rPh sb="4" eb="5">
      <t>ミ</t>
    </rPh>
    <phoneticPr fontId="6"/>
  </si>
  <si>
    <t>佐藤　圭一</t>
    <rPh sb="0" eb="2">
      <t>サトウ</t>
    </rPh>
    <rPh sb="3" eb="5">
      <t>ケイイチ</t>
    </rPh>
    <phoneticPr fontId="1"/>
  </si>
  <si>
    <t>普通科</t>
    <rPh sb="0" eb="3">
      <t>フツウカ</t>
    </rPh>
    <phoneticPr fontId="5"/>
  </si>
  <si>
    <t>情報科</t>
    <rPh sb="0" eb="2">
      <t>ジョウホウ</t>
    </rPh>
    <rPh sb="2" eb="3">
      <t>カ</t>
    </rPh>
    <phoneticPr fontId="5"/>
  </si>
  <si>
    <t>調理科</t>
    <rPh sb="0" eb="2">
      <t>チョウリ</t>
    </rPh>
    <rPh sb="2" eb="3">
      <t>カ</t>
    </rPh>
    <phoneticPr fontId="5"/>
  </si>
  <si>
    <t>創学館</t>
    <rPh sb="0" eb="1">
      <t>ソウ</t>
    </rPh>
    <rPh sb="1" eb="3">
      <t>ガッカン</t>
    </rPh>
    <phoneticPr fontId="5"/>
  </si>
  <si>
    <t>惺山</t>
    <rPh sb="0" eb="2">
      <t>セイザン</t>
    </rPh>
    <phoneticPr fontId="1"/>
  </si>
  <si>
    <t>関　義人</t>
    <rPh sb="0" eb="1">
      <t>セキ</t>
    </rPh>
    <rPh sb="2" eb="4">
      <t>ヨシヒト</t>
    </rPh>
    <phoneticPr fontId="6"/>
  </si>
  <si>
    <t>岡田　恵子</t>
    <rPh sb="0" eb="2">
      <t>オカダ</t>
    </rPh>
    <rPh sb="3" eb="5">
      <t>ケイコ</t>
    </rPh>
    <phoneticPr fontId="6"/>
  </si>
  <si>
    <t>田宮　邦彦</t>
    <rPh sb="0" eb="2">
      <t>タミヤ</t>
    </rPh>
    <rPh sb="3" eb="4">
      <t>ホウ</t>
    </rPh>
    <rPh sb="4" eb="5">
      <t>ヒコ</t>
    </rPh>
    <phoneticPr fontId="6"/>
  </si>
  <si>
    <t>栗原　裕俊</t>
    <rPh sb="0" eb="2">
      <t>クリハラ</t>
    </rPh>
    <rPh sb="3" eb="5">
      <t>ヒロトシ</t>
    </rPh>
    <phoneticPr fontId="6"/>
  </si>
  <si>
    <t>999-1292</t>
  </si>
  <si>
    <t>後藤　正寛</t>
    <rPh sb="0" eb="2">
      <t>ゴトウ</t>
    </rPh>
    <rPh sb="3" eb="5">
      <t>マサヒロ</t>
    </rPh>
    <phoneticPr fontId="6"/>
  </si>
  <si>
    <t>加藤　和司</t>
    <rPh sb="0" eb="2">
      <t>カトウ</t>
    </rPh>
    <rPh sb="3" eb="5">
      <t>カズシ</t>
    </rPh>
    <phoneticPr fontId="1"/>
  </si>
  <si>
    <t>酒田南</t>
    <rPh sb="0" eb="2">
      <t>サカタ</t>
    </rPh>
    <rPh sb="2" eb="3">
      <t>ミナミ</t>
    </rPh>
    <phoneticPr fontId="5"/>
  </si>
  <si>
    <t>家庭科</t>
    <rPh sb="0" eb="2">
      <t>カテイ</t>
    </rPh>
    <rPh sb="2" eb="3">
      <t>カ</t>
    </rPh>
    <phoneticPr fontId="6"/>
  </si>
  <si>
    <t>柏倉　裕行</t>
    <rPh sb="0" eb="2">
      <t>カシワクラ</t>
    </rPh>
    <rPh sb="3" eb="5">
      <t>ヒロユキ</t>
    </rPh>
    <phoneticPr fontId="5"/>
  </si>
  <si>
    <t>惺山</t>
    <rPh sb="0" eb="2">
      <t>セイザン</t>
    </rPh>
    <phoneticPr fontId="8"/>
  </si>
  <si>
    <t>関　義人</t>
    <rPh sb="0" eb="1">
      <t>セキ</t>
    </rPh>
    <rPh sb="2" eb="4">
      <t>ヨシヒト</t>
    </rPh>
    <phoneticPr fontId="18"/>
  </si>
  <si>
    <t>自動車工業</t>
    <rPh sb="0" eb="3">
      <t>ジドウシャ</t>
    </rPh>
    <rPh sb="3" eb="5">
      <t>コウギョウ</t>
    </rPh>
    <phoneticPr fontId="4"/>
  </si>
  <si>
    <t>私立</t>
    <rPh sb="0" eb="2">
      <t>シリツ</t>
    </rPh>
    <phoneticPr fontId="4"/>
  </si>
  <si>
    <t>被服</t>
    <rPh sb="0" eb="2">
      <t>ヒフク</t>
    </rPh>
    <phoneticPr fontId="4"/>
  </si>
  <si>
    <t>新庄神室産業</t>
    <rPh sb="4" eb="6">
      <t>サンギョウ</t>
    </rPh>
    <phoneticPr fontId="4"/>
  </si>
  <si>
    <t>学　科</t>
    <phoneticPr fontId="4"/>
  </si>
  <si>
    <t>山形市立商業</t>
    <phoneticPr fontId="4"/>
  </si>
  <si>
    <t>渡部　正信</t>
    <rPh sb="0" eb="2">
      <t>ワタナベ</t>
    </rPh>
    <rPh sb="3" eb="5">
      <t>マサノブ</t>
    </rPh>
    <phoneticPr fontId="6"/>
  </si>
  <si>
    <t>橋本　有峰</t>
    <rPh sb="0" eb="2">
      <t>ハシモト</t>
    </rPh>
    <rPh sb="3" eb="4">
      <t>アリ</t>
    </rPh>
    <rPh sb="4" eb="5">
      <t>ミネ</t>
    </rPh>
    <phoneticPr fontId="4"/>
  </si>
  <si>
    <t>遠藤　淳一</t>
    <rPh sb="0" eb="2">
      <t>エンドウ</t>
    </rPh>
    <rPh sb="3" eb="5">
      <t>ジュンイチ</t>
    </rPh>
    <phoneticPr fontId="6"/>
  </si>
  <si>
    <t>地主　佳子</t>
    <rPh sb="0" eb="2">
      <t>ジヌシ</t>
    </rPh>
    <rPh sb="3" eb="5">
      <t>ヨシコ</t>
    </rPh>
    <phoneticPr fontId="3"/>
  </si>
  <si>
    <t>致道館</t>
    <rPh sb="0" eb="3">
      <t>チドウカン</t>
    </rPh>
    <phoneticPr fontId="0"/>
  </si>
  <si>
    <t>鶴岡市若葉町26-31</t>
    <rPh sb="3" eb="6">
      <t>ワカバマチ</t>
    </rPh>
    <phoneticPr fontId="13"/>
  </si>
  <si>
    <t>0235（22）0061</t>
  </si>
  <si>
    <t>普通科</t>
    <rPh sb="0" eb="3">
      <t>フツウカ</t>
    </rPh>
    <phoneticPr fontId="0"/>
  </si>
  <si>
    <t>理数科</t>
    <rPh sb="0" eb="3">
      <t>リスウカ</t>
    </rPh>
    <phoneticPr fontId="0"/>
  </si>
  <si>
    <t>みどり活用科</t>
    <rPh sb="3" eb="6">
      <t>カツヨウカ</t>
    </rPh>
    <phoneticPr fontId="4"/>
  </si>
  <si>
    <t>ビジネス創造科</t>
    <rPh sb="4" eb="7">
      <t>ソウゾウカ</t>
    </rPh>
    <phoneticPr fontId="4"/>
  </si>
  <si>
    <t>商業科</t>
    <rPh sb="0" eb="3">
      <t>ショウギョウカ</t>
    </rPh>
    <phoneticPr fontId="4"/>
  </si>
  <si>
    <t>農業生産経営学科</t>
    <rPh sb="0" eb="6">
      <t>ノウギョウセイサンケイエイ</t>
    </rPh>
    <rPh sb="6" eb="8">
      <t>ガッカ</t>
    </rPh>
    <phoneticPr fontId="4"/>
  </si>
  <si>
    <t>食料資源活用科</t>
    <rPh sb="0" eb="4">
      <t>ショクリョウシゲン</t>
    </rPh>
    <rPh sb="4" eb="7">
      <t>カツヨウカ</t>
    </rPh>
    <phoneticPr fontId="4"/>
  </si>
  <si>
    <t>家　庭　科</t>
    <rPh sb="0" eb="1">
      <t>イエ</t>
    </rPh>
    <rPh sb="2" eb="3">
      <t>ニワ</t>
    </rPh>
    <rPh sb="4" eb="5">
      <t>カ</t>
    </rPh>
    <phoneticPr fontId="5"/>
  </si>
  <si>
    <t>田村　光絵</t>
    <rPh sb="0" eb="2">
      <t>タムラ</t>
    </rPh>
    <rPh sb="3" eb="4">
      <t>ヒカリ</t>
    </rPh>
    <rPh sb="4" eb="5">
      <t>エ</t>
    </rPh>
    <phoneticPr fontId="1"/>
  </si>
  <si>
    <t>佐藤　りか</t>
  </si>
  <si>
    <t>佐藤　りか</t>
    <rPh sb="0" eb="2">
      <t>サトウ</t>
    </rPh>
    <phoneticPr fontId="1"/>
  </si>
  <si>
    <t>渡邉　晃</t>
    <rPh sb="0" eb="2">
      <t>ワタナベ</t>
    </rPh>
    <rPh sb="3" eb="4">
      <t>アキラ</t>
    </rPh>
    <phoneticPr fontId="2"/>
  </si>
  <si>
    <t>佐藤　正寿</t>
    <rPh sb="0" eb="2">
      <t>サトウ</t>
    </rPh>
    <rPh sb="3" eb="4">
      <t>マサ</t>
    </rPh>
    <rPh sb="4" eb="5">
      <t>ジュ</t>
    </rPh>
    <phoneticPr fontId="2"/>
  </si>
  <si>
    <t>細谷　尚寿</t>
    <rPh sb="0" eb="2">
      <t>ホソヤ</t>
    </rPh>
    <rPh sb="3" eb="4">
      <t>ナオ</t>
    </rPh>
    <rPh sb="4" eb="5">
      <t>ジュ</t>
    </rPh>
    <phoneticPr fontId="1"/>
  </si>
  <si>
    <t>相澤　哲哉</t>
    <rPh sb="0" eb="2">
      <t>アイザワ</t>
    </rPh>
    <rPh sb="3" eb="5">
      <t>テツヤ</t>
    </rPh>
    <phoneticPr fontId="19"/>
  </si>
  <si>
    <t>坂井　孝朗</t>
    <rPh sb="0" eb="2">
      <t>サカイ</t>
    </rPh>
    <rPh sb="3" eb="4">
      <t>タカシ</t>
    </rPh>
    <rPh sb="4" eb="5">
      <t>ロウ</t>
    </rPh>
    <phoneticPr fontId="2"/>
  </si>
  <si>
    <t>森　美千子</t>
    <rPh sb="0" eb="1">
      <t>モリ</t>
    </rPh>
    <rPh sb="2" eb="5">
      <t>ミチコ</t>
    </rPh>
    <phoneticPr fontId="19"/>
  </si>
  <si>
    <t>吉田　直史</t>
    <rPh sb="0" eb="2">
      <t>ヨシダ</t>
    </rPh>
    <rPh sb="3" eb="4">
      <t>ナオ</t>
    </rPh>
    <rPh sb="4" eb="5">
      <t>シ</t>
    </rPh>
    <phoneticPr fontId="19"/>
  </si>
  <si>
    <t>佐藤　若</t>
    <rPh sb="0" eb="2">
      <t>サトウ</t>
    </rPh>
    <rPh sb="3" eb="4">
      <t>ワカ</t>
    </rPh>
    <phoneticPr fontId="2"/>
  </si>
  <si>
    <t>長岡　靖之</t>
    <rPh sb="0" eb="2">
      <t>ナガオカ</t>
    </rPh>
    <rPh sb="3" eb="5">
      <t>ヤスユキ</t>
    </rPh>
    <phoneticPr fontId="2"/>
  </si>
  <si>
    <t>上浦　勤</t>
    <rPh sb="0" eb="2">
      <t>カミウラ</t>
    </rPh>
    <rPh sb="3" eb="4">
      <t>ツトム</t>
    </rPh>
    <phoneticPr fontId="2"/>
  </si>
  <si>
    <t>阿部　新吾</t>
    <rPh sb="0" eb="2">
      <t>アベ</t>
    </rPh>
    <rPh sb="3" eb="5">
      <t>シンゴ</t>
    </rPh>
    <phoneticPr fontId="1"/>
  </si>
  <si>
    <t>石田　充</t>
    <rPh sb="0" eb="2">
      <t>イシダ</t>
    </rPh>
    <rPh sb="3" eb="4">
      <t>ミツル</t>
    </rPh>
    <phoneticPr fontId="1"/>
  </si>
  <si>
    <t>小山　和彦</t>
    <rPh sb="0" eb="2">
      <t>コヤマ</t>
    </rPh>
    <rPh sb="3" eb="5">
      <t>カズヒコ</t>
    </rPh>
    <phoneticPr fontId="2"/>
  </si>
  <si>
    <t>酒井　孝</t>
    <rPh sb="0" eb="2">
      <t>サカイ</t>
    </rPh>
    <rPh sb="3" eb="4">
      <t>タカシ</t>
    </rPh>
    <phoneticPr fontId="2"/>
  </si>
  <si>
    <t>齋藤　恵美</t>
    <rPh sb="0" eb="2">
      <t>サイトウ</t>
    </rPh>
    <rPh sb="3" eb="5">
      <t>メグミ</t>
    </rPh>
    <phoneticPr fontId="1"/>
  </si>
  <si>
    <t>クリエイティブエンジニア</t>
    <phoneticPr fontId="4"/>
  </si>
  <si>
    <t>資源増殖</t>
    <rPh sb="0" eb="4">
      <t>シゲンゾウショク</t>
    </rPh>
    <phoneticPr fontId="16"/>
  </si>
  <si>
    <t>齋藤　法明</t>
    <rPh sb="0" eb="2">
      <t xml:space="preserve">サイトウ </t>
    </rPh>
    <rPh sb="3" eb="5">
      <t xml:space="preserve">ノリアキ </t>
    </rPh>
    <phoneticPr fontId="6"/>
  </si>
  <si>
    <t>遠田　達浩</t>
    <rPh sb="0" eb="2">
      <t>トオダ</t>
    </rPh>
    <rPh sb="3" eb="5">
      <t>タツヒロ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</si>
</sst>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\ ;&quot; -&quot;#,##0\ ;&quot; - &quot;;@\ "/>
  </numFmts>
  <fonts count="22">
    <font>
      <sz val="11"/>
      <name val="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明朝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</font>
    <font>
      <sz val="9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明朝"/>
      <family val="2"/>
      <charset val="128"/>
    </font>
    <font>
      <b/>
      <sz val="9"/>
      <color indexed="81"/>
      <name val="MS P ゴシック"/>
      <family val="3"/>
      <charset val="128"/>
    </font>
    <font>
      <sz val="7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176" fontId="9" fillId="0" borderId="0" applyFill="0" applyBorder="0" applyAlignment="0"/>
    <xf numFmtId="38" fontId="10" fillId="0" borderId="0" applyFill="0" applyBorder="0" applyAlignment="0" applyProtection="0"/>
    <xf numFmtId="0" fontId="11" fillId="0" borderId="14" applyNumberFormat="0" applyAlignment="0" applyProtection="0">
      <alignment horizontal="left" vertical="center"/>
    </xf>
    <xf numFmtId="0" fontId="11" fillId="0" borderId="11">
      <alignment horizontal="left" vertical="center"/>
    </xf>
    <xf numFmtId="0" fontId="12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8" fillId="0" borderId="0">
      <alignment vertical="center"/>
    </xf>
    <xf numFmtId="38" fontId="2" fillId="0" borderId="0" applyFill="0" applyBorder="0" applyProtection="0">
      <alignment vertical="center"/>
    </xf>
  </cellStyleXfs>
  <cellXfs count="404">
    <xf numFmtId="0" fontId="0" fillId="0" borderId="0" xfId="0"/>
    <xf numFmtId="0" fontId="7" fillId="2" borderId="12" xfId="0" applyNumberFormat="1" applyFont="1" applyFill="1" applyBorder="1" applyAlignment="1">
      <alignment vertical="center" shrinkToFit="1"/>
    </xf>
    <xf numFmtId="41" fontId="7" fillId="2" borderId="15" xfId="1" applyNumberFormat="1" applyFont="1" applyFill="1" applyBorder="1" applyAlignment="1">
      <alignment vertical="center"/>
    </xf>
    <xf numFmtId="0" fontId="7" fillId="2" borderId="15" xfId="0" applyNumberFormat="1" applyFont="1" applyFill="1" applyBorder="1" applyAlignment="1">
      <alignment vertical="center" shrinkToFit="1"/>
    </xf>
    <xf numFmtId="41" fontId="7" fillId="2" borderId="12" xfId="1" applyNumberFormat="1" applyFont="1" applyFill="1" applyBorder="1" applyAlignment="1">
      <alignment vertical="center"/>
    </xf>
    <xf numFmtId="41" fontId="7" fillId="2" borderId="15" xfId="0" applyNumberFormat="1" applyFont="1" applyFill="1" applyBorder="1" applyAlignment="1">
      <alignment vertical="center"/>
    </xf>
    <xf numFmtId="41" fontId="7" fillId="2" borderId="12" xfId="0" applyNumberFormat="1" applyFont="1" applyFill="1" applyBorder="1" applyAlignment="1">
      <alignment vertical="center"/>
    </xf>
    <xf numFmtId="41" fontId="7" fillId="2" borderId="33" xfId="0" applyNumberFormat="1" applyFont="1" applyFill="1" applyBorder="1" applyAlignment="1">
      <alignment vertical="center"/>
    </xf>
    <xf numFmtId="41" fontId="7" fillId="4" borderId="33" xfId="0" applyNumberFormat="1" applyFont="1" applyFill="1" applyBorder="1" applyAlignment="1">
      <alignment vertical="center"/>
    </xf>
    <xf numFmtId="0" fontId="7" fillId="2" borderId="33" xfId="0" applyNumberFormat="1" applyFont="1" applyFill="1" applyBorder="1" applyAlignment="1">
      <alignment vertical="center" shrinkToFit="1"/>
    </xf>
    <xf numFmtId="41" fontId="7" fillId="0" borderId="33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29" xfId="0" applyNumberFormat="1" applyFont="1" applyFill="1" applyBorder="1" applyAlignment="1">
      <alignment vertical="center"/>
    </xf>
    <xf numFmtId="41" fontId="7" fillId="4" borderId="15" xfId="1" applyNumberFormat="1" applyFont="1" applyFill="1" applyBorder="1" applyAlignment="1">
      <alignment vertical="center"/>
    </xf>
    <xf numFmtId="41" fontId="7" fillId="4" borderId="15" xfId="0" applyNumberFormat="1" applyFont="1" applyFill="1" applyBorder="1" applyAlignment="1">
      <alignment vertical="center"/>
    </xf>
    <xf numFmtId="0" fontId="7" fillId="4" borderId="15" xfId="0" applyNumberFormat="1" applyFont="1" applyFill="1" applyBorder="1" applyAlignment="1">
      <alignment vertical="center" shrinkToFit="1"/>
    </xf>
    <xf numFmtId="0" fontId="7" fillId="4" borderId="33" xfId="0" applyNumberFormat="1" applyFont="1" applyFill="1" applyBorder="1" applyAlignment="1">
      <alignment vertical="center" shrinkToFit="1"/>
    </xf>
    <xf numFmtId="41" fontId="7" fillId="4" borderId="15" xfId="0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NumberFormat="1" applyAlignment="1">
      <alignment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5" fillId="0" borderId="0" xfId="1" applyNumberFormat="1" applyFont="1" applyFill="1" applyBorder="1" applyAlignment="1">
      <alignment horizontal="right" vertical="center"/>
    </xf>
    <xf numFmtId="0" fontId="7" fillId="0" borderId="17" xfId="14" applyFont="1" applyFill="1" applyBorder="1">
      <alignment vertical="center"/>
    </xf>
    <xf numFmtId="0" fontId="2" fillId="0" borderId="0" xfId="14" applyFont="1" applyFill="1">
      <alignment vertical="center"/>
    </xf>
    <xf numFmtId="0" fontId="8" fillId="0" borderId="1" xfId="0" applyFont="1" applyFill="1" applyBorder="1" applyAlignment="1"/>
    <xf numFmtId="0" fontId="7" fillId="0" borderId="1" xfId="0" applyNumberFormat="1" applyFont="1" applyFill="1" applyBorder="1"/>
    <xf numFmtId="0" fontId="7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0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shrinkToFit="1"/>
    </xf>
    <xf numFmtId="0" fontId="7" fillId="0" borderId="3" xfId="0" applyFont="1" applyFill="1" applyBorder="1" applyAlignment="1">
      <alignment shrinkToFit="1"/>
    </xf>
    <xf numFmtId="0" fontId="7" fillId="0" borderId="2" xfId="0" applyFont="1" applyFill="1" applyBorder="1" applyAlignment="1">
      <alignment horizontal="center" shrinkToFit="1"/>
    </xf>
    <xf numFmtId="0" fontId="7" fillId="0" borderId="2" xfId="1" applyFont="1" applyFill="1" applyBorder="1" applyAlignment="1">
      <alignment horizontal="center"/>
    </xf>
    <xf numFmtId="0" fontId="7" fillId="0" borderId="15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shrinkToFit="1"/>
    </xf>
    <xf numFmtId="0" fontId="7" fillId="0" borderId="0" xfId="0" applyFont="1" applyFill="1" applyBorder="1" applyAlignment="1">
      <alignment horizontal="left" shrinkToFit="1"/>
    </xf>
    <xf numFmtId="0" fontId="7" fillId="0" borderId="15" xfId="0" applyFont="1" applyFill="1" applyBorder="1" applyAlignment="1">
      <alignment horizontal="center" shrinkToFit="1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15" xfId="0" applyFont="1" applyFill="1" applyBorder="1" applyAlignment="1">
      <alignment shrinkToFit="1"/>
    </xf>
    <xf numFmtId="0" fontId="7" fillId="0" borderId="12" xfId="0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shrinkToFit="1"/>
    </xf>
    <xf numFmtId="0" fontId="7" fillId="0" borderId="12" xfId="0" applyFont="1" applyFill="1" applyBorder="1" applyAlignment="1">
      <alignment horizontal="center" shrinkToFit="1"/>
    </xf>
    <xf numFmtId="0" fontId="7" fillId="0" borderId="7" xfId="0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shrinkToFit="1"/>
    </xf>
    <xf numFmtId="0" fontId="7" fillId="0" borderId="3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0" fontId="0" fillId="0" borderId="16" xfId="0" applyFont="1" applyFill="1" applyBorder="1"/>
    <xf numFmtId="0" fontId="7" fillId="0" borderId="15" xfId="0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49" fontId="7" fillId="0" borderId="15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vertical="center" shrinkToFit="1"/>
    </xf>
    <xf numFmtId="0" fontId="7" fillId="0" borderId="33" xfId="0" applyFont="1" applyFill="1" applyBorder="1" applyAlignment="1">
      <alignment vertical="center" shrinkToFit="1"/>
    </xf>
    <xf numFmtId="41" fontId="7" fillId="0" borderId="15" xfId="1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2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49" fontId="7" fillId="0" borderId="12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41" fontId="7" fillId="0" borderId="12" xfId="1" applyNumberFormat="1" applyFont="1" applyFill="1" applyBorder="1" applyAlignment="1">
      <alignment vertical="center"/>
    </xf>
    <xf numFmtId="0" fontId="7" fillId="0" borderId="12" xfId="0" applyNumberFormat="1" applyFont="1" applyFill="1" applyBorder="1" applyAlignment="1">
      <alignment vertical="center" shrinkToFit="1"/>
    </xf>
    <xf numFmtId="41" fontId="7" fillId="0" borderId="7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vertical="center"/>
    </xf>
    <xf numFmtId="0" fontId="0" fillId="0" borderId="0" xfId="0" applyFont="1" applyFill="1" applyBorder="1"/>
    <xf numFmtId="49" fontId="7" fillId="0" borderId="33" xfId="0" applyNumberFormat="1" applyFont="1" applyFill="1" applyBorder="1" applyAlignment="1">
      <alignment horizontal="center" vertical="center" shrinkToFit="1"/>
    </xf>
    <xf numFmtId="0" fontId="7" fillId="0" borderId="33" xfId="0" applyNumberFormat="1" applyFont="1" applyFill="1" applyBorder="1" applyAlignment="1">
      <alignment vertical="center" shrinkToFit="1"/>
    </xf>
    <xf numFmtId="0" fontId="8" fillId="0" borderId="33" xfId="0" applyFont="1" applyFill="1" applyBorder="1" applyAlignment="1">
      <alignment vertical="center" shrinkToFit="1"/>
    </xf>
    <xf numFmtId="0" fontId="0" fillId="0" borderId="15" xfId="0" applyFont="1" applyFill="1" applyBorder="1"/>
    <xf numFmtId="49" fontId="7" fillId="0" borderId="0" xfId="0" applyNumberFormat="1" applyFont="1" applyFill="1" applyBorder="1" applyAlignment="1">
      <alignment horizontal="center" vertical="center" shrinkToFit="1"/>
    </xf>
    <xf numFmtId="0" fontId="7" fillId="0" borderId="29" xfId="0" applyNumberFormat="1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3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vertical="center"/>
    </xf>
    <xf numFmtId="0" fontId="7" fillId="0" borderId="7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vertical="center" shrinkToFit="1"/>
    </xf>
    <xf numFmtId="0" fontId="0" fillId="0" borderId="0" xfId="0" applyNumberFormat="1" applyFont="1" applyFill="1"/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horizontal="center" shrinkToFit="1"/>
    </xf>
    <xf numFmtId="0" fontId="0" fillId="0" borderId="0" xfId="0" applyFont="1" applyFill="1" applyAlignment="1">
      <alignment horizontal="center"/>
    </xf>
    <xf numFmtId="0" fontId="7" fillId="0" borderId="0" xfId="1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8" fillId="0" borderId="1" xfId="2" applyFont="1" applyFill="1" applyBorder="1" applyAlignment="1"/>
    <xf numFmtId="0" fontId="7" fillId="0" borderId="1" xfId="2" applyFont="1" applyFill="1" applyBorder="1" applyAlignment="1">
      <alignment shrinkToFit="1"/>
    </xf>
    <xf numFmtId="0" fontId="7" fillId="0" borderId="1" xfId="2" applyFont="1" applyFill="1" applyBorder="1" applyAlignment="1">
      <alignment horizontal="center" shrinkToFit="1"/>
    </xf>
    <xf numFmtId="0" fontId="7" fillId="0" borderId="1" xfId="2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/>
    </xf>
    <xf numFmtId="0" fontId="7" fillId="0" borderId="1" xfId="2" applyFont="1" applyFill="1" applyBorder="1"/>
    <xf numFmtId="41" fontId="7" fillId="0" borderId="1" xfId="1" applyNumberFormat="1" applyFont="1" applyFill="1" applyBorder="1" applyAlignment="1">
      <alignment vertical="center"/>
    </xf>
    <xf numFmtId="0" fontId="7" fillId="0" borderId="2" xfId="2" applyFont="1" applyFill="1" applyBorder="1" applyAlignment="1">
      <alignment horizontal="center"/>
    </xf>
    <xf numFmtId="0" fontId="7" fillId="0" borderId="2" xfId="2" applyFont="1" applyFill="1" applyBorder="1" applyAlignment="1">
      <alignment shrinkToFit="1"/>
    </xf>
    <xf numFmtId="0" fontId="7" fillId="0" borderId="0" xfId="2" applyFont="1" applyFill="1" applyBorder="1" applyAlignment="1">
      <alignment shrinkToFit="1"/>
    </xf>
    <xf numFmtId="0" fontId="7" fillId="0" borderId="29" xfId="2" applyFont="1" applyFill="1" applyBorder="1" applyAlignment="1">
      <alignment shrinkToFit="1"/>
    </xf>
    <xf numFmtId="0" fontId="7" fillId="0" borderId="2" xfId="2" applyFont="1" applyFill="1" applyBorder="1" applyAlignment="1">
      <alignment horizontal="center" shrinkToFit="1"/>
    </xf>
    <xf numFmtId="0" fontId="7" fillId="0" borderId="2" xfId="1" applyNumberFormat="1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 shrinkToFit="1"/>
    </xf>
    <xf numFmtId="0" fontId="7" fillId="0" borderId="0" xfId="2" applyFont="1" applyFill="1" applyBorder="1" applyAlignment="1">
      <alignment horizontal="left" shrinkToFit="1"/>
    </xf>
    <xf numFmtId="0" fontId="7" fillId="0" borderId="29" xfId="2" applyFont="1" applyFill="1" applyBorder="1" applyAlignment="1">
      <alignment horizontal="left" shrinkToFit="1"/>
    </xf>
    <xf numFmtId="0" fontId="7" fillId="0" borderId="15" xfId="2" applyFont="1" applyFill="1" applyBorder="1" applyAlignment="1">
      <alignment shrinkToFit="1"/>
    </xf>
    <xf numFmtId="0" fontId="7" fillId="0" borderId="7" xfId="2" applyFont="1" applyFill="1" applyBorder="1"/>
    <xf numFmtId="0" fontId="7" fillId="0" borderId="8" xfId="2" applyFont="1" applyFill="1" applyBorder="1"/>
    <xf numFmtId="0" fontId="7" fillId="0" borderId="15" xfId="2" applyFont="1" applyFill="1" applyBorder="1" applyAlignment="1">
      <alignment horizontal="left" shrinkToFit="1"/>
    </xf>
    <xf numFmtId="0" fontId="7" fillId="0" borderId="12" xfId="2" applyFont="1" applyFill="1" applyBorder="1" applyAlignment="1">
      <alignment horizontal="center"/>
    </xf>
    <xf numFmtId="0" fontId="7" fillId="0" borderId="12" xfId="2" applyFont="1" applyFill="1" applyBorder="1" applyAlignment="1">
      <alignment shrinkToFit="1"/>
    </xf>
    <xf numFmtId="0" fontId="7" fillId="0" borderId="8" xfId="2" applyFont="1" applyFill="1" applyBorder="1" applyAlignment="1">
      <alignment shrinkToFit="1"/>
    </xf>
    <xf numFmtId="0" fontId="7" fillId="0" borderId="12" xfId="2" applyFont="1" applyFill="1" applyBorder="1" applyAlignment="1">
      <alignment horizontal="center" shrinkToFit="1"/>
    </xf>
    <xf numFmtId="0" fontId="7" fillId="0" borderId="12" xfId="1" applyNumberFormat="1" applyFont="1" applyFill="1" applyBorder="1" applyAlignment="1">
      <alignment horizontal="center"/>
    </xf>
    <xf numFmtId="0" fontId="7" fillId="0" borderId="2" xfId="2" applyFont="1" applyFill="1" applyBorder="1"/>
    <xf numFmtId="0" fontId="7" fillId="0" borderId="15" xfId="2" applyFont="1" applyFill="1" applyBorder="1" applyAlignment="1">
      <alignment vertical="center"/>
    </xf>
    <xf numFmtId="0" fontId="0" fillId="0" borderId="12" xfId="2" applyFont="1" applyFill="1" applyBorder="1"/>
    <xf numFmtId="0" fontId="0" fillId="0" borderId="0" xfId="0" applyFill="1"/>
    <xf numFmtId="0" fontId="8" fillId="0" borderId="17" xfId="14" applyFont="1" applyFill="1" applyBorder="1">
      <alignment vertical="center"/>
    </xf>
    <xf numFmtId="0" fontId="7" fillId="0" borderId="17" xfId="14" applyFont="1" applyFill="1" applyBorder="1" applyAlignment="1">
      <alignment shrinkToFit="1"/>
    </xf>
    <xf numFmtId="0" fontId="7" fillId="0" borderId="17" xfId="14" applyFont="1" applyFill="1" applyBorder="1" applyAlignment="1">
      <alignment horizontal="center"/>
    </xf>
    <xf numFmtId="0" fontId="2" fillId="0" borderId="18" xfId="14" applyFont="1" applyFill="1" applyBorder="1">
      <alignment vertical="center"/>
    </xf>
    <xf numFmtId="0" fontId="7" fillId="0" borderId="19" xfId="14" applyFont="1" applyFill="1" applyBorder="1" applyAlignment="1">
      <alignment horizontal="center"/>
    </xf>
    <xf numFmtId="0" fontId="7" fillId="0" borderId="19" xfId="14" applyFont="1" applyFill="1" applyBorder="1" applyAlignment="1">
      <alignment shrinkToFit="1"/>
    </xf>
    <xf numFmtId="0" fontId="7" fillId="0" borderId="20" xfId="14" applyFont="1" applyFill="1" applyBorder="1">
      <alignment vertical="center"/>
    </xf>
    <xf numFmtId="0" fontId="7" fillId="0" borderId="21" xfId="14" applyFont="1" applyFill="1" applyBorder="1">
      <alignment vertical="center"/>
    </xf>
    <xf numFmtId="0" fontId="7" fillId="0" borderId="19" xfId="14" applyFont="1" applyFill="1" applyBorder="1">
      <alignment vertical="center"/>
    </xf>
    <xf numFmtId="0" fontId="7" fillId="0" borderId="22" xfId="14" applyFont="1" applyFill="1" applyBorder="1">
      <alignment vertical="center"/>
    </xf>
    <xf numFmtId="0" fontId="7" fillId="0" borderId="23" xfId="14" applyFont="1" applyFill="1" applyBorder="1" applyAlignment="1">
      <alignment horizontal="center"/>
    </xf>
    <xf numFmtId="0" fontId="7" fillId="0" borderId="23" xfId="14" applyFont="1" applyFill="1" applyBorder="1" applyAlignment="1">
      <alignment horizontal="left" shrinkToFit="1"/>
    </xf>
    <xf numFmtId="0" fontId="7" fillId="0" borderId="18" xfId="14" applyFont="1" applyFill="1" applyBorder="1" applyAlignment="1">
      <alignment horizontal="left"/>
    </xf>
    <xf numFmtId="0" fontId="7" fillId="0" borderId="24" xfId="14" applyFont="1" applyFill="1" applyBorder="1" applyAlignment="1">
      <alignment horizontal="left"/>
    </xf>
    <xf numFmtId="0" fontId="7" fillId="0" borderId="23" xfId="14" applyFont="1" applyFill="1" applyBorder="1" applyAlignment="1">
      <alignment horizontal="center" shrinkToFit="1"/>
    </xf>
    <xf numFmtId="0" fontId="7" fillId="0" borderId="25" xfId="14" applyFont="1" applyFill="1" applyBorder="1">
      <alignment vertical="center"/>
    </xf>
    <xf numFmtId="0" fontId="7" fillId="0" borderId="26" xfId="14" applyFont="1" applyFill="1" applyBorder="1">
      <alignment vertical="center"/>
    </xf>
    <xf numFmtId="0" fontId="7" fillId="0" borderId="23" xfId="14" applyFont="1" applyFill="1" applyBorder="1" applyAlignment="1">
      <alignment horizontal="left"/>
    </xf>
    <xf numFmtId="0" fontId="7" fillId="0" borderId="23" xfId="14" applyFont="1" applyFill="1" applyBorder="1" applyAlignment="1">
      <alignment shrinkToFit="1"/>
    </xf>
    <xf numFmtId="0" fontId="7" fillId="0" borderId="27" xfId="14" applyFont="1" applyFill="1" applyBorder="1" applyAlignment="1">
      <alignment horizontal="center"/>
    </xf>
    <xf numFmtId="0" fontId="7" fillId="0" borderId="27" xfId="14" applyFont="1" applyFill="1" applyBorder="1" applyAlignment="1">
      <alignment shrinkToFit="1"/>
    </xf>
    <xf numFmtId="0" fontId="7" fillId="0" borderId="27" xfId="14" applyFont="1" applyFill="1" applyBorder="1">
      <alignment vertical="center"/>
    </xf>
    <xf numFmtId="0" fontId="7" fillId="0" borderId="28" xfId="14" applyFont="1" applyFill="1" applyBorder="1" applyAlignment="1">
      <alignment horizontal="center"/>
    </xf>
    <xf numFmtId="0" fontId="7" fillId="0" borderId="23" xfId="14" applyFont="1" applyFill="1" applyBorder="1">
      <alignment vertical="center"/>
    </xf>
    <xf numFmtId="0" fontId="7" fillId="0" borderId="23" xfId="14" applyNumberFormat="1" applyFont="1" applyFill="1" applyBorder="1">
      <alignment vertical="center"/>
    </xf>
    <xf numFmtId="0" fontId="2" fillId="0" borderId="0" xfId="14" applyFont="1" applyFill="1" applyBorder="1">
      <alignment vertical="center"/>
    </xf>
    <xf numFmtId="0" fontId="7" fillId="0" borderId="30" xfId="14" applyFont="1" applyFill="1" applyBorder="1">
      <alignment vertical="center"/>
    </xf>
    <xf numFmtId="0" fontId="7" fillId="0" borderId="30" xfId="14" applyNumberFormat="1" applyFont="1" applyFill="1" applyBorder="1">
      <alignment vertical="center"/>
    </xf>
    <xf numFmtId="0" fontId="7" fillId="0" borderId="27" xfId="14" applyNumberFormat="1" applyFont="1" applyFill="1" applyBorder="1">
      <alignment vertical="center"/>
    </xf>
    <xf numFmtId="0" fontId="2" fillId="0" borderId="0" xfId="14" applyFont="1" applyFill="1" applyAlignment="1">
      <alignment shrinkToFit="1"/>
    </xf>
    <xf numFmtId="0" fontId="2" fillId="0" borderId="0" xfId="14" applyFont="1" applyFill="1" applyAlignment="1">
      <alignment horizontal="center"/>
    </xf>
    <xf numFmtId="0" fontId="2" fillId="0" borderId="0" xfId="14" applyFont="1" applyFill="1" applyBorder="1" applyAlignment="1">
      <alignment horizontal="center"/>
    </xf>
    <xf numFmtId="177" fontId="7" fillId="0" borderId="0" xfId="14" applyNumberFormat="1" applyFont="1" applyFill="1" applyBorder="1">
      <alignment vertical="center"/>
    </xf>
    <xf numFmtId="0" fontId="8" fillId="0" borderId="1" xfId="0" applyFont="1" applyFill="1" applyBorder="1"/>
    <xf numFmtId="0" fontId="7" fillId="0" borderId="2" xfId="0" applyFont="1" applyFill="1" applyBorder="1"/>
    <xf numFmtId="0" fontId="0" fillId="0" borderId="16" xfId="0" applyFill="1" applyBorder="1"/>
    <xf numFmtId="0" fontId="7" fillId="0" borderId="5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8" fillId="0" borderId="15" xfId="0" applyFont="1" applyFill="1" applyBorder="1"/>
    <xf numFmtId="41" fontId="7" fillId="0" borderId="0" xfId="0" applyNumberFormat="1" applyFont="1" applyFill="1"/>
    <xf numFmtId="41" fontId="7" fillId="0" borderId="29" xfId="0" applyNumberFormat="1" applyFont="1" applyFill="1" applyBorder="1"/>
    <xf numFmtId="41" fontId="7" fillId="0" borderId="16" xfId="0" applyNumberFormat="1" applyFont="1" applyFill="1" applyBorder="1"/>
    <xf numFmtId="0" fontId="7" fillId="0" borderId="0" xfId="0" applyFont="1" applyFill="1"/>
    <xf numFmtId="0" fontId="8" fillId="0" borderId="0" xfId="13" applyFont="1" applyFill="1"/>
    <xf numFmtId="0" fontId="7" fillId="0" borderId="0" xfId="13" applyFont="1" applyFill="1"/>
    <xf numFmtId="0" fontId="7" fillId="0" borderId="2" xfId="13" applyFont="1" applyFill="1" applyBorder="1" applyAlignment="1">
      <alignment horizontal="center"/>
    </xf>
    <xf numFmtId="0" fontId="7" fillId="0" borderId="2" xfId="13" applyFont="1" applyFill="1" applyBorder="1"/>
    <xf numFmtId="0" fontId="7" fillId="0" borderId="15" xfId="13" applyFont="1" applyFill="1" applyBorder="1" applyAlignment="1">
      <alignment horizontal="center"/>
    </xf>
    <xf numFmtId="0" fontId="7" fillId="0" borderId="12" xfId="13" applyFont="1" applyFill="1" applyBorder="1" applyAlignment="1">
      <alignment horizontal="center"/>
    </xf>
    <xf numFmtId="0" fontId="7" fillId="0" borderId="12" xfId="13" applyFont="1" applyFill="1" applyBorder="1"/>
    <xf numFmtId="0" fontId="7" fillId="0" borderId="12" xfId="0" applyFont="1" applyFill="1" applyBorder="1"/>
    <xf numFmtId="0" fontId="0" fillId="0" borderId="1" xfId="0" applyFont="1" applyFill="1" applyBorder="1"/>
    <xf numFmtId="0" fontId="7" fillId="0" borderId="16" xfId="0" applyFont="1" applyFill="1" applyBorder="1" applyAlignment="1"/>
    <xf numFmtId="0" fontId="7" fillId="0" borderId="6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7" fillId="0" borderId="15" xfId="0" applyNumberFormat="1" applyFont="1" applyFill="1" applyBorder="1"/>
    <xf numFmtId="0" fontId="7" fillId="0" borderId="33" xfId="0" applyFont="1" applyFill="1" applyBorder="1"/>
    <xf numFmtId="0" fontId="7" fillId="0" borderId="29" xfId="0" applyFont="1" applyFill="1" applyBorder="1"/>
    <xf numFmtId="41" fontId="7" fillId="0" borderId="15" xfId="0" applyNumberFormat="1" applyFont="1" applyFill="1" applyBorder="1"/>
    <xf numFmtId="41" fontId="7" fillId="0" borderId="33" xfId="0" applyNumberFormat="1" applyFont="1" applyFill="1" applyBorder="1"/>
    <xf numFmtId="49" fontId="7" fillId="0" borderId="12" xfId="0" applyNumberFormat="1" applyFont="1" applyFill="1" applyBorder="1"/>
    <xf numFmtId="0" fontId="8" fillId="0" borderId="12" xfId="0" applyFont="1" applyFill="1" applyBorder="1"/>
    <xf numFmtId="41" fontId="7" fillId="0" borderId="12" xfId="0" applyNumberFormat="1" applyFont="1" applyFill="1" applyBorder="1"/>
    <xf numFmtId="41" fontId="7" fillId="0" borderId="7" xfId="0" applyNumberFormat="1" applyFont="1" applyFill="1" applyBorder="1"/>
    <xf numFmtId="41" fontId="7" fillId="0" borderId="1" xfId="0" applyNumberFormat="1" applyFont="1" applyFill="1" applyBorder="1"/>
    <xf numFmtId="41" fontId="7" fillId="0" borderId="8" xfId="0" applyNumberFormat="1" applyFont="1" applyFill="1" applyBorder="1"/>
    <xf numFmtId="0" fontId="0" fillId="0" borderId="3" xfId="0" applyFont="1" applyFill="1" applyBorder="1"/>
    <xf numFmtId="0" fontId="0" fillId="0" borderId="0" xfId="13" applyFont="1" applyFill="1"/>
    <xf numFmtId="0" fontId="0" fillId="0" borderId="1" xfId="13" applyFont="1" applyFill="1" applyBorder="1"/>
    <xf numFmtId="0" fontId="7" fillId="0" borderId="1" xfId="0" applyNumberFormat="1" applyFont="1" applyFill="1" applyBorder="1" applyAlignment="1">
      <alignment shrinkToFit="1"/>
    </xf>
    <xf numFmtId="0" fontId="7" fillId="0" borderId="4" xfId="0" applyNumberFormat="1" applyFont="1" applyFill="1" applyBorder="1" applyAlignment="1">
      <alignment shrinkToFit="1"/>
    </xf>
    <xf numFmtId="0" fontId="7" fillId="0" borderId="29" xfId="0" applyNumberFormat="1" applyFont="1" applyFill="1" applyBorder="1" applyAlignment="1">
      <alignment horizontal="left" shrinkToFit="1"/>
    </xf>
    <xf numFmtId="0" fontId="7" fillId="0" borderId="8" xfId="0" applyNumberFormat="1" applyFont="1" applyFill="1" applyBorder="1" applyAlignment="1">
      <alignment shrinkToFit="1"/>
    </xf>
    <xf numFmtId="0" fontId="7" fillId="0" borderId="29" xfId="0" applyNumberFormat="1" applyFont="1" applyFill="1" applyBorder="1" applyAlignment="1">
      <alignment shrinkToFit="1"/>
    </xf>
    <xf numFmtId="0" fontId="7" fillId="0" borderId="29" xfId="0" applyNumberFormat="1" applyFont="1" applyFill="1" applyBorder="1" applyAlignment="1">
      <alignment vertical="center" shrinkToFit="1"/>
    </xf>
    <xf numFmtId="0" fontId="7" fillId="0" borderId="8" xfId="0" applyNumberFormat="1" applyFont="1" applyFill="1" applyBorder="1" applyAlignment="1">
      <alignment vertical="center" shrinkToFit="1"/>
    </xf>
    <xf numFmtId="0" fontId="7" fillId="0" borderId="0" xfId="0" applyNumberFormat="1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vertical="center" shrinkToFit="1"/>
    </xf>
    <xf numFmtId="0" fontId="0" fillId="0" borderId="0" xfId="0" applyNumberFormat="1" applyFont="1" applyFill="1" applyAlignment="1">
      <alignment shrinkToFit="1"/>
    </xf>
    <xf numFmtId="49" fontId="7" fillId="0" borderId="15" xfId="0" applyNumberFormat="1" applyFont="1" applyFill="1" applyBorder="1" applyAlignment="1">
      <alignment horizontal="center" shrinkToFit="1"/>
    </xf>
    <xf numFmtId="49" fontId="7" fillId="0" borderId="0" xfId="0" applyNumberFormat="1" applyFont="1" applyFill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/>
    </xf>
    <xf numFmtId="41" fontId="7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/>
    <xf numFmtId="42" fontId="2" fillId="0" borderId="0" xfId="0" applyNumberFormat="1" applyFont="1" applyFill="1" applyAlignment="1">
      <alignment horizontal="center" vertical="center"/>
    </xf>
    <xf numFmtId="0" fontId="7" fillId="0" borderId="15" xfId="13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15" xfId="0" applyFont="1" applyFill="1" applyBorder="1"/>
    <xf numFmtId="0" fontId="7" fillId="0" borderId="35" xfId="0" applyNumberFormat="1" applyFont="1" applyFill="1" applyBorder="1" applyAlignment="1">
      <alignment vertical="center" shrinkToFit="1"/>
    </xf>
    <xf numFmtId="41" fontId="7" fillId="0" borderId="35" xfId="0" applyNumberFormat="1" applyFont="1" applyFill="1" applyBorder="1" applyAlignment="1">
      <alignment vertical="center"/>
    </xf>
    <xf numFmtId="41" fontId="7" fillId="0" borderId="12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 shrinkToFit="1"/>
    </xf>
    <xf numFmtId="41" fontId="7" fillId="0" borderId="15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left" vertical="center" shrinkToFit="1"/>
    </xf>
    <xf numFmtId="177" fontId="7" fillId="0" borderId="18" xfId="14" applyNumberFormat="1" applyFont="1" applyFill="1" applyBorder="1">
      <alignment vertical="center"/>
    </xf>
    <xf numFmtId="177" fontId="7" fillId="0" borderId="0" xfId="16" applyNumberFormat="1" applyFont="1" applyFill="1" applyBorder="1" applyAlignment="1" applyProtection="1">
      <alignment vertical="center"/>
    </xf>
    <xf numFmtId="177" fontId="7" fillId="0" borderId="34" xfId="16" applyNumberFormat="1" applyFont="1" applyFill="1" applyBorder="1" applyAlignment="1" applyProtection="1">
      <alignment vertical="center"/>
    </xf>
    <xf numFmtId="177" fontId="7" fillId="0" borderId="27" xfId="14" applyNumberFormat="1" applyFont="1" applyFill="1" applyBorder="1">
      <alignment vertical="center"/>
    </xf>
    <xf numFmtId="0" fontId="2" fillId="0" borderId="36" xfId="14" applyFont="1" applyFill="1" applyBorder="1">
      <alignment vertical="center"/>
    </xf>
    <xf numFmtId="0" fontId="7" fillId="0" borderId="29" xfId="0" applyFont="1" applyFill="1" applyBorder="1" applyAlignment="1">
      <alignment vertical="center" shrinkToFit="1"/>
    </xf>
    <xf numFmtId="0" fontId="7" fillId="3" borderId="15" xfId="0" applyNumberFormat="1" applyFont="1" applyFill="1" applyBorder="1" applyAlignment="1">
      <alignment vertical="center" shrinkToFit="1"/>
    </xf>
    <xf numFmtId="0" fontId="0" fillId="0" borderId="33" xfId="0" applyFill="1" applyBorder="1"/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23" xfId="14" applyFont="1" applyFill="1" applyBorder="1" applyAlignment="1">
      <alignment horizontal="center" vertical="center"/>
    </xf>
    <xf numFmtId="0" fontId="8" fillId="0" borderId="23" xfId="15" applyFont="1" applyFill="1" applyBorder="1" applyAlignment="1">
      <alignment horizontal="center" vertical="center"/>
    </xf>
    <xf numFmtId="0" fontId="7" fillId="0" borderId="3" xfId="2" applyFont="1" applyFill="1" applyBorder="1" applyAlignment="1">
      <alignment shrinkToFit="1"/>
    </xf>
    <xf numFmtId="0" fontId="7" fillId="0" borderId="2" xfId="2" applyFont="1" applyFill="1" applyBorder="1" applyAlignment="1">
      <alignment horizontal="center" vertical="center" shrinkToFit="1"/>
    </xf>
    <xf numFmtId="41" fontId="7" fillId="0" borderId="2" xfId="1" applyNumberFormat="1" applyFont="1" applyFill="1" applyBorder="1" applyAlignment="1">
      <alignment vertical="center"/>
    </xf>
    <xf numFmtId="0" fontId="8" fillId="0" borderId="15" xfId="2" applyFont="1" applyFill="1" applyBorder="1" applyAlignment="1">
      <alignment vertical="center" shrinkToFit="1"/>
    </xf>
    <xf numFmtId="38" fontId="7" fillId="0" borderId="0" xfId="2" applyNumberFormat="1" applyFont="1" applyFill="1" applyBorder="1" applyAlignment="1">
      <alignment vertical="center" shrinkToFit="1"/>
    </xf>
    <xf numFmtId="0" fontId="7" fillId="0" borderId="0" xfId="2" applyFont="1" applyFill="1" applyBorder="1" applyAlignment="1">
      <alignment vertical="center" shrinkToFit="1"/>
    </xf>
    <xf numFmtId="38" fontId="7" fillId="0" borderId="15" xfId="2" applyNumberFormat="1" applyFont="1" applyFill="1" applyBorder="1" applyAlignment="1">
      <alignment horizontal="center" vertical="center" shrinkToFit="1"/>
    </xf>
    <xf numFmtId="0" fontId="7" fillId="0" borderId="15" xfId="2" applyFont="1" applyFill="1" applyBorder="1" applyAlignment="1">
      <alignment horizontal="center" vertical="center" shrinkToFit="1"/>
    </xf>
    <xf numFmtId="41" fontId="7" fillId="0" borderId="16" xfId="0" applyNumberFormat="1" applyFont="1" applyFill="1" applyBorder="1" applyAlignment="1">
      <alignment vertical="center"/>
    </xf>
    <xf numFmtId="0" fontId="7" fillId="0" borderId="15" xfId="2" applyFont="1" applyFill="1" applyBorder="1" applyAlignment="1">
      <alignment vertical="center" shrinkToFit="1"/>
    </xf>
    <xf numFmtId="41" fontId="7" fillId="0" borderId="16" xfId="3" applyNumberFormat="1" applyFont="1" applyFill="1" applyBorder="1" applyAlignment="1">
      <alignment vertical="center"/>
    </xf>
    <xf numFmtId="41" fontId="7" fillId="0" borderId="0" xfId="3" applyNumberFormat="1" applyFont="1" applyFill="1" applyBorder="1" applyAlignment="1">
      <alignment vertical="center"/>
    </xf>
    <xf numFmtId="41" fontId="7" fillId="0" borderId="33" xfId="3" applyNumberFormat="1" applyFont="1" applyFill="1" applyBorder="1" applyAlignment="1">
      <alignment vertical="center"/>
    </xf>
    <xf numFmtId="41" fontId="7" fillId="0" borderId="6" xfId="3" applyNumberFormat="1" applyFont="1" applyFill="1" applyBorder="1" applyAlignment="1">
      <alignment vertical="center"/>
    </xf>
    <xf numFmtId="0" fontId="8" fillId="0" borderId="15" xfId="2" applyFont="1" applyFill="1" applyBorder="1" applyAlignment="1">
      <alignment vertical="top" shrinkToFit="1"/>
    </xf>
    <xf numFmtId="41" fontId="7" fillId="0" borderId="0" xfId="2" applyNumberFormat="1" applyFont="1" applyFill="1" applyBorder="1" applyAlignment="1">
      <alignment vertical="center"/>
    </xf>
    <xf numFmtId="41" fontId="7" fillId="0" borderId="29" xfId="2" applyNumberFormat="1" applyFont="1" applyFill="1" applyBorder="1" applyAlignment="1">
      <alignment vertical="center"/>
    </xf>
    <xf numFmtId="41" fontId="7" fillId="0" borderId="16" xfId="2" applyNumberFormat="1" applyFont="1" applyFill="1" applyBorder="1" applyAlignment="1">
      <alignment vertical="center"/>
    </xf>
    <xf numFmtId="41" fontId="7" fillId="0" borderId="6" xfId="2" applyNumberFormat="1" applyFont="1" applyFill="1" applyBorder="1" applyAlignment="1">
      <alignment vertical="center"/>
    </xf>
    <xf numFmtId="41" fontId="7" fillId="0" borderId="33" xfId="2" applyNumberFormat="1" applyFont="1" applyFill="1" applyBorder="1" applyAlignment="1">
      <alignment vertical="center"/>
    </xf>
    <xf numFmtId="0" fontId="0" fillId="0" borderId="12" xfId="2" applyFont="1" applyFill="1" applyBorder="1" applyAlignment="1">
      <alignment shrinkToFit="1"/>
    </xf>
    <xf numFmtId="0" fontId="0" fillId="0" borderId="1" xfId="2" applyFont="1" applyFill="1" applyBorder="1" applyAlignment="1">
      <alignment shrinkToFit="1"/>
    </xf>
    <xf numFmtId="0" fontId="0" fillId="0" borderId="12" xfId="2" applyFont="1" applyFill="1" applyBorder="1" applyAlignment="1">
      <alignment horizontal="center" shrinkToFit="1"/>
    </xf>
    <xf numFmtId="0" fontId="0" fillId="0" borderId="12" xfId="2" applyFont="1" applyFill="1" applyBorder="1" applyAlignment="1">
      <alignment horizontal="center"/>
    </xf>
    <xf numFmtId="0" fontId="0" fillId="0" borderId="1" xfId="2" applyFont="1" applyFill="1" applyBorder="1"/>
    <xf numFmtId="41" fontId="0" fillId="0" borderId="8" xfId="2" applyNumberFormat="1" applyFont="1" applyFill="1" applyBorder="1"/>
    <xf numFmtId="0" fontId="0" fillId="0" borderId="1" xfId="2" applyFont="1" applyFill="1" applyBorder="1" applyAlignment="1">
      <alignment vertical="center"/>
    </xf>
    <xf numFmtId="0" fontId="0" fillId="0" borderId="8" xfId="2" applyFont="1" applyFill="1" applyBorder="1" applyAlignment="1">
      <alignment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vertical="center" shrinkToFit="1"/>
    </xf>
    <xf numFmtId="41" fontId="7" fillId="0" borderId="7" xfId="2" applyNumberFormat="1" applyFont="1" applyFill="1" applyBorder="1" applyAlignment="1">
      <alignment vertical="center"/>
    </xf>
    <xf numFmtId="41" fontId="7" fillId="0" borderId="1" xfId="2" applyNumberFormat="1" applyFont="1" applyFill="1" applyBorder="1" applyAlignment="1">
      <alignment vertical="center"/>
    </xf>
    <xf numFmtId="41" fontId="7" fillId="0" borderId="8" xfId="2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22" xfId="14" applyFont="1" applyFill="1" applyBorder="1" applyAlignment="1">
      <alignment horizontal="center"/>
    </xf>
    <xf numFmtId="0" fontId="7" fillId="0" borderId="20" xfId="14" applyFont="1" applyFill="1" applyBorder="1" applyAlignment="1">
      <alignment vertical="center" shrinkToFit="1"/>
    </xf>
    <xf numFmtId="0" fontId="7" fillId="0" borderId="33" xfId="14" applyFont="1" applyFill="1" applyBorder="1" applyAlignment="1">
      <alignment vertical="center"/>
    </xf>
    <xf numFmtId="0" fontId="7" fillId="0" borderId="0" xfId="14" applyFont="1" applyFill="1" applyBorder="1" applyAlignment="1">
      <alignment vertical="center"/>
    </xf>
    <xf numFmtId="0" fontId="7" fillId="0" borderId="22" xfId="14" applyFont="1" applyFill="1" applyBorder="1" applyAlignment="1">
      <alignment vertical="center"/>
    </xf>
    <xf numFmtId="0" fontId="7" fillId="0" borderId="20" xfId="14" applyFont="1" applyFill="1" applyBorder="1" applyAlignment="1">
      <alignment vertical="center"/>
    </xf>
    <xf numFmtId="0" fontId="7" fillId="0" borderId="21" xfId="14" applyFont="1" applyFill="1" applyBorder="1" applyAlignment="1">
      <alignment vertical="center"/>
    </xf>
    <xf numFmtId="0" fontId="8" fillId="0" borderId="23" xfId="14" applyFont="1" applyFill="1" applyBorder="1" applyAlignment="1">
      <alignment vertical="center" shrinkToFit="1"/>
    </xf>
    <xf numFmtId="0" fontId="7" fillId="0" borderId="0" xfId="14" applyFont="1" applyFill="1" applyBorder="1">
      <alignment vertical="center"/>
    </xf>
    <xf numFmtId="49" fontId="7" fillId="0" borderId="23" xfId="14" applyNumberFormat="1" applyFont="1" applyFill="1" applyBorder="1">
      <alignment vertical="center"/>
    </xf>
    <xf numFmtId="177" fontId="7" fillId="0" borderId="0" xfId="14" applyNumberFormat="1" applyFont="1" applyFill="1" applyBorder="1" applyAlignment="1">
      <alignment vertical="center"/>
    </xf>
    <xf numFmtId="177" fontId="7" fillId="0" borderId="24" xfId="14" applyNumberFormat="1" applyFont="1" applyFill="1" applyBorder="1" applyAlignment="1">
      <alignment vertical="center"/>
    </xf>
    <xf numFmtId="177" fontId="7" fillId="0" borderId="23" xfId="14" applyNumberFormat="1" applyFont="1" applyFill="1" applyBorder="1">
      <alignment vertical="center"/>
    </xf>
    <xf numFmtId="0" fontId="7" fillId="0" borderId="18" xfId="14" applyFont="1" applyFill="1" applyBorder="1" applyAlignment="1">
      <alignment vertical="center" shrinkToFit="1"/>
    </xf>
    <xf numFmtId="177" fontId="7" fillId="0" borderId="33" xfId="16" applyNumberFormat="1" applyFont="1" applyFill="1" applyBorder="1" applyAlignment="1" applyProtection="1">
      <alignment vertical="center"/>
    </xf>
    <xf numFmtId="177" fontId="7" fillId="0" borderId="18" xfId="16" applyNumberFormat="1" applyFont="1" applyFill="1" applyBorder="1" applyAlignment="1" applyProtection="1">
      <alignment vertical="center"/>
    </xf>
    <xf numFmtId="177" fontId="7" fillId="0" borderId="24" xfId="16" applyNumberFormat="1" applyFont="1" applyFill="1" applyBorder="1" applyAlignment="1" applyProtection="1">
      <alignment vertical="center"/>
    </xf>
    <xf numFmtId="0" fontId="7" fillId="0" borderId="0" xfId="14" applyFont="1" applyFill="1" applyBorder="1" applyAlignment="1">
      <alignment horizontal="center" vertical="center"/>
    </xf>
    <xf numFmtId="177" fontId="7" fillId="0" borderId="29" xfId="14" applyNumberFormat="1" applyFont="1" applyFill="1" applyBorder="1" applyAlignment="1">
      <alignment vertical="center"/>
    </xf>
    <xf numFmtId="0" fontId="2" fillId="0" borderId="0" xfId="14" applyFont="1" applyFill="1" applyBorder="1" applyAlignment="1">
      <alignment vertical="center"/>
    </xf>
    <xf numFmtId="177" fontId="7" fillId="0" borderId="0" xfId="16" applyNumberFormat="1" applyFont="1" applyFill="1" applyBorder="1" applyAlignment="1" applyProtection="1">
      <alignment horizontal="right" vertical="center"/>
    </xf>
    <xf numFmtId="0" fontId="8" fillId="0" borderId="30" xfId="14" applyFont="1" applyFill="1" applyBorder="1" applyAlignment="1">
      <alignment vertical="center" shrinkToFit="1"/>
    </xf>
    <xf numFmtId="0" fontId="7" fillId="0" borderId="1" xfId="14" applyFont="1" applyFill="1" applyBorder="1">
      <alignment vertical="center"/>
    </xf>
    <xf numFmtId="49" fontId="7" fillId="0" borderId="30" xfId="14" applyNumberFormat="1" applyFont="1" applyFill="1" applyBorder="1">
      <alignment vertical="center"/>
    </xf>
    <xf numFmtId="0" fontId="7" fillId="0" borderId="30" xfId="14" applyFont="1" applyFill="1" applyBorder="1" applyAlignment="1">
      <alignment horizontal="center" vertical="center"/>
    </xf>
    <xf numFmtId="177" fontId="7" fillId="0" borderId="1" xfId="14" applyNumberFormat="1" applyFont="1" applyFill="1" applyBorder="1" applyAlignment="1">
      <alignment vertical="center"/>
    </xf>
    <xf numFmtId="177" fontId="7" fillId="0" borderId="31" xfId="14" applyNumberFormat="1" applyFont="1" applyFill="1" applyBorder="1" applyAlignment="1">
      <alignment vertical="center"/>
    </xf>
    <xf numFmtId="177" fontId="7" fillId="0" borderId="30" xfId="14" applyNumberFormat="1" applyFont="1" applyFill="1" applyBorder="1">
      <alignment vertical="center"/>
    </xf>
    <xf numFmtId="177" fontId="7" fillId="0" borderId="32" xfId="14" applyNumberFormat="1" applyFont="1" applyFill="1" applyBorder="1">
      <alignment vertical="center"/>
    </xf>
    <xf numFmtId="0" fontId="7" fillId="0" borderId="32" xfId="14" applyFont="1" applyFill="1" applyBorder="1" applyAlignment="1">
      <alignment vertical="center" shrinkToFit="1"/>
    </xf>
    <xf numFmtId="177" fontId="7" fillId="0" borderId="7" xfId="16" applyNumberFormat="1" applyFont="1" applyFill="1" applyBorder="1" applyAlignment="1" applyProtection="1">
      <alignment vertical="center"/>
    </xf>
    <xf numFmtId="177" fontId="7" fillId="0" borderId="1" xfId="16" applyNumberFormat="1" applyFont="1" applyFill="1" applyBorder="1" applyAlignment="1" applyProtection="1">
      <alignment vertical="center"/>
    </xf>
    <xf numFmtId="177" fontId="7" fillId="0" borderId="32" xfId="16" applyNumberFormat="1" applyFont="1" applyFill="1" applyBorder="1" applyAlignment="1" applyProtection="1">
      <alignment vertical="center"/>
    </xf>
    <xf numFmtId="177" fontId="7" fillId="0" borderId="31" xfId="16" applyNumberFormat="1" applyFont="1" applyFill="1" applyBorder="1" applyAlignment="1" applyProtection="1">
      <alignment vertical="center"/>
    </xf>
    <xf numFmtId="0" fontId="10" fillId="0" borderId="23" xfId="14" applyFont="1" applyFill="1" applyBorder="1" applyAlignment="1">
      <alignment vertical="center" shrinkToFit="1"/>
    </xf>
    <xf numFmtId="177" fontId="7" fillId="0" borderId="0" xfId="14" applyNumberFormat="1" applyFont="1" applyFill="1" applyBorder="1" applyAlignment="1">
      <alignment horizontal="right" vertical="center"/>
    </xf>
    <xf numFmtId="0" fontId="7" fillId="0" borderId="0" xfId="14" applyFont="1" applyFill="1" applyBorder="1" applyAlignment="1">
      <alignment vertical="center" shrinkToFit="1"/>
    </xf>
    <xf numFmtId="177" fontId="7" fillId="0" borderId="15" xfId="16" applyNumberFormat="1" applyFont="1" applyFill="1" applyBorder="1" applyAlignment="1" applyProtection="1">
      <alignment vertical="center"/>
    </xf>
    <xf numFmtId="0" fontId="8" fillId="0" borderId="27" xfId="14" applyFont="1" applyFill="1" applyBorder="1" applyAlignment="1">
      <alignment vertical="center" shrinkToFit="1"/>
    </xf>
    <xf numFmtId="49" fontId="7" fillId="0" borderId="27" xfId="14" applyNumberFormat="1" applyFont="1" applyFill="1" applyBorder="1">
      <alignment vertical="center"/>
    </xf>
    <xf numFmtId="0" fontId="7" fillId="0" borderId="27" xfId="14" applyFont="1" applyFill="1" applyBorder="1" applyAlignment="1">
      <alignment horizontal="center" vertical="center"/>
    </xf>
    <xf numFmtId="177" fontId="7" fillId="0" borderId="17" xfId="14" applyNumberFormat="1" applyFont="1" applyFill="1" applyBorder="1" applyAlignment="1">
      <alignment vertical="center"/>
    </xf>
    <xf numFmtId="177" fontId="7" fillId="0" borderId="26" xfId="14" applyNumberFormat="1" applyFont="1" applyFill="1" applyBorder="1" applyAlignment="1">
      <alignment vertical="center"/>
    </xf>
    <xf numFmtId="177" fontId="2" fillId="0" borderId="17" xfId="14" applyNumberFormat="1" applyFont="1" applyFill="1" applyBorder="1" applyAlignment="1">
      <alignment vertical="center"/>
    </xf>
    <xf numFmtId="0" fontId="7" fillId="0" borderId="27" xfId="14" applyFont="1" applyFill="1" applyBorder="1" applyAlignment="1">
      <alignment vertical="center" shrinkToFit="1"/>
    </xf>
    <xf numFmtId="177" fontId="7" fillId="0" borderId="17" xfId="16" applyNumberFormat="1" applyFont="1" applyFill="1" applyBorder="1" applyAlignment="1" applyProtection="1">
      <alignment vertical="center"/>
    </xf>
    <xf numFmtId="177" fontId="7" fillId="0" borderId="25" xfId="16" applyNumberFormat="1" applyFont="1" applyFill="1" applyBorder="1" applyAlignment="1" applyProtection="1">
      <alignment vertical="center"/>
    </xf>
    <xf numFmtId="177" fontId="7" fillId="0" borderId="26" xfId="16" applyNumberFormat="1" applyFont="1" applyFill="1" applyBorder="1" applyAlignment="1" applyProtection="1">
      <alignment vertical="center"/>
    </xf>
    <xf numFmtId="41" fontId="7" fillId="0" borderId="0" xfId="0" applyNumberFormat="1" applyFont="1" applyFill="1" applyBorder="1"/>
    <xf numFmtId="0" fontId="21" fillId="0" borderId="15" xfId="0" applyFont="1" applyFill="1" applyBorder="1"/>
    <xf numFmtId="41" fontId="8" fillId="0" borderId="9" xfId="0" applyNumberFormat="1" applyFont="1" applyFill="1" applyBorder="1"/>
    <xf numFmtId="41" fontId="8" fillId="0" borderId="11" xfId="0" applyNumberFormat="1" applyFont="1" applyFill="1" applyBorder="1"/>
    <xf numFmtId="41" fontId="8" fillId="0" borderId="10" xfId="0" applyNumberFormat="1" applyFont="1" applyFill="1" applyBorder="1"/>
    <xf numFmtId="41" fontId="7" fillId="0" borderId="5" xfId="13" applyNumberFormat="1" applyFont="1" applyFill="1" applyBorder="1"/>
    <xf numFmtId="41" fontId="7" fillId="0" borderId="3" xfId="13" applyNumberFormat="1" applyFont="1" applyFill="1" applyBorder="1"/>
    <xf numFmtId="41" fontId="7" fillId="0" borderId="4" xfId="13" applyNumberFormat="1" applyFont="1" applyFill="1" applyBorder="1"/>
    <xf numFmtId="0" fontId="8" fillId="0" borderId="15" xfId="13" applyFont="1" applyFill="1" applyBorder="1"/>
    <xf numFmtId="41" fontId="7" fillId="0" borderId="33" xfId="13" applyNumberFormat="1" applyFont="1" applyFill="1" applyBorder="1"/>
    <xf numFmtId="41" fontId="7" fillId="0" borderId="0" xfId="13" applyNumberFormat="1" applyFont="1" applyFill="1"/>
    <xf numFmtId="41" fontId="7" fillId="0" borderId="29" xfId="13" applyNumberFormat="1" applyFont="1" applyFill="1" applyBorder="1"/>
    <xf numFmtId="41" fontId="7" fillId="0" borderId="7" xfId="13" applyNumberFormat="1" applyFont="1" applyFill="1" applyBorder="1"/>
    <xf numFmtId="41" fontId="7" fillId="0" borderId="1" xfId="13" applyNumberFormat="1" applyFont="1" applyFill="1" applyBorder="1"/>
    <xf numFmtId="41" fontId="7" fillId="0" borderId="8" xfId="13" applyNumberFormat="1" applyFont="1" applyFill="1" applyBorder="1"/>
    <xf numFmtId="41" fontId="8" fillId="0" borderId="12" xfId="0" applyNumberFormat="1" applyFont="1" applyFill="1" applyBorder="1"/>
    <xf numFmtId="41" fontId="8" fillId="0" borderId="7" xfId="0" applyNumberFormat="1" applyFont="1" applyFill="1" applyBorder="1"/>
    <xf numFmtId="41" fontId="8" fillId="0" borderId="1" xfId="0" applyNumberFormat="1" applyFont="1" applyFill="1" applyBorder="1"/>
    <xf numFmtId="41" fontId="8" fillId="0" borderId="8" xfId="0" applyNumberFormat="1" applyFont="1" applyFill="1" applyBorder="1"/>
    <xf numFmtId="0" fontId="7" fillId="0" borderId="6" xfId="0" applyFont="1" applyFill="1" applyBorder="1"/>
    <xf numFmtId="0" fontId="7" fillId="0" borderId="0" xfId="0" applyFont="1" applyFill="1" applyBorder="1"/>
    <xf numFmtId="49" fontId="7" fillId="0" borderId="15" xfId="13" applyNumberFormat="1" applyFont="1" applyFill="1" applyBorder="1"/>
    <xf numFmtId="0" fontId="7" fillId="0" borderId="33" xfId="13" applyFont="1" applyFill="1" applyBorder="1"/>
    <xf numFmtId="0" fontId="7" fillId="0" borderId="6" xfId="13" applyFont="1" applyFill="1" applyBorder="1"/>
    <xf numFmtId="41" fontId="7" fillId="0" borderId="15" xfId="13" applyNumberFormat="1" applyFont="1" applyFill="1" applyBorder="1"/>
    <xf numFmtId="41" fontId="7" fillId="0" borderId="0" xfId="13" applyNumberFormat="1" applyFont="1" applyFill="1" applyBorder="1"/>
    <xf numFmtId="41" fontId="7" fillId="0" borderId="6" xfId="13" applyNumberFormat="1" applyFont="1" applyFill="1" applyBorder="1"/>
    <xf numFmtId="0" fontId="7" fillId="0" borderId="0" xfId="13" applyFont="1" applyFill="1" applyBorder="1"/>
    <xf numFmtId="0" fontId="7" fillId="0" borderId="29" xfId="13" applyFont="1" applyFill="1" applyBorder="1"/>
    <xf numFmtId="49" fontId="7" fillId="0" borderId="12" xfId="13" applyNumberFormat="1" applyFont="1" applyFill="1" applyBorder="1"/>
    <xf numFmtId="0" fontId="8" fillId="0" borderId="12" xfId="13" applyFont="1" applyFill="1" applyBorder="1"/>
    <xf numFmtId="0" fontId="7" fillId="0" borderId="7" xfId="13" applyFont="1" applyFill="1" applyBorder="1"/>
    <xf numFmtId="0" fontId="7" fillId="0" borderId="8" xfId="13" applyFont="1" applyFill="1" applyBorder="1"/>
    <xf numFmtId="41" fontId="7" fillId="0" borderId="12" xfId="13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vertical="center" textRotation="255"/>
    </xf>
    <xf numFmtId="0" fontId="7" fillId="0" borderId="15" xfId="1" applyFont="1" applyFill="1" applyBorder="1" applyAlignment="1">
      <alignment horizontal="center" vertical="center" textRotation="255"/>
    </xf>
    <xf numFmtId="0" fontId="7" fillId="0" borderId="12" xfId="1" applyFont="1" applyFill="1" applyBorder="1" applyAlignment="1">
      <alignment horizontal="center" vertical="center" textRotation="255"/>
    </xf>
    <xf numFmtId="0" fontId="7" fillId="0" borderId="5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0" borderId="23" xfId="14" applyFont="1" applyFill="1" applyBorder="1" applyAlignment="1">
      <alignment horizontal="center" vertical="center"/>
    </xf>
    <xf numFmtId="0" fontId="8" fillId="0" borderId="23" xfId="15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/>
    </xf>
  </cellXfs>
  <cellStyles count="17">
    <cellStyle name="Calc Currency (0)" xfId="4"/>
    <cellStyle name="Excel Built-in Comma [0]" xfId="5"/>
    <cellStyle name="Header1" xfId="6"/>
    <cellStyle name="Header2" xfId="7"/>
    <cellStyle name="Normal_#18-Internet" xfId="8"/>
    <cellStyle name="桁区切り 2" xfId="3"/>
    <cellStyle name="桁区切り_H23高校全日・定時（私立学事資料）" xfId="16"/>
    <cellStyle name="標準" xfId="0" builtinId="0"/>
    <cellStyle name="標準 2" xfId="2"/>
    <cellStyle name="標準 2 2" xfId="9"/>
    <cellStyle name="標準 3" xfId="10"/>
    <cellStyle name="標準 4" xfId="11"/>
    <cellStyle name="標準 5" xfId="12"/>
    <cellStyle name="標準_【25.7.26回答】H25私立（学事文書課）" xfId="15"/>
    <cellStyle name="標準_2410koutougakkouichirann" xfId="13"/>
    <cellStyle name="標準_H24高校全日・定時（私立学事資料）" xfId="14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H223"/>
  <sheetViews>
    <sheetView showGridLines="0" showZeros="0" tabSelected="1" view="pageBreakPreview" zoomScale="68" zoomScaleNormal="75" zoomScaleSheetLayoutView="68" workbookViewId="0">
      <pane xSplit="3" ySplit="5" topLeftCell="D130" activePane="bottomRight" state="frozen"/>
      <selection activeCell="L161" sqref="L161"/>
      <selection pane="topRight" activeCell="L161" sqref="L161"/>
      <selection pane="bottomLeft" activeCell="L161" sqref="L161"/>
      <selection pane="bottomRight" activeCell="G134" sqref="G134"/>
    </sheetView>
  </sheetViews>
  <sheetFormatPr defaultColWidth="11.33203125" defaultRowHeight="13.2"/>
  <cols>
    <col min="1" max="1" width="3.44140625" style="37" customWidth="1"/>
    <col min="2" max="2" width="4.88671875" style="102" hidden="1" customWidth="1"/>
    <col min="3" max="3" width="14.109375" style="103" customWidth="1"/>
    <col min="4" max="4" width="30" style="103" customWidth="1"/>
    <col min="5" max="5" width="9" style="223" customWidth="1"/>
    <col min="6" max="6" width="12.6640625" style="104" customWidth="1"/>
    <col min="7" max="7" width="11.6640625" style="104" customWidth="1"/>
    <col min="8" max="8" width="4.6640625" style="105" customWidth="1"/>
    <col min="9" max="11" width="4.6640625" style="37" customWidth="1"/>
    <col min="12" max="12" width="5.109375" style="37" customWidth="1"/>
    <col min="13" max="15" width="4.6640625" style="37" customWidth="1"/>
    <col min="16" max="16" width="5.109375" style="37" customWidth="1"/>
    <col min="17" max="19" width="4.6640625" style="37" customWidth="1"/>
    <col min="20" max="20" width="5.5546875" style="105" customWidth="1"/>
    <col min="21" max="21" width="13.88671875" style="105" hidden="1" customWidth="1"/>
    <col min="22" max="22" width="19.44140625" style="103" customWidth="1"/>
    <col min="23" max="30" width="5.21875" style="37" customWidth="1"/>
    <col min="31" max="32" width="6.33203125" style="37" customWidth="1"/>
    <col min="33" max="33" width="6.6640625" style="37" customWidth="1"/>
    <col min="34" max="16384" width="11.33203125" style="37"/>
  </cols>
  <sheetData>
    <row r="1" spans="1:34">
      <c r="A1" s="31" t="s">
        <v>391</v>
      </c>
      <c r="B1" s="32"/>
      <c r="C1" s="33"/>
      <c r="D1" s="33"/>
      <c r="E1" s="214"/>
      <c r="F1" s="34"/>
      <c r="G1" s="34"/>
      <c r="H1" s="35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5"/>
      <c r="U1" s="35"/>
      <c r="V1" s="33"/>
      <c r="W1" s="36"/>
      <c r="X1" s="36"/>
      <c r="Y1" s="36"/>
      <c r="Z1" s="36"/>
      <c r="AA1" s="36"/>
      <c r="AB1" s="36"/>
      <c r="AC1" s="36"/>
      <c r="AD1" s="36"/>
    </row>
    <row r="2" spans="1:34" ht="19.5" customHeight="1">
      <c r="A2" s="38" t="s">
        <v>392</v>
      </c>
      <c r="B2" s="39" t="s">
        <v>393</v>
      </c>
      <c r="C2" s="40"/>
      <c r="D2" s="41"/>
      <c r="E2" s="215"/>
      <c r="F2" s="42"/>
      <c r="G2" s="42"/>
      <c r="H2" s="248" t="s">
        <v>394</v>
      </c>
      <c r="I2" s="38" t="s">
        <v>395</v>
      </c>
      <c r="J2" s="38" t="s">
        <v>396</v>
      </c>
      <c r="K2" s="38" t="s">
        <v>397</v>
      </c>
      <c r="L2" s="38" t="s">
        <v>397</v>
      </c>
      <c r="M2" s="38" t="s">
        <v>398</v>
      </c>
      <c r="N2" s="38" t="s">
        <v>399</v>
      </c>
      <c r="O2" s="38" t="s">
        <v>400</v>
      </c>
      <c r="P2" s="38"/>
      <c r="Q2" s="38" t="s">
        <v>401</v>
      </c>
      <c r="R2" s="38" t="s">
        <v>402</v>
      </c>
      <c r="S2" s="38" t="s">
        <v>403</v>
      </c>
      <c r="T2" s="43" t="s">
        <v>404</v>
      </c>
      <c r="U2" s="385" t="s">
        <v>366</v>
      </c>
      <c r="V2" s="40"/>
      <c r="W2" s="377" t="s">
        <v>405</v>
      </c>
      <c r="X2" s="378"/>
      <c r="Y2" s="378"/>
      <c r="Z2" s="378"/>
      <c r="AA2" s="378"/>
      <c r="AB2" s="378"/>
      <c r="AC2" s="378"/>
      <c r="AD2" s="378"/>
      <c r="AE2" s="378"/>
      <c r="AF2" s="378"/>
      <c r="AG2" s="379"/>
    </row>
    <row r="3" spans="1:34" ht="19.5" customHeight="1">
      <c r="A3" s="232"/>
      <c r="B3" s="44" t="s">
        <v>406</v>
      </c>
      <c r="C3" s="47" t="s">
        <v>407</v>
      </c>
      <c r="D3" s="46" t="s">
        <v>408</v>
      </c>
      <c r="E3" s="216" t="s">
        <v>409</v>
      </c>
      <c r="F3" s="47" t="s">
        <v>410</v>
      </c>
      <c r="G3" s="47" t="s">
        <v>411</v>
      </c>
      <c r="H3" s="380" t="s">
        <v>412</v>
      </c>
      <c r="I3" s="232"/>
      <c r="J3" s="380" t="s">
        <v>395</v>
      </c>
      <c r="K3" s="232"/>
      <c r="L3" s="232"/>
      <c r="M3" s="380" t="s">
        <v>397</v>
      </c>
      <c r="N3" s="232" t="s">
        <v>413</v>
      </c>
      <c r="O3" s="232"/>
      <c r="P3" s="232" t="s">
        <v>414</v>
      </c>
      <c r="Q3" s="232" t="s">
        <v>415</v>
      </c>
      <c r="R3" s="232" t="s">
        <v>416</v>
      </c>
      <c r="S3" s="232" t="s">
        <v>417</v>
      </c>
      <c r="T3" s="381" t="s">
        <v>418</v>
      </c>
      <c r="U3" s="386"/>
      <c r="V3" s="47" t="s">
        <v>419</v>
      </c>
      <c r="W3" s="48"/>
      <c r="X3" s="36"/>
      <c r="Y3" s="36"/>
      <c r="Z3" s="36"/>
      <c r="AA3" s="36"/>
      <c r="AB3" s="36"/>
      <c r="AC3" s="36"/>
      <c r="AD3" s="36"/>
      <c r="AE3" s="36"/>
      <c r="AF3" s="36"/>
      <c r="AG3" s="49"/>
    </row>
    <row r="4" spans="1:34" ht="19.5" customHeight="1">
      <c r="A4" s="232"/>
      <c r="B4" s="44" t="s">
        <v>420</v>
      </c>
      <c r="C4" s="45"/>
      <c r="D4" s="46"/>
      <c r="E4" s="216"/>
      <c r="F4" s="47"/>
      <c r="G4" s="47"/>
      <c r="H4" s="380"/>
      <c r="I4" s="232"/>
      <c r="J4" s="380"/>
      <c r="K4" s="232"/>
      <c r="L4" s="232"/>
      <c r="M4" s="380"/>
      <c r="N4" s="232" t="s">
        <v>397</v>
      </c>
      <c r="O4" s="232"/>
      <c r="P4" s="232"/>
      <c r="Q4" s="232" t="s">
        <v>421</v>
      </c>
      <c r="R4" s="232" t="s">
        <v>398</v>
      </c>
      <c r="S4" s="232" t="s">
        <v>421</v>
      </c>
      <c r="T4" s="381"/>
      <c r="U4" s="386"/>
      <c r="V4" s="50"/>
      <c r="W4" s="382" t="s">
        <v>422</v>
      </c>
      <c r="X4" s="383"/>
      <c r="Y4" s="382" t="s">
        <v>423</v>
      </c>
      <c r="Z4" s="383"/>
      <c r="AA4" s="382" t="s">
        <v>424</v>
      </c>
      <c r="AB4" s="383"/>
      <c r="AC4" s="382" t="s">
        <v>425</v>
      </c>
      <c r="AD4" s="383"/>
      <c r="AE4" s="382" t="s">
        <v>414</v>
      </c>
      <c r="AF4" s="384"/>
      <c r="AG4" s="383"/>
    </row>
    <row r="5" spans="1:34" ht="15" customHeight="1">
      <c r="A5" s="51" t="s">
        <v>426</v>
      </c>
      <c r="B5" s="52"/>
      <c r="C5" s="53"/>
      <c r="D5" s="33"/>
      <c r="E5" s="217"/>
      <c r="F5" s="54"/>
      <c r="G5" s="54"/>
      <c r="H5" s="55" t="s">
        <v>427</v>
      </c>
      <c r="I5" s="51" t="s">
        <v>428</v>
      </c>
      <c r="J5" s="51" t="s">
        <v>428</v>
      </c>
      <c r="K5" s="51" t="s">
        <v>429</v>
      </c>
      <c r="L5" s="51" t="s">
        <v>430</v>
      </c>
      <c r="M5" s="51" t="s">
        <v>430</v>
      </c>
      <c r="N5" s="51" t="s">
        <v>430</v>
      </c>
      <c r="O5" s="51" t="s">
        <v>431</v>
      </c>
      <c r="P5" s="51"/>
      <c r="Q5" s="51" t="s">
        <v>432</v>
      </c>
      <c r="R5" s="51" t="s">
        <v>433</v>
      </c>
      <c r="S5" s="51" t="s">
        <v>432</v>
      </c>
      <c r="T5" s="56" t="s">
        <v>434</v>
      </c>
      <c r="U5" s="387"/>
      <c r="V5" s="53"/>
      <c r="W5" s="57" t="s">
        <v>435</v>
      </c>
      <c r="X5" s="57" t="s">
        <v>436</v>
      </c>
      <c r="Y5" s="57" t="s">
        <v>435</v>
      </c>
      <c r="Z5" s="57" t="s">
        <v>436</v>
      </c>
      <c r="AA5" s="57" t="s">
        <v>435</v>
      </c>
      <c r="AB5" s="57" t="s">
        <v>436</v>
      </c>
      <c r="AC5" s="57" t="s">
        <v>435</v>
      </c>
      <c r="AD5" s="57" t="s">
        <v>436</v>
      </c>
      <c r="AE5" s="57" t="s">
        <v>435</v>
      </c>
      <c r="AF5" s="57" t="s">
        <v>436</v>
      </c>
      <c r="AG5" s="57" t="s">
        <v>414</v>
      </c>
    </row>
    <row r="6" spans="1:34" ht="15" customHeight="1">
      <c r="A6" s="232"/>
      <c r="B6" s="44"/>
      <c r="C6" s="50"/>
      <c r="D6" s="58"/>
      <c r="E6" s="218"/>
      <c r="F6" s="224"/>
      <c r="G6" s="47"/>
      <c r="H6" s="59"/>
      <c r="I6" s="59"/>
      <c r="J6" s="60"/>
      <c r="K6" s="60"/>
      <c r="L6" s="60"/>
      <c r="M6" s="60"/>
      <c r="N6" s="60"/>
      <c r="O6" s="60"/>
      <c r="P6" s="249"/>
      <c r="Q6" s="248"/>
      <c r="R6" s="60"/>
      <c r="S6" s="60"/>
      <c r="T6" s="61"/>
      <c r="U6" s="61"/>
      <c r="V6" s="50"/>
      <c r="W6" s="59"/>
      <c r="X6" s="249"/>
      <c r="Y6" s="60"/>
      <c r="Z6" s="249"/>
      <c r="AA6" s="60"/>
      <c r="AB6" s="60"/>
      <c r="AC6" s="60"/>
      <c r="AD6" s="60"/>
      <c r="AE6" s="59"/>
      <c r="AF6" s="60"/>
      <c r="AG6" s="250"/>
      <c r="AH6" s="62"/>
    </row>
    <row r="7" spans="1:34" ht="26.25" customHeight="1">
      <c r="A7" s="63">
        <v>1</v>
      </c>
      <c r="B7" s="64">
        <v>5511</v>
      </c>
      <c r="C7" s="65" t="s">
        <v>0</v>
      </c>
      <c r="D7" s="66" t="s">
        <v>1</v>
      </c>
      <c r="E7" s="219" t="s">
        <v>2</v>
      </c>
      <c r="F7" s="67" t="s">
        <v>3</v>
      </c>
      <c r="G7" s="68" t="s">
        <v>634</v>
      </c>
      <c r="H7" s="69" t="s">
        <v>4</v>
      </c>
      <c r="I7" s="10">
        <v>1</v>
      </c>
      <c r="J7" s="11">
        <v>0</v>
      </c>
      <c r="K7" s="11">
        <v>2</v>
      </c>
      <c r="L7" s="11">
        <v>53</v>
      </c>
      <c r="M7" s="11">
        <v>0</v>
      </c>
      <c r="N7" s="11">
        <v>1</v>
      </c>
      <c r="O7" s="11">
        <v>4</v>
      </c>
      <c r="P7" s="11">
        <v>61</v>
      </c>
      <c r="Q7" s="10">
        <v>3</v>
      </c>
      <c r="R7" s="11">
        <v>2</v>
      </c>
      <c r="S7" s="11">
        <v>0</v>
      </c>
      <c r="T7" s="70">
        <v>18</v>
      </c>
      <c r="U7" s="61"/>
      <c r="V7" s="50"/>
      <c r="W7" s="10">
        <v>133</v>
      </c>
      <c r="X7" s="11">
        <v>111</v>
      </c>
      <c r="Y7" s="11">
        <v>126</v>
      </c>
      <c r="Z7" s="11">
        <v>115</v>
      </c>
      <c r="AA7" s="11">
        <v>125</v>
      </c>
      <c r="AB7" s="11">
        <v>111</v>
      </c>
      <c r="AC7" s="292"/>
      <c r="AD7" s="292"/>
      <c r="AE7" s="10">
        <v>384</v>
      </c>
      <c r="AF7" s="11">
        <v>337</v>
      </c>
      <c r="AG7" s="12">
        <v>721</v>
      </c>
      <c r="AH7" s="62"/>
    </row>
    <row r="8" spans="1:34" ht="26.25" customHeight="1">
      <c r="A8" s="63"/>
      <c r="B8" s="64"/>
      <c r="C8" s="65"/>
      <c r="D8" s="66"/>
      <c r="E8" s="219"/>
      <c r="F8" s="67"/>
      <c r="G8" s="68"/>
      <c r="H8" s="69"/>
      <c r="I8" s="10"/>
      <c r="J8" s="11"/>
      <c r="K8" s="11"/>
      <c r="L8" s="11"/>
      <c r="M8" s="11"/>
      <c r="N8" s="11"/>
      <c r="O8" s="11"/>
      <c r="P8" s="11"/>
      <c r="Q8" s="10"/>
      <c r="R8" s="11"/>
      <c r="S8" s="11"/>
      <c r="T8" s="70">
        <v>12</v>
      </c>
      <c r="U8" s="70">
        <v>110</v>
      </c>
      <c r="V8" s="71" t="s">
        <v>12</v>
      </c>
      <c r="W8" s="10">
        <v>93</v>
      </c>
      <c r="X8" s="11">
        <v>69</v>
      </c>
      <c r="Y8" s="11">
        <v>81</v>
      </c>
      <c r="Z8" s="11">
        <v>80</v>
      </c>
      <c r="AA8" s="11">
        <v>82</v>
      </c>
      <c r="AB8" s="11">
        <v>76</v>
      </c>
      <c r="AC8" s="11"/>
      <c r="AD8" s="11"/>
      <c r="AE8" s="10">
        <v>256</v>
      </c>
      <c r="AF8" s="11">
        <v>225</v>
      </c>
      <c r="AG8" s="12">
        <v>481</v>
      </c>
      <c r="AH8" s="62"/>
    </row>
    <row r="9" spans="1:34" ht="26.25" customHeight="1">
      <c r="A9" s="63"/>
      <c r="B9" s="64"/>
      <c r="C9" s="65"/>
      <c r="D9" s="66"/>
      <c r="E9" s="219"/>
      <c r="F9" s="67"/>
      <c r="G9" s="68"/>
      <c r="H9" s="69"/>
      <c r="I9" s="10"/>
      <c r="J9" s="11"/>
      <c r="K9" s="11"/>
      <c r="L9" s="11"/>
      <c r="M9" s="11"/>
      <c r="N9" s="11"/>
      <c r="O9" s="11"/>
      <c r="P9" s="11"/>
      <c r="Q9" s="10"/>
      <c r="R9" s="11"/>
      <c r="S9" s="11"/>
      <c r="T9" s="70">
        <v>3</v>
      </c>
      <c r="U9" s="70">
        <v>801</v>
      </c>
      <c r="V9" s="71" t="s">
        <v>5</v>
      </c>
      <c r="W9" s="10">
        <v>20</v>
      </c>
      <c r="X9" s="11">
        <v>21</v>
      </c>
      <c r="Y9" s="11">
        <v>33</v>
      </c>
      <c r="Z9" s="11">
        <v>18</v>
      </c>
      <c r="AA9" s="11">
        <v>32</v>
      </c>
      <c r="AB9" s="11">
        <v>17</v>
      </c>
      <c r="AC9" s="11"/>
      <c r="AD9" s="11"/>
      <c r="AE9" s="10">
        <v>85</v>
      </c>
      <c r="AF9" s="11">
        <v>56</v>
      </c>
      <c r="AG9" s="12">
        <v>141</v>
      </c>
      <c r="AH9" s="62"/>
    </row>
    <row r="10" spans="1:34" ht="26.25" customHeight="1">
      <c r="A10" s="63"/>
      <c r="B10" s="64"/>
      <c r="C10" s="65"/>
      <c r="D10" s="66"/>
      <c r="E10" s="219"/>
      <c r="F10" s="67"/>
      <c r="G10" s="68"/>
      <c r="H10" s="69"/>
      <c r="I10" s="10"/>
      <c r="J10" s="11"/>
      <c r="K10" s="11"/>
      <c r="L10" s="11"/>
      <c r="M10" s="11"/>
      <c r="N10" s="11"/>
      <c r="O10" s="11"/>
      <c r="P10" s="11"/>
      <c r="Q10" s="10"/>
      <c r="R10" s="11"/>
      <c r="S10" s="11"/>
      <c r="T10" s="70">
        <v>3</v>
      </c>
      <c r="U10" s="70">
        <v>850</v>
      </c>
      <c r="V10" s="71" t="s">
        <v>6</v>
      </c>
      <c r="W10" s="10">
        <v>20</v>
      </c>
      <c r="X10" s="11">
        <v>21</v>
      </c>
      <c r="Y10" s="11">
        <v>12</v>
      </c>
      <c r="Z10" s="11">
        <v>17</v>
      </c>
      <c r="AA10" s="11">
        <v>11</v>
      </c>
      <c r="AB10" s="11">
        <v>18</v>
      </c>
      <c r="AC10" s="11"/>
      <c r="AD10" s="11"/>
      <c r="AE10" s="10">
        <v>43</v>
      </c>
      <c r="AF10" s="11">
        <v>56</v>
      </c>
      <c r="AG10" s="12">
        <v>99</v>
      </c>
      <c r="AH10" s="62"/>
    </row>
    <row r="11" spans="1:34" ht="26.25" customHeight="1">
      <c r="A11" s="63"/>
      <c r="B11" s="64"/>
      <c r="C11" s="65"/>
      <c r="D11" s="72"/>
      <c r="E11" s="219"/>
      <c r="F11" s="67"/>
      <c r="G11" s="68"/>
      <c r="H11" s="69"/>
      <c r="I11" s="10"/>
      <c r="J11" s="11"/>
      <c r="K11" s="11"/>
      <c r="L11" s="11"/>
      <c r="M11" s="11"/>
      <c r="N11" s="11"/>
      <c r="O11" s="11"/>
      <c r="P11" s="11"/>
      <c r="Q11" s="10"/>
      <c r="R11" s="11"/>
      <c r="S11" s="11"/>
      <c r="T11" s="70"/>
      <c r="U11" s="73"/>
      <c r="V11" s="71"/>
      <c r="W11" s="10"/>
      <c r="X11" s="11"/>
      <c r="Y11" s="11"/>
      <c r="Z11" s="11"/>
      <c r="AA11" s="11"/>
      <c r="AB11" s="11"/>
      <c r="AC11" s="11"/>
      <c r="AD11" s="11"/>
      <c r="AE11" s="10"/>
      <c r="AF11" s="11"/>
      <c r="AG11" s="12"/>
      <c r="AH11" s="62"/>
    </row>
    <row r="12" spans="1:34" ht="26.25" customHeight="1">
      <c r="A12" s="63">
        <v>2</v>
      </c>
      <c r="B12" s="64">
        <v>5512</v>
      </c>
      <c r="C12" s="65" t="s">
        <v>8</v>
      </c>
      <c r="D12" s="66" t="s">
        <v>9</v>
      </c>
      <c r="E12" s="219" t="s">
        <v>10</v>
      </c>
      <c r="F12" s="67" t="s">
        <v>11</v>
      </c>
      <c r="G12" s="68" t="s">
        <v>443</v>
      </c>
      <c r="H12" s="69" t="s">
        <v>4</v>
      </c>
      <c r="I12" s="10">
        <v>1</v>
      </c>
      <c r="J12" s="11">
        <v>0</v>
      </c>
      <c r="K12" s="11">
        <v>4</v>
      </c>
      <c r="L12" s="11">
        <v>47</v>
      </c>
      <c r="M12" s="11">
        <v>0</v>
      </c>
      <c r="N12" s="11">
        <v>1</v>
      </c>
      <c r="O12" s="11">
        <v>1</v>
      </c>
      <c r="P12" s="11">
        <v>54</v>
      </c>
      <c r="Q12" s="10">
        <v>3</v>
      </c>
      <c r="R12" s="11">
        <v>2</v>
      </c>
      <c r="S12" s="11">
        <v>0</v>
      </c>
      <c r="T12" s="70">
        <v>18</v>
      </c>
      <c r="U12" s="70"/>
      <c r="V12" s="71"/>
      <c r="W12" s="10">
        <v>244</v>
      </c>
      <c r="X12" s="11">
        <v>0</v>
      </c>
      <c r="Y12" s="11">
        <v>240</v>
      </c>
      <c r="Z12" s="11">
        <v>0</v>
      </c>
      <c r="AA12" s="11">
        <v>238</v>
      </c>
      <c r="AB12" s="11">
        <v>0</v>
      </c>
      <c r="AC12" s="11"/>
      <c r="AD12" s="11"/>
      <c r="AE12" s="10">
        <v>722</v>
      </c>
      <c r="AF12" s="11">
        <v>0</v>
      </c>
      <c r="AG12" s="12">
        <v>722</v>
      </c>
    </row>
    <row r="13" spans="1:34" ht="26.25" customHeight="1">
      <c r="A13" s="63"/>
      <c r="B13" s="64"/>
      <c r="C13" s="65"/>
      <c r="D13" s="66"/>
      <c r="E13" s="219"/>
      <c r="F13" s="225"/>
      <c r="G13" s="68"/>
      <c r="H13" s="69"/>
      <c r="I13" s="10"/>
      <c r="J13" s="11"/>
      <c r="K13" s="11"/>
      <c r="L13" s="11"/>
      <c r="M13" s="11"/>
      <c r="N13" s="11"/>
      <c r="O13" s="11"/>
      <c r="P13" s="11"/>
      <c r="Q13" s="10"/>
      <c r="R13" s="11"/>
      <c r="S13" s="11"/>
      <c r="T13" s="70">
        <v>15</v>
      </c>
      <c r="U13" s="73">
        <v>110</v>
      </c>
      <c r="V13" s="71" t="s">
        <v>12</v>
      </c>
      <c r="W13" s="10">
        <v>203</v>
      </c>
      <c r="X13" s="11">
        <v>0</v>
      </c>
      <c r="Y13" s="11">
        <v>199</v>
      </c>
      <c r="Z13" s="11">
        <v>0</v>
      </c>
      <c r="AA13" s="11">
        <v>199</v>
      </c>
      <c r="AB13" s="11">
        <v>0</v>
      </c>
      <c r="AC13" s="11"/>
      <c r="AD13" s="11"/>
      <c r="AE13" s="10">
        <v>601</v>
      </c>
      <c r="AF13" s="11">
        <v>0</v>
      </c>
      <c r="AG13" s="12">
        <v>601</v>
      </c>
    </row>
    <row r="14" spans="1:34" ht="26.25" customHeight="1">
      <c r="A14" s="63"/>
      <c r="B14" s="64"/>
      <c r="C14" s="65"/>
      <c r="D14" s="66"/>
      <c r="E14" s="219"/>
      <c r="F14" s="67"/>
      <c r="G14" s="68"/>
      <c r="H14" s="69"/>
      <c r="I14" s="10"/>
      <c r="J14" s="11"/>
      <c r="K14" s="11"/>
      <c r="L14" s="11"/>
      <c r="M14" s="11"/>
      <c r="N14" s="11"/>
      <c r="O14" s="11"/>
      <c r="P14" s="11"/>
      <c r="Q14" s="10"/>
      <c r="R14" s="11"/>
      <c r="S14" s="11"/>
      <c r="T14" s="70">
        <v>3</v>
      </c>
      <c r="U14" s="73">
        <v>801</v>
      </c>
      <c r="V14" s="71" t="s">
        <v>13</v>
      </c>
      <c r="W14" s="10">
        <v>41</v>
      </c>
      <c r="X14" s="11">
        <v>0</v>
      </c>
      <c r="Y14" s="11">
        <v>41</v>
      </c>
      <c r="Z14" s="11">
        <v>0</v>
      </c>
      <c r="AA14" s="11">
        <v>39</v>
      </c>
      <c r="AB14" s="11">
        <v>0</v>
      </c>
      <c r="AC14" s="11"/>
      <c r="AD14" s="11"/>
      <c r="AE14" s="10">
        <v>121</v>
      </c>
      <c r="AF14" s="11">
        <v>0</v>
      </c>
      <c r="AG14" s="12">
        <v>121</v>
      </c>
    </row>
    <row r="15" spans="1:34" ht="26.25" customHeight="1">
      <c r="A15" s="63"/>
      <c r="B15" s="64"/>
      <c r="C15" s="65"/>
      <c r="D15" s="66"/>
      <c r="E15" s="219"/>
      <c r="F15" s="67"/>
      <c r="G15" s="68"/>
      <c r="H15" s="69"/>
      <c r="I15" s="10"/>
      <c r="J15" s="11"/>
      <c r="K15" s="11"/>
      <c r="L15" s="11"/>
      <c r="M15" s="11"/>
      <c r="N15" s="11"/>
      <c r="O15" s="11"/>
      <c r="P15" s="11"/>
      <c r="Q15" s="10"/>
      <c r="R15" s="11"/>
      <c r="S15" s="11"/>
      <c r="T15" s="70"/>
      <c r="U15" s="73"/>
      <c r="V15" s="71"/>
      <c r="W15" s="10"/>
      <c r="X15" s="11"/>
      <c r="Y15" s="11"/>
      <c r="Z15" s="11"/>
      <c r="AA15" s="11"/>
      <c r="AB15" s="11"/>
      <c r="AC15" s="11"/>
      <c r="AD15" s="11"/>
      <c r="AE15" s="10"/>
      <c r="AF15" s="11"/>
      <c r="AG15" s="12"/>
    </row>
    <row r="16" spans="1:34" ht="26.25" customHeight="1">
      <c r="A16" s="63">
        <v>3</v>
      </c>
      <c r="B16" s="64">
        <v>5513</v>
      </c>
      <c r="C16" s="65" t="s">
        <v>14</v>
      </c>
      <c r="D16" s="66" t="s">
        <v>15</v>
      </c>
      <c r="E16" s="219" t="s">
        <v>16</v>
      </c>
      <c r="F16" s="67" t="s">
        <v>17</v>
      </c>
      <c r="G16" s="68" t="s">
        <v>635</v>
      </c>
      <c r="H16" s="69" t="s">
        <v>4</v>
      </c>
      <c r="I16" s="10">
        <v>1</v>
      </c>
      <c r="J16" s="11">
        <v>0</v>
      </c>
      <c r="K16" s="11">
        <v>1</v>
      </c>
      <c r="L16" s="11">
        <v>39</v>
      </c>
      <c r="M16" s="11">
        <v>0</v>
      </c>
      <c r="N16" s="11">
        <v>1</v>
      </c>
      <c r="O16" s="11">
        <v>3</v>
      </c>
      <c r="P16" s="11">
        <v>45</v>
      </c>
      <c r="Q16" s="10">
        <v>3</v>
      </c>
      <c r="R16" s="11">
        <v>1</v>
      </c>
      <c r="S16" s="11">
        <v>0</v>
      </c>
      <c r="T16" s="70">
        <v>15</v>
      </c>
      <c r="U16" s="70">
        <v>110</v>
      </c>
      <c r="V16" s="71" t="s">
        <v>12</v>
      </c>
      <c r="W16" s="10">
        <v>0</v>
      </c>
      <c r="X16" s="11">
        <v>173</v>
      </c>
      <c r="Y16" s="11">
        <v>0</v>
      </c>
      <c r="Z16" s="11">
        <v>201</v>
      </c>
      <c r="AA16" s="11">
        <v>0</v>
      </c>
      <c r="AB16" s="11">
        <v>194</v>
      </c>
      <c r="AC16" s="11"/>
      <c r="AD16" s="11"/>
      <c r="AE16" s="10">
        <v>0</v>
      </c>
      <c r="AF16" s="11">
        <v>568</v>
      </c>
      <c r="AG16" s="12">
        <v>568</v>
      </c>
    </row>
    <row r="17" spans="1:34" ht="26.25" customHeight="1">
      <c r="A17" s="63"/>
      <c r="B17" s="64"/>
      <c r="C17" s="65"/>
      <c r="D17" s="66"/>
      <c r="E17" s="219"/>
      <c r="F17" s="67"/>
      <c r="G17" s="68"/>
      <c r="H17" s="69"/>
      <c r="I17" s="10"/>
      <c r="J17" s="11"/>
      <c r="K17" s="11"/>
      <c r="L17" s="11"/>
      <c r="M17" s="11"/>
      <c r="N17" s="11"/>
      <c r="O17" s="11"/>
      <c r="P17" s="11"/>
      <c r="Q17" s="10"/>
      <c r="R17" s="11"/>
      <c r="S17" s="11"/>
      <c r="T17" s="70"/>
      <c r="U17" s="73"/>
      <c r="V17" s="71"/>
      <c r="W17" s="10"/>
      <c r="X17" s="11"/>
      <c r="Y17" s="11"/>
      <c r="Z17" s="11"/>
      <c r="AA17" s="11"/>
      <c r="AB17" s="11"/>
      <c r="AC17" s="11"/>
      <c r="AD17" s="11"/>
      <c r="AE17" s="10"/>
      <c r="AF17" s="11"/>
      <c r="AG17" s="12"/>
    </row>
    <row r="18" spans="1:34" ht="26.25" customHeight="1">
      <c r="A18" s="63">
        <v>4</v>
      </c>
      <c r="B18" s="64">
        <v>5514</v>
      </c>
      <c r="C18" s="65" t="s">
        <v>18</v>
      </c>
      <c r="D18" s="66" t="s">
        <v>19</v>
      </c>
      <c r="E18" s="219" t="s">
        <v>20</v>
      </c>
      <c r="F18" s="67" t="s">
        <v>21</v>
      </c>
      <c r="G18" s="68" t="s">
        <v>370</v>
      </c>
      <c r="H18" s="69" t="s">
        <v>4</v>
      </c>
      <c r="I18" s="10">
        <v>1</v>
      </c>
      <c r="J18" s="11">
        <v>0</v>
      </c>
      <c r="K18" s="11">
        <v>2</v>
      </c>
      <c r="L18" s="11">
        <v>38</v>
      </c>
      <c r="M18" s="11">
        <v>0</v>
      </c>
      <c r="N18" s="11">
        <v>1</v>
      </c>
      <c r="O18" s="11">
        <v>2</v>
      </c>
      <c r="P18" s="11">
        <v>44</v>
      </c>
      <c r="Q18" s="10">
        <v>3</v>
      </c>
      <c r="R18" s="11">
        <v>1</v>
      </c>
      <c r="S18" s="11">
        <v>0</v>
      </c>
      <c r="T18" s="70">
        <v>15</v>
      </c>
      <c r="U18" s="70"/>
      <c r="V18" s="71"/>
      <c r="W18" s="10">
        <v>0</v>
      </c>
      <c r="X18" s="11">
        <v>171</v>
      </c>
      <c r="Y18" s="11">
        <v>1</v>
      </c>
      <c r="Z18" s="11">
        <v>174</v>
      </c>
      <c r="AA18" s="11">
        <v>1</v>
      </c>
      <c r="AB18" s="11">
        <v>169</v>
      </c>
      <c r="AC18" s="11"/>
      <c r="AD18" s="11"/>
      <c r="AE18" s="10">
        <v>2</v>
      </c>
      <c r="AF18" s="11">
        <v>514</v>
      </c>
      <c r="AG18" s="12">
        <v>516</v>
      </c>
    </row>
    <row r="19" spans="1:34" ht="26.25" customHeight="1">
      <c r="A19" s="63"/>
      <c r="B19" s="64"/>
      <c r="C19" s="65"/>
      <c r="D19" s="66"/>
      <c r="E19" s="219"/>
      <c r="F19" s="225"/>
      <c r="G19" s="68"/>
      <c r="H19" s="69"/>
      <c r="I19" s="10"/>
      <c r="J19" s="11"/>
      <c r="K19" s="11"/>
      <c r="L19" s="11"/>
      <c r="M19" s="11"/>
      <c r="N19" s="11"/>
      <c r="O19" s="11"/>
      <c r="P19" s="11"/>
      <c r="Q19" s="10"/>
      <c r="R19" s="11"/>
      <c r="S19" s="11"/>
      <c r="T19" s="70">
        <v>12</v>
      </c>
      <c r="U19" s="73">
        <v>110</v>
      </c>
      <c r="V19" s="71" t="s">
        <v>12</v>
      </c>
      <c r="W19" s="10">
        <v>0</v>
      </c>
      <c r="X19" s="11">
        <v>160</v>
      </c>
      <c r="Y19" s="11">
        <v>0</v>
      </c>
      <c r="Z19" s="11">
        <v>157</v>
      </c>
      <c r="AA19" s="11">
        <v>0</v>
      </c>
      <c r="AB19" s="11">
        <v>152</v>
      </c>
      <c r="AC19" s="11"/>
      <c r="AD19" s="11"/>
      <c r="AE19" s="10">
        <v>0</v>
      </c>
      <c r="AF19" s="11">
        <v>469</v>
      </c>
      <c r="AG19" s="12">
        <v>469</v>
      </c>
    </row>
    <row r="20" spans="1:34" ht="26.25" customHeight="1">
      <c r="A20" s="63"/>
      <c r="B20" s="64"/>
      <c r="C20" s="65"/>
      <c r="D20" s="66"/>
      <c r="E20" s="219"/>
      <c r="F20" s="67"/>
      <c r="G20" s="68"/>
      <c r="H20" s="69"/>
      <c r="I20" s="10"/>
      <c r="J20" s="11"/>
      <c r="K20" s="11"/>
      <c r="L20" s="11"/>
      <c r="M20" s="11"/>
      <c r="N20" s="11"/>
      <c r="O20" s="11"/>
      <c r="P20" s="11"/>
      <c r="Q20" s="10"/>
      <c r="R20" s="11"/>
      <c r="S20" s="11"/>
      <c r="T20" s="70">
        <v>3</v>
      </c>
      <c r="U20" s="73">
        <v>803</v>
      </c>
      <c r="V20" s="71" t="s">
        <v>22</v>
      </c>
      <c r="W20" s="10">
        <v>0</v>
      </c>
      <c r="X20" s="11">
        <v>11</v>
      </c>
      <c r="Y20" s="11">
        <v>1</v>
      </c>
      <c r="Z20" s="11">
        <v>17</v>
      </c>
      <c r="AA20" s="11">
        <v>1</v>
      </c>
      <c r="AB20" s="11">
        <v>17</v>
      </c>
      <c r="AC20" s="11"/>
      <c r="AD20" s="11"/>
      <c r="AE20" s="10">
        <v>2</v>
      </c>
      <c r="AF20" s="11">
        <v>45</v>
      </c>
      <c r="AG20" s="12">
        <v>47</v>
      </c>
    </row>
    <row r="21" spans="1:34" ht="26.25" customHeight="1">
      <c r="A21" s="63"/>
      <c r="B21" s="64"/>
      <c r="C21" s="65"/>
      <c r="D21" s="66"/>
      <c r="E21" s="219"/>
      <c r="F21" s="67"/>
      <c r="G21" s="68"/>
      <c r="H21" s="69"/>
      <c r="I21" s="10"/>
      <c r="J21" s="11"/>
      <c r="K21" s="11"/>
      <c r="L21" s="11"/>
      <c r="M21" s="11"/>
      <c r="N21" s="11"/>
      <c r="O21" s="11"/>
      <c r="P21" s="11"/>
      <c r="Q21" s="10"/>
      <c r="R21" s="11"/>
      <c r="S21" s="11"/>
      <c r="T21" s="70"/>
      <c r="U21" s="73"/>
      <c r="V21" s="71"/>
      <c r="W21" s="10"/>
      <c r="X21" s="11"/>
      <c r="Y21" s="11"/>
      <c r="Z21" s="11"/>
      <c r="AA21" s="11"/>
      <c r="AB21" s="11"/>
      <c r="AC21" s="11"/>
      <c r="AD21" s="11"/>
      <c r="AE21" s="10"/>
      <c r="AF21" s="11"/>
      <c r="AG21" s="12"/>
    </row>
    <row r="22" spans="1:34" ht="26.25" customHeight="1">
      <c r="A22" s="63">
        <v>5</v>
      </c>
      <c r="B22" s="64">
        <v>5515</v>
      </c>
      <c r="C22" s="65" t="s">
        <v>23</v>
      </c>
      <c r="D22" s="66" t="s">
        <v>24</v>
      </c>
      <c r="E22" s="219" t="s">
        <v>20</v>
      </c>
      <c r="F22" s="67" t="s">
        <v>25</v>
      </c>
      <c r="G22" s="68" t="s">
        <v>65</v>
      </c>
      <c r="H22" s="69" t="s">
        <v>4</v>
      </c>
      <c r="I22" s="10">
        <v>1</v>
      </c>
      <c r="J22" s="11">
        <v>0</v>
      </c>
      <c r="K22" s="11">
        <v>1</v>
      </c>
      <c r="L22" s="11">
        <v>43</v>
      </c>
      <c r="M22" s="11">
        <v>0</v>
      </c>
      <c r="N22" s="11">
        <v>1</v>
      </c>
      <c r="O22" s="11">
        <v>5</v>
      </c>
      <c r="P22" s="11">
        <v>51</v>
      </c>
      <c r="Q22" s="10">
        <v>6</v>
      </c>
      <c r="R22" s="11">
        <v>10</v>
      </c>
      <c r="S22" s="11">
        <v>0</v>
      </c>
      <c r="T22" s="70">
        <v>15</v>
      </c>
      <c r="U22" s="70"/>
      <c r="V22" s="71"/>
      <c r="W22" s="10">
        <v>149</v>
      </c>
      <c r="X22" s="11">
        <v>34</v>
      </c>
      <c r="Y22" s="11">
        <v>166</v>
      </c>
      <c r="Z22" s="11">
        <v>21</v>
      </c>
      <c r="AA22" s="11">
        <v>166</v>
      </c>
      <c r="AB22" s="11">
        <v>30</v>
      </c>
      <c r="AC22" s="11"/>
      <c r="AD22" s="12"/>
      <c r="AE22" s="10">
        <v>481</v>
      </c>
      <c r="AF22" s="11">
        <v>85</v>
      </c>
      <c r="AG22" s="12">
        <v>566</v>
      </c>
    </row>
    <row r="23" spans="1:34" ht="26.25" customHeight="1">
      <c r="A23" s="63"/>
      <c r="B23" s="64"/>
      <c r="C23" s="65"/>
      <c r="D23" s="66"/>
      <c r="E23" s="219"/>
      <c r="F23" s="67"/>
      <c r="G23" s="68"/>
      <c r="H23" s="69"/>
      <c r="I23" s="10"/>
      <c r="J23" s="11"/>
      <c r="K23" s="11"/>
      <c r="L23" s="11"/>
      <c r="M23" s="11"/>
      <c r="N23" s="11"/>
      <c r="O23" s="11"/>
      <c r="P23" s="11"/>
      <c r="Q23" s="10"/>
      <c r="R23" s="11"/>
      <c r="S23" s="11"/>
      <c r="T23" s="70">
        <v>3</v>
      </c>
      <c r="U23" s="70">
        <v>301</v>
      </c>
      <c r="V23" s="71" t="s">
        <v>376</v>
      </c>
      <c r="W23" s="10">
        <v>32</v>
      </c>
      <c r="X23" s="11">
        <v>0</v>
      </c>
      <c r="Y23" s="11">
        <v>38</v>
      </c>
      <c r="Z23" s="11">
        <v>2</v>
      </c>
      <c r="AA23" s="11">
        <v>38</v>
      </c>
      <c r="AB23" s="11">
        <v>2</v>
      </c>
      <c r="AC23" s="11"/>
      <c r="AD23" s="11"/>
      <c r="AE23" s="10">
        <v>108</v>
      </c>
      <c r="AF23" s="11">
        <v>4</v>
      </c>
      <c r="AG23" s="12">
        <v>112</v>
      </c>
    </row>
    <row r="24" spans="1:34" ht="26.25" customHeight="1">
      <c r="A24" s="63"/>
      <c r="B24" s="64"/>
      <c r="C24" s="65"/>
      <c r="D24" s="66"/>
      <c r="E24" s="219"/>
      <c r="F24" s="67"/>
      <c r="G24" s="68"/>
      <c r="H24" s="69"/>
      <c r="I24" s="10"/>
      <c r="J24" s="11"/>
      <c r="K24" s="11"/>
      <c r="L24" s="11"/>
      <c r="M24" s="11"/>
      <c r="N24" s="11"/>
      <c r="O24" s="11"/>
      <c r="P24" s="11"/>
      <c r="Q24" s="10"/>
      <c r="R24" s="11"/>
      <c r="S24" s="11"/>
      <c r="T24" s="70">
        <v>3</v>
      </c>
      <c r="U24" s="73">
        <v>305</v>
      </c>
      <c r="V24" s="71" t="s">
        <v>27</v>
      </c>
      <c r="W24" s="10">
        <v>33</v>
      </c>
      <c r="X24" s="11">
        <v>3</v>
      </c>
      <c r="Y24" s="11">
        <v>39</v>
      </c>
      <c r="Z24" s="11">
        <v>2</v>
      </c>
      <c r="AA24" s="11">
        <v>37</v>
      </c>
      <c r="AB24" s="11">
        <v>0</v>
      </c>
      <c r="AC24" s="11"/>
      <c r="AD24" s="11"/>
      <c r="AE24" s="10">
        <v>109</v>
      </c>
      <c r="AF24" s="11">
        <v>5</v>
      </c>
      <c r="AG24" s="12">
        <v>114</v>
      </c>
    </row>
    <row r="25" spans="1:34" ht="26.25" customHeight="1">
      <c r="A25" s="63"/>
      <c r="B25" s="64"/>
      <c r="C25" s="65"/>
      <c r="D25" s="66"/>
      <c r="E25" s="219"/>
      <c r="F25" s="67"/>
      <c r="G25" s="68"/>
      <c r="H25" s="69"/>
      <c r="I25" s="10"/>
      <c r="J25" s="11"/>
      <c r="K25" s="11"/>
      <c r="L25" s="11"/>
      <c r="M25" s="11"/>
      <c r="N25" s="11"/>
      <c r="O25" s="11"/>
      <c r="P25" s="11"/>
      <c r="Q25" s="10"/>
      <c r="R25" s="11"/>
      <c r="S25" s="11"/>
      <c r="T25" s="70">
        <v>3</v>
      </c>
      <c r="U25" s="73">
        <v>307</v>
      </c>
      <c r="V25" s="71" t="s">
        <v>28</v>
      </c>
      <c r="W25" s="10">
        <v>34</v>
      </c>
      <c r="X25" s="11">
        <v>6</v>
      </c>
      <c r="Y25" s="11">
        <v>36</v>
      </c>
      <c r="Z25" s="11">
        <v>3</v>
      </c>
      <c r="AA25" s="11">
        <v>29</v>
      </c>
      <c r="AB25" s="11">
        <v>10</v>
      </c>
      <c r="AC25" s="11"/>
      <c r="AD25" s="11"/>
      <c r="AE25" s="10">
        <v>99</v>
      </c>
      <c r="AF25" s="11">
        <v>19</v>
      </c>
      <c r="AG25" s="12">
        <v>118</v>
      </c>
    </row>
    <row r="26" spans="1:34" ht="26.25" customHeight="1">
      <c r="A26" s="63"/>
      <c r="B26" s="64"/>
      <c r="C26" s="65"/>
      <c r="D26" s="66"/>
      <c r="E26" s="219"/>
      <c r="F26" s="67"/>
      <c r="G26" s="68"/>
      <c r="H26" s="69"/>
      <c r="I26" s="10"/>
      <c r="J26" s="11"/>
      <c r="K26" s="11"/>
      <c r="L26" s="11"/>
      <c r="M26" s="11"/>
      <c r="N26" s="11"/>
      <c r="O26" s="11"/>
      <c r="P26" s="11"/>
      <c r="Q26" s="10"/>
      <c r="R26" s="11"/>
      <c r="S26" s="11"/>
      <c r="T26" s="70">
        <v>3</v>
      </c>
      <c r="U26" s="73">
        <v>309</v>
      </c>
      <c r="V26" s="71" t="s">
        <v>29</v>
      </c>
      <c r="W26" s="10">
        <v>23</v>
      </c>
      <c r="X26" s="11">
        <v>17</v>
      </c>
      <c r="Y26" s="11">
        <v>23</v>
      </c>
      <c r="Z26" s="11">
        <v>6</v>
      </c>
      <c r="AA26" s="11">
        <v>27</v>
      </c>
      <c r="AB26" s="11">
        <v>12</v>
      </c>
      <c r="AC26" s="11"/>
      <c r="AD26" s="11"/>
      <c r="AE26" s="10">
        <v>73</v>
      </c>
      <c r="AF26" s="11">
        <v>35</v>
      </c>
      <c r="AG26" s="12">
        <v>108</v>
      </c>
    </row>
    <row r="27" spans="1:34" ht="26.25" customHeight="1">
      <c r="A27" s="63"/>
      <c r="B27" s="64"/>
      <c r="C27" s="65"/>
      <c r="D27" s="66"/>
      <c r="E27" s="219"/>
      <c r="F27" s="67"/>
      <c r="G27" s="68"/>
      <c r="H27" s="69"/>
      <c r="I27" s="10"/>
      <c r="J27" s="11"/>
      <c r="K27" s="11"/>
      <c r="L27" s="11"/>
      <c r="M27" s="11"/>
      <c r="N27" s="11"/>
      <c r="O27" s="11"/>
      <c r="P27" s="11"/>
      <c r="Q27" s="10"/>
      <c r="R27" s="11"/>
      <c r="S27" s="11"/>
      <c r="T27" s="70">
        <v>3</v>
      </c>
      <c r="U27" s="73">
        <v>350</v>
      </c>
      <c r="V27" s="71" t="s">
        <v>30</v>
      </c>
      <c r="W27" s="10">
        <v>27</v>
      </c>
      <c r="X27" s="11">
        <v>8</v>
      </c>
      <c r="Y27" s="11">
        <v>30</v>
      </c>
      <c r="Z27" s="11">
        <v>8</v>
      </c>
      <c r="AA27" s="11">
        <v>35</v>
      </c>
      <c r="AB27" s="11">
        <v>6</v>
      </c>
      <c r="AC27" s="11"/>
      <c r="AD27" s="11"/>
      <c r="AE27" s="10">
        <v>92</v>
      </c>
      <c r="AF27" s="11">
        <v>22</v>
      </c>
      <c r="AG27" s="12">
        <v>114</v>
      </c>
    </row>
    <row r="28" spans="1:34" ht="26.25" customHeight="1">
      <c r="A28" s="74"/>
      <c r="B28" s="75"/>
      <c r="C28" s="76"/>
      <c r="D28" s="77"/>
      <c r="E28" s="220"/>
      <c r="F28" s="78"/>
      <c r="G28" s="293"/>
      <c r="H28" s="79"/>
      <c r="I28" s="82"/>
      <c r="J28" s="83"/>
      <c r="K28" s="83"/>
      <c r="L28" s="83"/>
      <c r="M28" s="83"/>
      <c r="N28" s="83"/>
      <c r="O28" s="83"/>
      <c r="P28" s="83"/>
      <c r="Q28" s="82"/>
      <c r="R28" s="83"/>
      <c r="S28" s="83"/>
      <c r="T28" s="236"/>
      <c r="U28" s="80"/>
      <c r="V28" s="81"/>
      <c r="W28" s="82"/>
      <c r="X28" s="83"/>
      <c r="Y28" s="83"/>
      <c r="Z28" s="83"/>
      <c r="AA28" s="83"/>
      <c r="AB28" s="83"/>
      <c r="AC28" s="83"/>
      <c r="AD28" s="83"/>
      <c r="AE28" s="82"/>
      <c r="AF28" s="83"/>
      <c r="AG28" s="84"/>
      <c r="AH28" s="85"/>
    </row>
    <row r="29" spans="1:34" ht="26.25" customHeight="1">
      <c r="A29" s="63">
        <v>6</v>
      </c>
      <c r="B29" s="64">
        <v>5516</v>
      </c>
      <c r="C29" s="65" t="s">
        <v>31</v>
      </c>
      <c r="D29" s="66" t="s">
        <v>32</v>
      </c>
      <c r="E29" s="219" t="s">
        <v>16</v>
      </c>
      <c r="F29" s="67" t="s">
        <v>33</v>
      </c>
      <c r="G29" s="68" t="s">
        <v>636</v>
      </c>
      <c r="H29" s="69" t="s">
        <v>4</v>
      </c>
      <c r="I29" s="10">
        <v>1</v>
      </c>
      <c r="J29" s="11">
        <v>0</v>
      </c>
      <c r="K29" s="11">
        <v>2</v>
      </c>
      <c r="L29" s="11">
        <v>47</v>
      </c>
      <c r="M29" s="11">
        <v>0</v>
      </c>
      <c r="N29" s="11">
        <v>1</v>
      </c>
      <c r="O29" s="11">
        <v>2</v>
      </c>
      <c r="P29" s="11">
        <v>53</v>
      </c>
      <c r="Q29" s="10">
        <v>3</v>
      </c>
      <c r="R29" s="11">
        <v>1</v>
      </c>
      <c r="S29" s="11">
        <v>0</v>
      </c>
      <c r="T29" s="70">
        <v>18</v>
      </c>
      <c r="U29" s="70"/>
      <c r="V29" s="71"/>
      <c r="W29" s="10">
        <v>167</v>
      </c>
      <c r="X29" s="11">
        <v>76</v>
      </c>
      <c r="Y29" s="11">
        <v>147</v>
      </c>
      <c r="Z29" s="11">
        <v>90</v>
      </c>
      <c r="AA29" s="11">
        <v>152</v>
      </c>
      <c r="AB29" s="11">
        <v>83</v>
      </c>
      <c r="AC29" s="11"/>
      <c r="AD29" s="11"/>
      <c r="AE29" s="10">
        <v>466</v>
      </c>
      <c r="AF29" s="11">
        <v>249</v>
      </c>
      <c r="AG29" s="12">
        <v>715</v>
      </c>
      <c r="AH29" s="85"/>
    </row>
    <row r="30" spans="1:34" ht="26.25" customHeight="1">
      <c r="A30" s="63"/>
      <c r="B30" s="64"/>
      <c r="C30" s="65"/>
      <c r="D30" s="66"/>
      <c r="E30" s="219"/>
      <c r="F30" s="90"/>
      <c r="G30" s="68"/>
      <c r="H30" s="69"/>
      <c r="I30" s="10"/>
      <c r="J30" s="11"/>
      <c r="K30" s="11"/>
      <c r="L30" s="11"/>
      <c r="M30" s="11"/>
      <c r="N30" s="11"/>
      <c r="O30" s="11"/>
      <c r="P30" s="11"/>
      <c r="Q30" s="10"/>
      <c r="R30" s="11"/>
      <c r="S30" s="11"/>
      <c r="T30" s="70">
        <v>12</v>
      </c>
      <c r="U30" s="73">
        <v>110</v>
      </c>
      <c r="V30" s="71" t="s">
        <v>12</v>
      </c>
      <c r="W30" s="10">
        <v>102</v>
      </c>
      <c r="X30" s="11">
        <v>61</v>
      </c>
      <c r="Y30" s="11">
        <v>83</v>
      </c>
      <c r="Z30" s="11">
        <v>73</v>
      </c>
      <c r="AA30" s="11">
        <v>99</v>
      </c>
      <c r="AB30" s="11">
        <v>62</v>
      </c>
      <c r="AC30" s="11"/>
      <c r="AD30" s="11"/>
      <c r="AE30" s="10">
        <v>284</v>
      </c>
      <c r="AF30" s="11">
        <v>196</v>
      </c>
      <c r="AG30" s="12">
        <v>480</v>
      </c>
      <c r="AH30" s="85"/>
    </row>
    <row r="31" spans="1:34" s="85" customFormat="1" ht="26.25" customHeight="1">
      <c r="A31" s="63"/>
      <c r="B31" s="64"/>
      <c r="C31" s="65"/>
      <c r="D31" s="66"/>
      <c r="E31" s="221"/>
      <c r="F31" s="86"/>
      <c r="G31" s="294"/>
      <c r="H31" s="69"/>
      <c r="I31" s="10"/>
      <c r="J31" s="11"/>
      <c r="K31" s="11"/>
      <c r="L31" s="11"/>
      <c r="M31" s="11"/>
      <c r="N31" s="11"/>
      <c r="O31" s="11"/>
      <c r="P31" s="11"/>
      <c r="Q31" s="10"/>
      <c r="R31" s="11"/>
      <c r="S31" s="11"/>
      <c r="T31" s="10">
        <v>6</v>
      </c>
      <c r="U31" s="73">
        <v>804</v>
      </c>
      <c r="V31" s="87" t="s">
        <v>377</v>
      </c>
      <c r="W31" s="10">
        <v>65</v>
      </c>
      <c r="X31" s="11">
        <v>15</v>
      </c>
      <c r="Y31" s="11">
        <v>64</v>
      </c>
      <c r="Z31" s="11">
        <v>17</v>
      </c>
      <c r="AA31" s="11">
        <v>53</v>
      </c>
      <c r="AB31" s="11">
        <v>21</v>
      </c>
      <c r="AC31" s="11"/>
      <c r="AD31" s="11"/>
      <c r="AE31" s="10">
        <v>182</v>
      </c>
      <c r="AF31" s="11">
        <v>53</v>
      </c>
      <c r="AG31" s="12">
        <v>235</v>
      </c>
    </row>
    <row r="32" spans="1:34" s="85" customFormat="1" ht="15" customHeight="1">
      <c r="A32" s="63"/>
      <c r="B32" s="64"/>
      <c r="C32" s="65"/>
      <c r="D32" s="66"/>
      <c r="E32" s="219"/>
      <c r="F32" s="67"/>
      <c r="G32" s="68"/>
      <c r="H32" s="69"/>
      <c r="I32" s="10"/>
      <c r="J32" s="11"/>
      <c r="K32" s="11"/>
      <c r="L32" s="11"/>
      <c r="M32" s="11"/>
      <c r="N32" s="11"/>
      <c r="O32" s="11"/>
      <c r="P32" s="11"/>
      <c r="Q32" s="10"/>
      <c r="R32" s="11"/>
      <c r="S32" s="11"/>
      <c r="T32" s="70"/>
      <c r="U32" s="73"/>
      <c r="V32" s="71"/>
      <c r="W32" s="10"/>
      <c r="X32" s="11"/>
      <c r="Y32" s="11"/>
      <c r="Z32" s="11"/>
      <c r="AA32" s="11"/>
      <c r="AB32" s="11"/>
      <c r="AC32" s="11"/>
      <c r="AD32" s="11"/>
      <c r="AE32" s="10"/>
      <c r="AF32" s="11"/>
      <c r="AG32" s="12"/>
    </row>
    <row r="33" spans="1:33" s="85" customFormat="1" ht="26.25" customHeight="1">
      <c r="A33" s="63">
        <v>7</v>
      </c>
      <c r="B33" s="64">
        <v>5601</v>
      </c>
      <c r="C33" s="65" t="s">
        <v>34</v>
      </c>
      <c r="D33" s="66" t="s">
        <v>35</v>
      </c>
      <c r="E33" s="219" t="s">
        <v>36</v>
      </c>
      <c r="F33" s="67" t="s">
        <v>37</v>
      </c>
      <c r="G33" s="68" t="s">
        <v>369</v>
      </c>
      <c r="H33" s="69" t="s">
        <v>38</v>
      </c>
      <c r="I33" s="10">
        <v>1</v>
      </c>
      <c r="J33" s="11">
        <v>1</v>
      </c>
      <c r="K33" s="11">
        <v>10</v>
      </c>
      <c r="L33" s="11">
        <v>54</v>
      </c>
      <c r="M33" s="11">
        <v>0</v>
      </c>
      <c r="N33" s="11">
        <v>3</v>
      </c>
      <c r="O33" s="11">
        <v>2</v>
      </c>
      <c r="P33" s="11">
        <v>71</v>
      </c>
      <c r="Q33" s="10">
        <v>4</v>
      </c>
      <c r="R33" s="11">
        <v>1</v>
      </c>
      <c r="S33" s="11">
        <v>0</v>
      </c>
      <c r="T33" s="70">
        <v>12</v>
      </c>
      <c r="U33" s="70">
        <v>1110</v>
      </c>
      <c r="V33" s="71" t="s">
        <v>12</v>
      </c>
      <c r="W33" s="10">
        <v>39</v>
      </c>
      <c r="X33" s="11">
        <v>54</v>
      </c>
      <c r="Y33" s="11">
        <v>28</v>
      </c>
      <c r="Z33" s="11">
        <v>40</v>
      </c>
      <c r="AA33" s="11">
        <v>23</v>
      </c>
      <c r="AB33" s="11">
        <v>29</v>
      </c>
      <c r="AC33" s="11">
        <v>12</v>
      </c>
      <c r="AD33" s="11">
        <v>16</v>
      </c>
      <c r="AE33" s="10">
        <v>102</v>
      </c>
      <c r="AF33" s="11">
        <v>139</v>
      </c>
      <c r="AG33" s="12">
        <v>241</v>
      </c>
    </row>
    <row r="34" spans="1:33" ht="26.25" customHeight="1">
      <c r="A34" s="63"/>
      <c r="B34" s="64"/>
      <c r="C34" s="65"/>
      <c r="D34" s="66"/>
      <c r="E34" s="219"/>
      <c r="F34" s="67"/>
      <c r="G34" s="68"/>
      <c r="H34" s="69"/>
      <c r="I34" s="10"/>
      <c r="J34" s="11"/>
      <c r="K34" s="11"/>
      <c r="L34" s="11"/>
      <c r="M34" s="11"/>
      <c r="N34" s="11"/>
      <c r="O34" s="11"/>
      <c r="P34" s="11"/>
      <c r="Q34" s="10"/>
      <c r="R34" s="11"/>
      <c r="S34" s="11"/>
      <c r="T34" s="70"/>
      <c r="U34" s="73"/>
      <c r="V34" s="71"/>
      <c r="W34" s="10"/>
      <c r="X34" s="11"/>
      <c r="Y34" s="11"/>
      <c r="Z34" s="11"/>
      <c r="AA34" s="11"/>
      <c r="AB34" s="11"/>
      <c r="AC34" s="11"/>
      <c r="AD34" s="11"/>
      <c r="AE34" s="10"/>
      <c r="AF34" s="11"/>
      <c r="AG34" s="12"/>
    </row>
    <row r="35" spans="1:33" ht="26.25" customHeight="1">
      <c r="A35" s="63">
        <v>8</v>
      </c>
      <c r="B35" s="64">
        <v>5600</v>
      </c>
      <c r="C35" s="65" t="s">
        <v>39</v>
      </c>
      <c r="D35" s="66" t="s">
        <v>40</v>
      </c>
      <c r="E35" s="219" t="s">
        <v>41</v>
      </c>
      <c r="F35" s="67" t="s">
        <v>42</v>
      </c>
      <c r="G35" s="68" t="s">
        <v>444</v>
      </c>
      <c r="H35" s="69" t="s">
        <v>4</v>
      </c>
      <c r="I35" s="10">
        <v>1</v>
      </c>
      <c r="J35" s="11">
        <v>0</v>
      </c>
      <c r="K35" s="11">
        <v>2</v>
      </c>
      <c r="L35" s="11">
        <v>42</v>
      </c>
      <c r="M35" s="11">
        <v>0</v>
      </c>
      <c r="N35" s="11">
        <v>1</v>
      </c>
      <c r="O35" s="11">
        <v>4</v>
      </c>
      <c r="P35" s="11">
        <v>50</v>
      </c>
      <c r="Q35" s="10">
        <v>4</v>
      </c>
      <c r="R35" s="11">
        <v>5</v>
      </c>
      <c r="S35" s="11">
        <v>0</v>
      </c>
      <c r="T35" s="70">
        <v>17</v>
      </c>
      <c r="U35" s="70"/>
      <c r="V35" s="87"/>
      <c r="W35" s="10">
        <v>40</v>
      </c>
      <c r="X35" s="11">
        <v>122</v>
      </c>
      <c r="Y35" s="11">
        <v>76</v>
      </c>
      <c r="Z35" s="11">
        <v>118</v>
      </c>
      <c r="AA35" s="11">
        <v>68</v>
      </c>
      <c r="AB35" s="11">
        <v>136</v>
      </c>
      <c r="AC35" s="11"/>
      <c r="AD35" s="12"/>
      <c r="AE35" s="10">
        <v>184</v>
      </c>
      <c r="AF35" s="11">
        <v>376</v>
      </c>
      <c r="AG35" s="12">
        <v>560</v>
      </c>
    </row>
    <row r="36" spans="1:33" ht="26.25" customHeight="1">
      <c r="A36" s="63"/>
      <c r="B36" s="64"/>
      <c r="C36" s="65"/>
      <c r="D36" s="66"/>
      <c r="E36" s="219"/>
      <c r="F36" s="67"/>
      <c r="G36" s="68"/>
      <c r="H36" s="69"/>
      <c r="I36" s="10"/>
      <c r="J36" s="11"/>
      <c r="K36" s="11"/>
      <c r="L36" s="11"/>
      <c r="M36" s="11"/>
      <c r="N36" s="11"/>
      <c r="O36" s="11"/>
      <c r="P36" s="11"/>
      <c r="Q36" s="10"/>
      <c r="R36" s="11"/>
      <c r="S36" s="11"/>
      <c r="T36" s="70">
        <v>11</v>
      </c>
      <c r="U36" s="73">
        <v>110</v>
      </c>
      <c r="V36" s="71" t="s">
        <v>12</v>
      </c>
      <c r="W36" s="10">
        <v>22</v>
      </c>
      <c r="X36" s="11">
        <v>78</v>
      </c>
      <c r="Y36" s="11">
        <v>51</v>
      </c>
      <c r="Z36" s="11">
        <v>78</v>
      </c>
      <c r="AA36" s="11">
        <v>43</v>
      </c>
      <c r="AB36" s="11">
        <v>88</v>
      </c>
      <c r="AC36" s="11"/>
      <c r="AD36" s="11"/>
      <c r="AE36" s="10">
        <v>116</v>
      </c>
      <c r="AF36" s="11">
        <v>244</v>
      </c>
      <c r="AG36" s="12">
        <v>360</v>
      </c>
    </row>
    <row r="37" spans="1:33" ht="26.25" customHeight="1">
      <c r="A37" s="63"/>
      <c r="B37" s="64"/>
      <c r="C37" s="65"/>
      <c r="D37" s="66"/>
      <c r="E37" s="219"/>
      <c r="F37" s="90"/>
      <c r="G37" s="68"/>
      <c r="H37" s="69"/>
      <c r="I37" s="10"/>
      <c r="J37" s="11"/>
      <c r="K37" s="11"/>
      <c r="L37" s="11"/>
      <c r="M37" s="11"/>
      <c r="N37" s="11"/>
      <c r="O37" s="11"/>
      <c r="P37" s="11"/>
      <c r="Q37" s="10"/>
      <c r="R37" s="11"/>
      <c r="S37" s="11"/>
      <c r="T37" s="70">
        <v>3</v>
      </c>
      <c r="U37" s="73">
        <v>201</v>
      </c>
      <c r="V37" s="71" t="s">
        <v>43</v>
      </c>
      <c r="W37" s="10">
        <v>9</v>
      </c>
      <c r="X37" s="11">
        <v>27</v>
      </c>
      <c r="Y37" s="11">
        <v>8</v>
      </c>
      <c r="Z37" s="11">
        <v>23</v>
      </c>
      <c r="AA37" s="11">
        <v>6</v>
      </c>
      <c r="AB37" s="11">
        <v>27</v>
      </c>
      <c r="AC37" s="11"/>
      <c r="AD37" s="11"/>
      <c r="AE37" s="10">
        <v>23</v>
      </c>
      <c r="AF37" s="11">
        <v>77</v>
      </c>
      <c r="AG37" s="12">
        <v>100</v>
      </c>
    </row>
    <row r="38" spans="1:33" ht="26.25" customHeight="1">
      <c r="A38" s="63"/>
      <c r="B38" s="64"/>
      <c r="C38" s="65"/>
      <c r="D38" s="66"/>
      <c r="E38" s="219"/>
      <c r="F38" s="90"/>
      <c r="G38" s="68"/>
      <c r="H38" s="69"/>
      <c r="I38" s="10"/>
      <c r="J38" s="11"/>
      <c r="K38" s="11"/>
      <c r="L38" s="11"/>
      <c r="M38" s="11"/>
      <c r="N38" s="11"/>
      <c r="O38" s="11"/>
      <c r="P38" s="11"/>
      <c r="Q38" s="10"/>
      <c r="R38" s="11"/>
      <c r="S38" s="11"/>
      <c r="T38" s="70">
        <v>3</v>
      </c>
      <c r="U38" s="73">
        <v>404</v>
      </c>
      <c r="V38" s="71" t="s">
        <v>44</v>
      </c>
      <c r="W38" s="10">
        <v>9</v>
      </c>
      <c r="X38" s="11">
        <v>17</v>
      </c>
      <c r="Y38" s="11">
        <v>17</v>
      </c>
      <c r="Z38" s="11">
        <v>17</v>
      </c>
      <c r="AA38" s="11">
        <v>19</v>
      </c>
      <c r="AB38" s="11">
        <v>21</v>
      </c>
      <c r="AC38" s="11"/>
      <c r="AD38" s="11"/>
      <c r="AE38" s="10">
        <v>45</v>
      </c>
      <c r="AF38" s="11">
        <v>55</v>
      </c>
      <c r="AG38" s="12">
        <v>100</v>
      </c>
    </row>
    <row r="39" spans="1:33" ht="26.25" customHeight="1">
      <c r="A39" s="63"/>
      <c r="B39" s="64"/>
      <c r="C39" s="65"/>
      <c r="D39" s="66"/>
      <c r="E39" s="219"/>
      <c r="F39" s="67"/>
      <c r="G39" s="68"/>
      <c r="H39" s="69"/>
      <c r="I39" s="10"/>
      <c r="J39" s="11"/>
      <c r="K39" s="11"/>
      <c r="L39" s="11"/>
      <c r="M39" s="11"/>
      <c r="N39" s="11"/>
      <c r="O39" s="11"/>
      <c r="P39" s="11"/>
      <c r="Q39" s="10"/>
      <c r="R39" s="11"/>
      <c r="S39" s="11"/>
      <c r="T39" s="70"/>
      <c r="U39" s="73"/>
      <c r="V39" s="71"/>
      <c r="W39" s="10"/>
      <c r="X39" s="11"/>
      <c r="Y39" s="11"/>
      <c r="Z39" s="11"/>
      <c r="AA39" s="11"/>
      <c r="AB39" s="11"/>
      <c r="AC39" s="11"/>
      <c r="AD39" s="11"/>
      <c r="AE39" s="10"/>
      <c r="AF39" s="11"/>
      <c r="AG39" s="12"/>
    </row>
    <row r="40" spans="1:33" ht="26.25" customHeight="1">
      <c r="A40" s="63">
        <v>9</v>
      </c>
      <c r="B40" s="64">
        <v>5519</v>
      </c>
      <c r="C40" s="65" t="s">
        <v>45</v>
      </c>
      <c r="D40" s="66" t="s">
        <v>46</v>
      </c>
      <c r="E40" s="219" t="s">
        <v>47</v>
      </c>
      <c r="F40" s="67" t="s">
        <v>48</v>
      </c>
      <c r="G40" s="68" t="s">
        <v>583</v>
      </c>
      <c r="H40" s="69" t="s">
        <v>4</v>
      </c>
      <c r="I40" s="10">
        <v>1</v>
      </c>
      <c r="J40" s="11">
        <v>0</v>
      </c>
      <c r="K40" s="11">
        <v>3</v>
      </c>
      <c r="L40" s="11">
        <v>28</v>
      </c>
      <c r="M40" s="11">
        <v>0</v>
      </c>
      <c r="N40" s="11">
        <v>1</v>
      </c>
      <c r="O40" s="11">
        <v>4</v>
      </c>
      <c r="P40" s="11">
        <v>37</v>
      </c>
      <c r="Q40" s="10">
        <v>3</v>
      </c>
      <c r="R40" s="11">
        <v>1</v>
      </c>
      <c r="S40" s="11">
        <v>0</v>
      </c>
      <c r="T40" s="70">
        <v>10</v>
      </c>
      <c r="U40" s="70">
        <v>900</v>
      </c>
      <c r="V40" s="71" t="s">
        <v>49</v>
      </c>
      <c r="W40" s="10">
        <v>48</v>
      </c>
      <c r="X40" s="11">
        <v>71</v>
      </c>
      <c r="Y40" s="11">
        <v>39</v>
      </c>
      <c r="Z40" s="11">
        <v>74</v>
      </c>
      <c r="AA40" s="11">
        <v>61</v>
      </c>
      <c r="AB40" s="11">
        <v>93</v>
      </c>
      <c r="AC40" s="11"/>
      <c r="AD40" s="11"/>
      <c r="AE40" s="10">
        <v>148</v>
      </c>
      <c r="AF40" s="11">
        <v>238</v>
      </c>
      <c r="AG40" s="12">
        <v>386</v>
      </c>
    </row>
    <row r="41" spans="1:33" ht="26.25" customHeight="1">
      <c r="A41" s="63"/>
      <c r="B41" s="64"/>
      <c r="C41" s="65"/>
      <c r="D41" s="66"/>
      <c r="E41" s="219"/>
      <c r="F41" s="67"/>
      <c r="G41" s="68"/>
      <c r="H41" s="69"/>
      <c r="I41" s="10"/>
      <c r="J41" s="11"/>
      <c r="K41" s="11"/>
      <c r="L41" s="11"/>
      <c r="M41" s="11"/>
      <c r="N41" s="11"/>
      <c r="O41" s="11"/>
      <c r="P41" s="11"/>
      <c r="Q41" s="10"/>
      <c r="R41" s="11"/>
      <c r="S41" s="11"/>
      <c r="T41" s="70"/>
      <c r="U41" s="73"/>
      <c r="V41" s="71"/>
      <c r="W41" s="10"/>
      <c r="X41" s="11"/>
      <c r="Y41" s="11"/>
      <c r="Z41" s="11"/>
      <c r="AA41" s="11"/>
      <c r="AB41" s="11"/>
      <c r="AC41" s="11"/>
      <c r="AD41" s="11"/>
      <c r="AE41" s="10"/>
      <c r="AF41" s="11"/>
      <c r="AG41" s="12"/>
    </row>
    <row r="42" spans="1:33" ht="26.25" customHeight="1">
      <c r="A42" s="63">
        <v>10</v>
      </c>
      <c r="B42" s="64">
        <v>5520</v>
      </c>
      <c r="C42" s="65" t="s">
        <v>50</v>
      </c>
      <c r="D42" s="66" t="s">
        <v>51</v>
      </c>
      <c r="E42" s="219" t="s">
        <v>52</v>
      </c>
      <c r="F42" s="67" t="s">
        <v>53</v>
      </c>
      <c r="G42" s="68" t="s">
        <v>371</v>
      </c>
      <c r="H42" s="69" t="s">
        <v>4</v>
      </c>
      <c r="I42" s="10">
        <v>1</v>
      </c>
      <c r="J42" s="11">
        <v>0</v>
      </c>
      <c r="K42" s="11">
        <v>1</v>
      </c>
      <c r="L42" s="11">
        <v>29</v>
      </c>
      <c r="M42" s="11">
        <v>0</v>
      </c>
      <c r="N42" s="11">
        <v>1</v>
      </c>
      <c r="O42" s="11">
        <v>1</v>
      </c>
      <c r="P42" s="11">
        <v>33</v>
      </c>
      <c r="Q42" s="10">
        <v>3</v>
      </c>
      <c r="R42" s="11">
        <v>7</v>
      </c>
      <c r="S42" s="11">
        <v>0</v>
      </c>
      <c r="T42" s="70">
        <v>9</v>
      </c>
      <c r="U42" s="70"/>
      <c r="V42" s="87"/>
      <c r="W42" s="10">
        <v>9</v>
      </c>
      <c r="X42" s="11">
        <v>70</v>
      </c>
      <c r="Y42" s="11">
        <v>4</v>
      </c>
      <c r="Z42" s="11">
        <v>95</v>
      </c>
      <c r="AA42" s="11">
        <v>9</v>
      </c>
      <c r="AB42" s="11">
        <v>63</v>
      </c>
      <c r="AC42" s="11"/>
      <c r="AD42" s="11"/>
      <c r="AE42" s="10">
        <v>22</v>
      </c>
      <c r="AF42" s="11">
        <v>228</v>
      </c>
      <c r="AG42" s="12">
        <v>250</v>
      </c>
    </row>
    <row r="43" spans="1:33" ht="26.25" customHeight="1">
      <c r="A43" s="63"/>
      <c r="B43" s="64"/>
      <c r="C43" s="65"/>
      <c r="D43" s="66"/>
      <c r="E43" s="219"/>
      <c r="F43" s="67"/>
      <c r="G43" s="68"/>
      <c r="H43" s="69"/>
      <c r="I43" s="10"/>
      <c r="J43" s="11"/>
      <c r="K43" s="11"/>
      <c r="L43" s="11"/>
      <c r="M43" s="11"/>
      <c r="N43" s="11"/>
      <c r="O43" s="11"/>
      <c r="P43" s="11"/>
      <c r="Q43" s="10"/>
      <c r="R43" s="11"/>
      <c r="S43" s="11"/>
      <c r="T43" s="70">
        <v>3</v>
      </c>
      <c r="U43" s="73">
        <v>603</v>
      </c>
      <c r="V43" s="71" t="s">
        <v>54</v>
      </c>
      <c r="W43" s="10">
        <v>6</v>
      </c>
      <c r="X43" s="11">
        <v>21</v>
      </c>
      <c r="Y43" s="11">
        <v>3</v>
      </c>
      <c r="Z43" s="11">
        <v>36</v>
      </c>
      <c r="AA43" s="11">
        <v>4</v>
      </c>
      <c r="AB43" s="11">
        <v>28</v>
      </c>
      <c r="AC43" s="11"/>
      <c r="AD43" s="11"/>
      <c r="AE43" s="10">
        <v>13</v>
      </c>
      <c r="AF43" s="11">
        <v>85</v>
      </c>
      <c r="AG43" s="12">
        <v>98</v>
      </c>
    </row>
    <row r="44" spans="1:33" ht="26.25" customHeight="1">
      <c r="A44" s="63"/>
      <c r="B44" s="64"/>
      <c r="C44" s="65"/>
      <c r="D44" s="66"/>
      <c r="E44" s="219"/>
      <c r="F44" s="225"/>
      <c r="G44" s="68"/>
      <c r="H44" s="69"/>
      <c r="I44" s="10"/>
      <c r="J44" s="11"/>
      <c r="K44" s="11"/>
      <c r="L44" s="11"/>
      <c r="M44" s="11"/>
      <c r="N44" s="11"/>
      <c r="O44" s="11"/>
      <c r="P44" s="11"/>
      <c r="Q44" s="10"/>
      <c r="R44" s="11"/>
      <c r="S44" s="11"/>
      <c r="T44" s="70">
        <v>3</v>
      </c>
      <c r="U44" s="73">
        <v>650</v>
      </c>
      <c r="V44" s="71" t="s">
        <v>55</v>
      </c>
      <c r="W44" s="10">
        <v>3</v>
      </c>
      <c r="X44" s="11">
        <v>18</v>
      </c>
      <c r="Y44" s="11">
        <v>1</v>
      </c>
      <c r="Z44" s="11">
        <v>17</v>
      </c>
      <c r="AA44" s="11">
        <v>3</v>
      </c>
      <c r="AB44" s="11">
        <v>12</v>
      </c>
      <c r="AC44" s="11"/>
      <c r="AD44" s="11"/>
      <c r="AE44" s="10">
        <v>7</v>
      </c>
      <c r="AF44" s="11">
        <v>47</v>
      </c>
      <c r="AG44" s="12">
        <v>54</v>
      </c>
    </row>
    <row r="45" spans="1:33" ht="26.25" customHeight="1">
      <c r="A45" s="63"/>
      <c r="B45" s="64"/>
      <c r="C45" s="65"/>
      <c r="D45" s="66"/>
      <c r="E45" s="219"/>
      <c r="F45" s="67"/>
      <c r="G45" s="68"/>
      <c r="H45" s="69"/>
      <c r="I45" s="10"/>
      <c r="J45" s="11"/>
      <c r="K45" s="11"/>
      <c r="L45" s="11"/>
      <c r="M45" s="11"/>
      <c r="N45" s="11"/>
      <c r="O45" s="11"/>
      <c r="P45" s="11"/>
      <c r="Q45" s="10"/>
      <c r="R45" s="11"/>
      <c r="S45" s="11"/>
      <c r="T45" s="70">
        <v>3</v>
      </c>
      <c r="U45" s="73">
        <v>701</v>
      </c>
      <c r="V45" s="71" t="s">
        <v>56</v>
      </c>
      <c r="W45" s="10">
        <v>0</v>
      </c>
      <c r="X45" s="11">
        <v>31</v>
      </c>
      <c r="Y45" s="11">
        <v>0</v>
      </c>
      <c r="Z45" s="11">
        <v>42</v>
      </c>
      <c r="AA45" s="11">
        <v>2</v>
      </c>
      <c r="AB45" s="11">
        <v>23</v>
      </c>
      <c r="AC45" s="11"/>
      <c r="AD45" s="11"/>
      <c r="AE45" s="10">
        <v>2</v>
      </c>
      <c r="AF45" s="11">
        <v>96</v>
      </c>
      <c r="AG45" s="12">
        <v>98</v>
      </c>
    </row>
    <row r="46" spans="1:33" ht="26.25" customHeight="1">
      <c r="A46" s="63"/>
      <c r="B46" s="64"/>
      <c r="C46" s="65"/>
      <c r="D46" s="66"/>
      <c r="E46" s="219"/>
      <c r="F46" s="67"/>
      <c r="G46" s="68"/>
      <c r="H46" s="69"/>
      <c r="I46" s="10"/>
      <c r="J46" s="11"/>
      <c r="K46" s="11"/>
      <c r="L46" s="11"/>
      <c r="M46" s="11"/>
      <c r="N46" s="11"/>
      <c r="O46" s="11"/>
      <c r="P46" s="11"/>
      <c r="Q46" s="10"/>
      <c r="R46" s="11"/>
      <c r="S46" s="11"/>
      <c r="T46" s="70"/>
      <c r="U46" s="73"/>
      <c r="V46" s="71"/>
      <c r="W46" s="10"/>
      <c r="X46" s="11"/>
      <c r="Y46" s="11"/>
      <c r="Z46" s="11"/>
      <c r="AA46" s="11"/>
      <c r="AB46" s="11"/>
      <c r="AC46" s="11"/>
      <c r="AD46" s="11"/>
      <c r="AE46" s="10"/>
      <c r="AF46" s="11"/>
      <c r="AG46" s="12"/>
    </row>
    <row r="47" spans="1:33" ht="26.25" customHeight="1">
      <c r="A47" s="63">
        <v>11</v>
      </c>
      <c r="B47" s="64">
        <v>5521</v>
      </c>
      <c r="C47" s="65" t="s">
        <v>57</v>
      </c>
      <c r="D47" s="66" t="s">
        <v>58</v>
      </c>
      <c r="E47" s="219" t="s">
        <v>59</v>
      </c>
      <c r="F47" s="67" t="s">
        <v>60</v>
      </c>
      <c r="G47" s="68" t="s">
        <v>637</v>
      </c>
      <c r="H47" s="69" t="s">
        <v>4</v>
      </c>
      <c r="I47" s="10">
        <v>1</v>
      </c>
      <c r="J47" s="11">
        <v>0</v>
      </c>
      <c r="K47" s="11">
        <v>1</v>
      </c>
      <c r="L47" s="11">
        <v>39</v>
      </c>
      <c r="M47" s="11">
        <v>0</v>
      </c>
      <c r="N47" s="11">
        <v>1</v>
      </c>
      <c r="O47" s="11">
        <v>5</v>
      </c>
      <c r="P47" s="11">
        <v>47</v>
      </c>
      <c r="Q47" s="10">
        <v>3</v>
      </c>
      <c r="R47" s="11">
        <v>1</v>
      </c>
      <c r="S47" s="11">
        <v>0</v>
      </c>
      <c r="T47" s="70">
        <v>15</v>
      </c>
      <c r="U47" s="73">
        <v>110</v>
      </c>
      <c r="V47" s="71" t="s">
        <v>12</v>
      </c>
      <c r="W47" s="10">
        <v>88</v>
      </c>
      <c r="X47" s="11">
        <v>84</v>
      </c>
      <c r="Y47" s="11">
        <v>102</v>
      </c>
      <c r="Z47" s="11">
        <v>72</v>
      </c>
      <c r="AA47" s="11">
        <v>111</v>
      </c>
      <c r="AB47" s="11">
        <v>76</v>
      </c>
      <c r="AC47" s="11"/>
      <c r="AD47" s="11"/>
      <c r="AE47" s="10">
        <v>301</v>
      </c>
      <c r="AF47" s="11">
        <v>232</v>
      </c>
      <c r="AG47" s="12">
        <v>533</v>
      </c>
    </row>
    <row r="48" spans="1:33" ht="26.25" customHeight="1">
      <c r="A48" s="63"/>
      <c r="B48" s="64"/>
      <c r="C48" s="65"/>
      <c r="D48" s="66"/>
      <c r="E48" s="219"/>
      <c r="F48" s="67"/>
      <c r="G48" s="68"/>
      <c r="H48" s="69"/>
      <c r="I48" s="10"/>
      <c r="J48" s="11"/>
      <c r="K48" s="11"/>
      <c r="L48" s="11"/>
      <c r="M48" s="11"/>
      <c r="N48" s="11"/>
      <c r="O48" s="11"/>
      <c r="P48" s="11"/>
      <c r="Q48" s="10"/>
      <c r="R48" s="11"/>
      <c r="S48" s="11"/>
      <c r="T48" s="70"/>
      <c r="U48" s="73"/>
      <c r="V48" s="71"/>
      <c r="W48" s="10"/>
      <c r="X48" s="11"/>
      <c r="Y48" s="11"/>
      <c r="Z48" s="11"/>
      <c r="AA48" s="11"/>
      <c r="AB48" s="11"/>
      <c r="AC48" s="11"/>
      <c r="AD48" s="11"/>
      <c r="AE48" s="10"/>
      <c r="AF48" s="11"/>
      <c r="AG48" s="12"/>
    </row>
    <row r="49" spans="1:34" ht="26.25" customHeight="1">
      <c r="A49" s="63">
        <v>12</v>
      </c>
      <c r="B49" s="64">
        <v>5522</v>
      </c>
      <c r="C49" s="65" t="s">
        <v>61</v>
      </c>
      <c r="D49" s="66" t="s">
        <v>62</v>
      </c>
      <c r="E49" s="219" t="s">
        <v>63</v>
      </c>
      <c r="F49" s="67" t="s">
        <v>64</v>
      </c>
      <c r="G49" s="68" t="s">
        <v>579</v>
      </c>
      <c r="H49" s="69" t="s">
        <v>4</v>
      </c>
      <c r="I49" s="10">
        <v>1</v>
      </c>
      <c r="J49" s="11">
        <v>0</v>
      </c>
      <c r="K49" s="11">
        <v>1</v>
      </c>
      <c r="L49" s="11">
        <v>24</v>
      </c>
      <c r="M49" s="11">
        <v>0</v>
      </c>
      <c r="N49" s="11">
        <v>1</v>
      </c>
      <c r="O49" s="11">
        <v>6</v>
      </c>
      <c r="P49" s="11">
        <v>33</v>
      </c>
      <c r="Q49" s="10">
        <v>4</v>
      </c>
      <c r="R49" s="11">
        <v>6</v>
      </c>
      <c r="S49" s="11">
        <v>0</v>
      </c>
      <c r="T49" s="70">
        <v>9</v>
      </c>
      <c r="U49" s="70"/>
      <c r="V49" s="87"/>
      <c r="W49" s="10">
        <v>78</v>
      </c>
      <c r="X49" s="11">
        <v>7</v>
      </c>
      <c r="Y49" s="11">
        <v>80</v>
      </c>
      <c r="Z49" s="11">
        <v>9</v>
      </c>
      <c r="AA49" s="11">
        <v>61</v>
      </c>
      <c r="AB49" s="11">
        <v>3</v>
      </c>
      <c r="AC49" s="11"/>
      <c r="AD49" s="11"/>
      <c r="AE49" s="10">
        <v>219</v>
      </c>
      <c r="AF49" s="11">
        <v>19</v>
      </c>
      <c r="AG49" s="12">
        <v>238</v>
      </c>
    </row>
    <row r="50" spans="1:34" ht="26.25" customHeight="1">
      <c r="A50" s="63"/>
      <c r="B50" s="64"/>
      <c r="C50" s="65"/>
      <c r="D50" s="66"/>
      <c r="E50" s="219"/>
      <c r="F50" s="67"/>
      <c r="G50" s="68"/>
      <c r="H50" s="69"/>
      <c r="I50" s="10"/>
      <c r="J50" s="11"/>
      <c r="K50" s="11"/>
      <c r="L50" s="11"/>
      <c r="M50" s="11"/>
      <c r="N50" s="11"/>
      <c r="O50" s="11"/>
      <c r="P50" s="11"/>
      <c r="Q50" s="10"/>
      <c r="R50" s="11"/>
      <c r="S50" s="11"/>
      <c r="T50" s="70">
        <v>2</v>
      </c>
      <c r="U50" s="70">
        <v>301</v>
      </c>
      <c r="V50" s="87" t="s">
        <v>580</v>
      </c>
      <c r="W50" s="10">
        <v>29</v>
      </c>
      <c r="X50" s="11">
        <v>1</v>
      </c>
      <c r="Y50" s="11">
        <v>25</v>
      </c>
      <c r="Z50" s="11">
        <v>2</v>
      </c>
      <c r="AA50" s="11">
        <v>0</v>
      </c>
      <c r="AB50" s="11">
        <v>0</v>
      </c>
      <c r="AC50" s="11"/>
      <c r="AD50" s="11"/>
      <c r="AE50" s="10">
        <v>54</v>
      </c>
      <c r="AF50" s="11">
        <v>3</v>
      </c>
      <c r="AG50" s="12">
        <v>57</v>
      </c>
    </row>
    <row r="51" spans="1:34" ht="26.25" customHeight="1">
      <c r="A51" s="63"/>
      <c r="B51" s="64"/>
      <c r="C51" s="65"/>
      <c r="D51" s="66"/>
      <c r="E51" s="219"/>
      <c r="F51" s="67"/>
      <c r="G51" s="68"/>
      <c r="H51" s="69"/>
      <c r="I51" s="10"/>
      <c r="J51" s="11"/>
      <c r="K51" s="11"/>
      <c r="L51" s="11"/>
      <c r="M51" s="11"/>
      <c r="N51" s="11"/>
      <c r="O51" s="11"/>
      <c r="P51" s="11"/>
      <c r="Q51" s="10"/>
      <c r="R51" s="11"/>
      <c r="S51" s="11"/>
      <c r="T51" s="70">
        <v>2</v>
      </c>
      <c r="U51" s="70">
        <v>326</v>
      </c>
      <c r="V51" s="87" t="s">
        <v>581</v>
      </c>
      <c r="W51" s="10">
        <v>19</v>
      </c>
      <c r="X51" s="11">
        <v>3</v>
      </c>
      <c r="Y51" s="11">
        <v>21</v>
      </c>
      <c r="Z51" s="11">
        <v>1</v>
      </c>
      <c r="AA51" s="11">
        <v>0</v>
      </c>
      <c r="AB51" s="11">
        <v>0</v>
      </c>
      <c r="AC51" s="11"/>
      <c r="AD51" s="11"/>
      <c r="AE51" s="10">
        <v>40</v>
      </c>
      <c r="AF51" s="11">
        <v>4</v>
      </c>
      <c r="AG51" s="12">
        <v>44</v>
      </c>
    </row>
    <row r="52" spans="1:34" ht="26.25" customHeight="1">
      <c r="A52" s="63"/>
      <c r="B52" s="64"/>
      <c r="C52" s="65"/>
      <c r="D52" s="66"/>
      <c r="E52" s="219"/>
      <c r="F52" s="67"/>
      <c r="G52" s="68"/>
      <c r="H52" s="69"/>
      <c r="I52" s="10"/>
      <c r="J52" s="11"/>
      <c r="K52" s="11"/>
      <c r="L52" s="11"/>
      <c r="M52" s="11"/>
      <c r="N52" s="11"/>
      <c r="O52" s="11"/>
      <c r="P52" s="11"/>
      <c r="Q52" s="10"/>
      <c r="R52" s="11"/>
      <c r="S52" s="11"/>
      <c r="T52" s="70">
        <v>2</v>
      </c>
      <c r="U52" s="70">
        <v>307</v>
      </c>
      <c r="V52" s="87" t="s">
        <v>582</v>
      </c>
      <c r="W52" s="10">
        <v>30</v>
      </c>
      <c r="X52" s="11">
        <v>3</v>
      </c>
      <c r="Y52" s="11">
        <v>34</v>
      </c>
      <c r="Z52" s="11">
        <v>6</v>
      </c>
      <c r="AA52" s="11">
        <v>0</v>
      </c>
      <c r="AB52" s="11">
        <v>0</v>
      </c>
      <c r="AC52" s="11"/>
      <c r="AD52" s="11"/>
      <c r="AE52" s="10">
        <v>64</v>
      </c>
      <c r="AF52" s="11">
        <v>9</v>
      </c>
      <c r="AG52" s="12">
        <v>73</v>
      </c>
    </row>
    <row r="53" spans="1:34" ht="26.25" customHeight="1">
      <c r="A53" s="63"/>
      <c r="B53" s="64"/>
      <c r="C53" s="65"/>
      <c r="D53" s="66"/>
      <c r="E53" s="219"/>
      <c r="F53" s="67"/>
      <c r="G53" s="68"/>
      <c r="H53" s="69"/>
      <c r="I53" s="10"/>
      <c r="J53" s="11"/>
      <c r="K53" s="11"/>
      <c r="L53" s="11"/>
      <c r="M53" s="11"/>
      <c r="N53" s="11"/>
      <c r="O53" s="11"/>
      <c r="P53" s="11"/>
      <c r="Q53" s="10"/>
      <c r="R53" s="11"/>
      <c r="S53" s="11"/>
      <c r="T53" s="70">
        <v>1</v>
      </c>
      <c r="U53" s="73">
        <v>301</v>
      </c>
      <c r="V53" s="71" t="s">
        <v>66</v>
      </c>
      <c r="W53" s="10">
        <v>0</v>
      </c>
      <c r="X53" s="11">
        <v>0</v>
      </c>
      <c r="Y53" s="11">
        <v>0</v>
      </c>
      <c r="Z53" s="11">
        <v>0</v>
      </c>
      <c r="AA53" s="11">
        <v>11</v>
      </c>
      <c r="AB53" s="11">
        <v>1</v>
      </c>
      <c r="AC53" s="11"/>
      <c r="AD53" s="11"/>
      <c r="AE53" s="10">
        <v>11</v>
      </c>
      <c r="AF53" s="11">
        <v>1</v>
      </c>
      <c r="AG53" s="12">
        <v>12</v>
      </c>
    </row>
    <row r="54" spans="1:34" ht="26.25" customHeight="1">
      <c r="A54" s="63"/>
      <c r="B54" s="64"/>
      <c r="C54" s="65"/>
      <c r="D54" s="66"/>
      <c r="E54" s="219"/>
      <c r="F54" s="90"/>
      <c r="G54" s="68"/>
      <c r="H54" s="69"/>
      <c r="I54" s="10"/>
      <c r="J54" s="11"/>
      <c r="K54" s="11"/>
      <c r="L54" s="11"/>
      <c r="M54" s="11"/>
      <c r="N54" s="11"/>
      <c r="O54" s="11"/>
      <c r="P54" s="11"/>
      <c r="Q54" s="10"/>
      <c r="R54" s="11"/>
      <c r="S54" s="11"/>
      <c r="T54" s="70">
        <v>1</v>
      </c>
      <c r="U54" s="73">
        <v>326</v>
      </c>
      <c r="V54" s="71" t="s">
        <v>67</v>
      </c>
      <c r="W54" s="10">
        <v>0</v>
      </c>
      <c r="X54" s="11">
        <v>0</v>
      </c>
      <c r="Y54" s="11">
        <v>0</v>
      </c>
      <c r="Z54" s="11">
        <v>0</v>
      </c>
      <c r="AA54" s="11">
        <v>13</v>
      </c>
      <c r="AB54" s="11">
        <v>1</v>
      </c>
      <c r="AC54" s="11"/>
      <c r="AD54" s="11"/>
      <c r="AE54" s="10">
        <v>13</v>
      </c>
      <c r="AF54" s="11">
        <v>1</v>
      </c>
      <c r="AG54" s="12">
        <v>14</v>
      </c>
    </row>
    <row r="55" spans="1:34" ht="26.25" customHeight="1">
      <c r="A55" s="63"/>
      <c r="B55" s="64"/>
      <c r="C55" s="65"/>
      <c r="D55" s="66"/>
      <c r="E55" s="219"/>
      <c r="F55" s="90"/>
      <c r="G55" s="68"/>
      <c r="H55" s="69"/>
      <c r="I55" s="10"/>
      <c r="J55" s="11"/>
      <c r="K55" s="11"/>
      <c r="L55" s="11"/>
      <c r="M55" s="11"/>
      <c r="N55" s="11"/>
      <c r="O55" s="11"/>
      <c r="P55" s="11"/>
      <c r="Q55" s="10"/>
      <c r="R55" s="11"/>
      <c r="S55" s="11"/>
      <c r="T55" s="70">
        <v>1</v>
      </c>
      <c r="U55" s="73">
        <v>307</v>
      </c>
      <c r="V55" s="71" t="s">
        <v>378</v>
      </c>
      <c r="W55" s="10">
        <v>0</v>
      </c>
      <c r="X55" s="11">
        <v>0</v>
      </c>
      <c r="Y55" s="11">
        <v>0</v>
      </c>
      <c r="Z55" s="11">
        <v>0</v>
      </c>
      <c r="AA55" s="11">
        <v>37</v>
      </c>
      <c r="AB55" s="11">
        <v>1</v>
      </c>
      <c r="AC55" s="11"/>
      <c r="AD55" s="11"/>
      <c r="AE55" s="10">
        <v>37</v>
      </c>
      <c r="AF55" s="11">
        <v>1</v>
      </c>
      <c r="AG55" s="12">
        <v>38</v>
      </c>
    </row>
    <row r="56" spans="1:34" s="85" customFormat="1" ht="26.25" customHeight="1">
      <c r="A56" s="74"/>
      <c r="B56" s="75"/>
      <c r="C56" s="76"/>
      <c r="D56" s="77"/>
      <c r="E56" s="234"/>
      <c r="F56" s="78"/>
      <c r="G56" s="293"/>
      <c r="H56" s="79"/>
      <c r="I56" s="82"/>
      <c r="J56" s="83"/>
      <c r="K56" s="83"/>
      <c r="L56" s="83"/>
      <c r="M56" s="83"/>
      <c r="N56" s="83"/>
      <c r="O56" s="83"/>
      <c r="P56" s="83"/>
      <c r="Q56" s="82"/>
      <c r="R56" s="83"/>
      <c r="S56" s="83"/>
      <c r="T56" s="236"/>
      <c r="U56" s="80"/>
      <c r="V56" s="81"/>
      <c r="W56" s="82"/>
      <c r="X56" s="83"/>
      <c r="Y56" s="83"/>
      <c r="Z56" s="83"/>
      <c r="AA56" s="83"/>
      <c r="AB56" s="83"/>
      <c r="AC56" s="83"/>
      <c r="AD56" s="83"/>
      <c r="AE56" s="82"/>
      <c r="AF56" s="83"/>
      <c r="AG56" s="235"/>
    </row>
    <row r="57" spans="1:34" ht="26.25" customHeight="1">
      <c r="A57" s="63">
        <v>13</v>
      </c>
      <c r="B57" s="64">
        <v>5523</v>
      </c>
      <c r="C57" s="65" t="s">
        <v>68</v>
      </c>
      <c r="D57" s="66" t="s">
        <v>69</v>
      </c>
      <c r="E57" s="219" t="s">
        <v>70</v>
      </c>
      <c r="F57" s="67" t="s">
        <v>71</v>
      </c>
      <c r="G57" s="68" t="s">
        <v>445</v>
      </c>
      <c r="H57" s="69" t="s">
        <v>4</v>
      </c>
      <c r="I57" s="10">
        <v>1</v>
      </c>
      <c r="J57" s="11">
        <v>0</v>
      </c>
      <c r="K57" s="11">
        <v>1</v>
      </c>
      <c r="L57" s="11">
        <v>13</v>
      </c>
      <c r="M57" s="11">
        <v>0</v>
      </c>
      <c r="N57" s="11">
        <v>1</v>
      </c>
      <c r="O57" s="11">
        <v>2</v>
      </c>
      <c r="P57" s="11">
        <v>18</v>
      </c>
      <c r="Q57" s="10">
        <v>2</v>
      </c>
      <c r="R57" s="11">
        <v>1</v>
      </c>
      <c r="S57" s="11">
        <v>0</v>
      </c>
      <c r="T57" s="70">
        <v>5</v>
      </c>
      <c r="U57" s="70">
        <v>110</v>
      </c>
      <c r="V57" s="71" t="s">
        <v>12</v>
      </c>
      <c r="W57" s="10">
        <v>16</v>
      </c>
      <c r="X57" s="11">
        <v>39</v>
      </c>
      <c r="Y57" s="11">
        <v>9</v>
      </c>
      <c r="Z57" s="11">
        <v>26</v>
      </c>
      <c r="AA57" s="11">
        <v>21</v>
      </c>
      <c r="AB57" s="11">
        <v>47</v>
      </c>
      <c r="AC57" s="11"/>
      <c r="AD57" s="11"/>
      <c r="AE57" s="10">
        <v>46</v>
      </c>
      <c r="AF57" s="11">
        <v>112</v>
      </c>
      <c r="AG57" s="12">
        <v>158</v>
      </c>
      <c r="AH57" s="85"/>
    </row>
    <row r="58" spans="1:34" ht="15" customHeight="1">
      <c r="A58" s="63"/>
      <c r="B58" s="64"/>
      <c r="C58" s="65"/>
      <c r="D58" s="66"/>
      <c r="E58" s="219"/>
      <c r="F58" s="67"/>
      <c r="G58" s="68"/>
      <c r="H58" s="69"/>
      <c r="I58" s="10"/>
      <c r="J58" s="11"/>
      <c r="K58" s="11"/>
      <c r="L58" s="11"/>
      <c r="M58" s="11"/>
      <c r="N58" s="11"/>
      <c r="O58" s="11"/>
      <c r="P58" s="11"/>
      <c r="Q58" s="10"/>
      <c r="R58" s="11"/>
      <c r="S58" s="11"/>
      <c r="T58" s="70"/>
      <c r="U58" s="73"/>
      <c r="V58" s="71"/>
      <c r="W58" s="10"/>
      <c r="X58" s="11"/>
      <c r="Y58" s="11"/>
      <c r="Z58" s="11"/>
      <c r="AA58" s="11"/>
      <c r="AB58" s="11"/>
      <c r="AC58" s="11"/>
      <c r="AD58" s="11"/>
      <c r="AE58" s="10"/>
      <c r="AF58" s="11"/>
      <c r="AG58" s="12"/>
      <c r="AH58" s="85"/>
    </row>
    <row r="59" spans="1:34" ht="26.25" customHeight="1">
      <c r="A59" s="63">
        <v>14</v>
      </c>
      <c r="B59" s="64">
        <v>5524</v>
      </c>
      <c r="C59" s="88" t="s">
        <v>72</v>
      </c>
      <c r="D59" s="72" t="s">
        <v>73</v>
      </c>
      <c r="E59" s="219" t="s">
        <v>74</v>
      </c>
      <c r="F59" s="90" t="s">
        <v>75</v>
      </c>
      <c r="G59" s="68" t="s">
        <v>586</v>
      </c>
      <c r="H59" s="69" t="s">
        <v>4</v>
      </c>
      <c r="I59" s="10">
        <v>1</v>
      </c>
      <c r="J59" s="11">
        <v>0</v>
      </c>
      <c r="K59" s="11">
        <v>1</v>
      </c>
      <c r="L59" s="11">
        <v>14</v>
      </c>
      <c r="M59" s="11">
        <v>0</v>
      </c>
      <c r="N59" s="11">
        <v>1</v>
      </c>
      <c r="O59" s="11">
        <v>1</v>
      </c>
      <c r="P59" s="11">
        <v>18</v>
      </c>
      <c r="Q59" s="10">
        <v>3</v>
      </c>
      <c r="R59" s="11">
        <v>3</v>
      </c>
      <c r="S59" s="11">
        <v>0</v>
      </c>
      <c r="T59" s="70">
        <v>3</v>
      </c>
      <c r="U59" s="73">
        <v>900</v>
      </c>
      <c r="V59" s="71" t="s">
        <v>49</v>
      </c>
      <c r="W59" s="10">
        <v>14</v>
      </c>
      <c r="X59" s="11">
        <v>20</v>
      </c>
      <c r="Y59" s="11">
        <v>15</v>
      </c>
      <c r="Z59" s="11">
        <v>16</v>
      </c>
      <c r="AA59" s="11">
        <v>18</v>
      </c>
      <c r="AB59" s="11">
        <v>14</v>
      </c>
      <c r="AC59" s="11"/>
      <c r="AD59" s="11"/>
      <c r="AE59" s="10">
        <v>47</v>
      </c>
      <c r="AF59" s="11">
        <v>50</v>
      </c>
      <c r="AG59" s="12">
        <v>97</v>
      </c>
      <c r="AH59" s="85"/>
    </row>
    <row r="60" spans="1:34" ht="26.25" customHeight="1">
      <c r="A60" s="63"/>
      <c r="B60" s="64"/>
      <c r="C60" s="88"/>
      <c r="D60" s="72"/>
      <c r="E60" s="219"/>
      <c r="F60" s="90"/>
      <c r="G60" s="68"/>
      <c r="H60" s="69"/>
      <c r="I60" s="10"/>
      <c r="J60" s="11"/>
      <c r="K60" s="11"/>
      <c r="L60" s="11"/>
      <c r="M60" s="11"/>
      <c r="N60" s="11"/>
      <c r="O60" s="11"/>
      <c r="P60" s="11"/>
      <c r="Q60" s="10"/>
      <c r="R60" s="11"/>
      <c r="S60" s="11"/>
      <c r="T60" s="70"/>
      <c r="U60" s="73"/>
      <c r="V60" s="71"/>
      <c r="W60" s="10"/>
      <c r="X60" s="11"/>
      <c r="Y60" s="11"/>
      <c r="Z60" s="11"/>
      <c r="AA60" s="11"/>
      <c r="AB60" s="11"/>
      <c r="AC60" s="11"/>
      <c r="AD60" s="11"/>
      <c r="AE60" s="10"/>
      <c r="AF60" s="11"/>
      <c r="AG60" s="12"/>
      <c r="AH60" s="85"/>
    </row>
    <row r="61" spans="1:34" ht="26.25" customHeight="1">
      <c r="A61" s="63">
        <v>15</v>
      </c>
      <c r="B61" s="64">
        <v>5607</v>
      </c>
      <c r="C61" s="88" t="s">
        <v>76</v>
      </c>
      <c r="D61" s="72" t="s">
        <v>77</v>
      </c>
      <c r="E61" s="219" t="s">
        <v>78</v>
      </c>
      <c r="F61" s="67" t="s">
        <v>79</v>
      </c>
      <c r="G61" s="68" t="s">
        <v>584</v>
      </c>
      <c r="H61" s="69" t="s">
        <v>4</v>
      </c>
      <c r="I61" s="10">
        <v>1</v>
      </c>
      <c r="J61" s="11">
        <v>0</v>
      </c>
      <c r="K61" s="11">
        <v>1</v>
      </c>
      <c r="L61" s="11">
        <v>46</v>
      </c>
      <c r="M61" s="11">
        <v>0</v>
      </c>
      <c r="N61" s="11">
        <v>1</v>
      </c>
      <c r="O61" s="11">
        <v>1</v>
      </c>
      <c r="P61" s="11">
        <v>50</v>
      </c>
      <c r="Q61" s="10">
        <v>3</v>
      </c>
      <c r="R61" s="11">
        <v>2</v>
      </c>
      <c r="S61" s="11">
        <v>0</v>
      </c>
      <c r="T61" s="70">
        <v>16</v>
      </c>
      <c r="U61" s="70">
        <v>110</v>
      </c>
      <c r="V61" s="71" t="s">
        <v>12</v>
      </c>
      <c r="W61" s="10">
        <v>88</v>
      </c>
      <c r="X61" s="11">
        <v>88</v>
      </c>
      <c r="Y61" s="11">
        <v>87</v>
      </c>
      <c r="Z61" s="11">
        <v>105</v>
      </c>
      <c r="AA61" s="11">
        <v>87</v>
      </c>
      <c r="AB61" s="11">
        <v>88</v>
      </c>
      <c r="AC61" s="11"/>
      <c r="AD61" s="11"/>
      <c r="AE61" s="10">
        <v>262</v>
      </c>
      <c r="AF61" s="11">
        <v>281</v>
      </c>
      <c r="AG61" s="12">
        <v>543</v>
      </c>
      <c r="AH61" s="85"/>
    </row>
    <row r="62" spans="1:34" ht="26.25" customHeight="1">
      <c r="A62" s="63"/>
      <c r="B62" s="64"/>
      <c r="C62" s="88"/>
      <c r="D62" s="72"/>
      <c r="E62" s="221"/>
      <c r="F62" s="86"/>
      <c r="G62" s="294"/>
      <c r="H62" s="69"/>
      <c r="I62" s="10"/>
      <c r="J62" s="11"/>
      <c r="K62" s="11"/>
      <c r="L62" s="11"/>
      <c r="M62" s="11"/>
      <c r="N62" s="11"/>
      <c r="O62" s="11"/>
      <c r="P62" s="11"/>
      <c r="Q62" s="10"/>
      <c r="R62" s="11"/>
      <c r="S62" s="11"/>
      <c r="T62" s="10"/>
      <c r="U62" s="73"/>
      <c r="V62" s="87"/>
      <c r="W62" s="10"/>
      <c r="X62" s="11"/>
      <c r="Y62" s="11"/>
      <c r="Z62" s="11"/>
      <c r="AA62" s="11"/>
      <c r="AB62" s="11"/>
      <c r="AC62" s="11"/>
      <c r="AD62" s="11"/>
      <c r="AE62" s="10"/>
      <c r="AF62" s="11"/>
      <c r="AG62" s="12"/>
    </row>
    <row r="63" spans="1:34" ht="26.25" customHeight="1">
      <c r="A63" s="63">
        <v>16</v>
      </c>
      <c r="B63" s="64">
        <v>5606</v>
      </c>
      <c r="C63" s="88" t="s">
        <v>80</v>
      </c>
      <c r="D63" s="72" t="s">
        <v>81</v>
      </c>
      <c r="E63" s="219" t="s">
        <v>82</v>
      </c>
      <c r="F63" s="67" t="s">
        <v>83</v>
      </c>
      <c r="G63" s="68" t="s">
        <v>638</v>
      </c>
      <c r="H63" s="69" t="s">
        <v>4</v>
      </c>
      <c r="I63" s="10">
        <v>1</v>
      </c>
      <c r="J63" s="11">
        <v>0</v>
      </c>
      <c r="K63" s="11">
        <v>2</v>
      </c>
      <c r="L63" s="11">
        <v>44</v>
      </c>
      <c r="M63" s="11">
        <v>0</v>
      </c>
      <c r="N63" s="11">
        <v>1</v>
      </c>
      <c r="O63" s="11">
        <v>5</v>
      </c>
      <c r="P63" s="11">
        <v>53</v>
      </c>
      <c r="Q63" s="10">
        <v>5</v>
      </c>
      <c r="R63" s="11">
        <v>11</v>
      </c>
      <c r="S63" s="11">
        <v>0</v>
      </c>
      <c r="T63" s="70">
        <v>15</v>
      </c>
      <c r="U63" s="70"/>
      <c r="V63" s="87"/>
      <c r="W63" s="10">
        <v>55</v>
      </c>
      <c r="X63" s="11">
        <v>41</v>
      </c>
      <c r="Y63" s="11">
        <v>71</v>
      </c>
      <c r="Z63" s="11">
        <v>33</v>
      </c>
      <c r="AA63" s="11">
        <v>73</v>
      </c>
      <c r="AB63" s="11">
        <v>24</v>
      </c>
      <c r="AC63" s="11"/>
      <c r="AD63" s="11"/>
      <c r="AE63" s="10">
        <v>199</v>
      </c>
      <c r="AF63" s="11">
        <v>98</v>
      </c>
      <c r="AG63" s="12">
        <v>297</v>
      </c>
    </row>
    <row r="64" spans="1:34" ht="26.25" customHeight="1">
      <c r="A64" s="63"/>
      <c r="B64" s="64"/>
      <c r="C64" s="65"/>
      <c r="D64" s="66"/>
      <c r="E64" s="219"/>
      <c r="F64" s="90"/>
      <c r="G64" s="68"/>
      <c r="H64" s="69"/>
      <c r="I64" s="10"/>
      <c r="J64" s="11"/>
      <c r="K64" s="11"/>
      <c r="L64" s="11"/>
      <c r="M64" s="11"/>
      <c r="N64" s="11"/>
      <c r="O64" s="11"/>
      <c r="P64" s="11"/>
      <c r="Q64" s="10"/>
      <c r="R64" s="11"/>
      <c r="S64" s="11"/>
      <c r="T64" s="70">
        <v>3</v>
      </c>
      <c r="U64" s="73">
        <v>201</v>
      </c>
      <c r="V64" s="71" t="s">
        <v>84</v>
      </c>
      <c r="W64" s="10">
        <v>14</v>
      </c>
      <c r="X64" s="11">
        <v>12</v>
      </c>
      <c r="Y64" s="11">
        <v>16</v>
      </c>
      <c r="Z64" s="11">
        <v>6</v>
      </c>
      <c r="AA64" s="11">
        <v>18</v>
      </c>
      <c r="AB64" s="11">
        <v>7</v>
      </c>
      <c r="AC64" s="11"/>
      <c r="AD64" s="11"/>
      <c r="AE64" s="10">
        <v>48</v>
      </c>
      <c r="AF64" s="11">
        <v>25</v>
      </c>
      <c r="AG64" s="12">
        <v>73</v>
      </c>
    </row>
    <row r="65" spans="1:33" ht="26.25" customHeight="1">
      <c r="A65" s="63"/>
      <c r="B65" s="64"/>
      <c r="C65" s="65"/>
      <c r="D65" s="66"/>
      <c r="E65" s="221"/>
      <c r="F65" s="67"/>
      <c r="G65" s="68"/>
      <c r="H65" s="69"/>
      <c r="I65" s="10"/>
      <c r="J65" s="11"/>
      <c r="K65" s="11"/>
      <c r="L65" s="11"/>
      <c r="M65" s="11"/>
      <c r="N65" s="11"/>
      <c r="O65" s="11"/>
      <c r="P65" s="11"/>
      <c r="Q65" s="10"/>
      <c r="R65" s="11"/>
      <c r="S65" s="11"/>
      <c r="T65" s="70">
        <v>3</v>
      </c>
      <c r="U65" s="73">
        <v>250</v>
      </c>
      <c r="V65" s="71" t="s">
        <v>625</v>
      </c>
      <c r="W65" s="10">
        <v>7</v>
      </c>
      <c r="X65" s="11">
        <v>13</v>
      </c>
      <c r="Y65" s="11">
        <v>9</v>
      </c>
      <c r="Z65" s="11">
        <v>9</v>
      </c>
      <c r="AA65" s="11">
        <v>4</v>
      </c>
      <c r="AB65" s="11">
        <v>10</v>
      </c>
      <c r="AC65" s="11"/>
      <c r="AD65" s="11"/>
      <c r="AE65" s="10">
        <v>20</v>
      </c>
      <c r="AF65" s="11">
        <v>32</v>
      </c>
      <c r="AG65" s="12">
        <v>52</v>
      </c>
    </row>
    <row r="66" spans="1:33" ht="26.25" customHeight="1">
      <c r="A66" s="63"/>
      <c r="B66" s="64"/>
      <c r="C66" s="65"/>
      <c r="D66" s="66"/>
      <c r="E66" s="219"/>
      <c r="F66" s="90"/>
      <c r="G66" s="68"/>
      <c r="H66" s="69"/>
      <c r="I66" s="10"/>
      <c r="J66" s="11"/>
      <c r="K66" s="11"/>
      <c r="L66" s="11"/>
      <c r="M66" s="11"/>
      <c r="N66" s="11"/>
      <c r="O66" s="11"/>
      <c r="P66" s="11"/>
      <c r="Q66" s="10"/>
      <c r="R66" s="11"/>
      <c r="S66" s="11"/>
      <c r="T66" s="70">
        <v>3</v>
      </c>
      <c r="U66" s="73">
        <v>301</v>
      </c>
      <c r="V66" s="71" t="s">
        <v>66</v>
      </c>
      <c r="W66" s="10">
        <v>12</v>
      </c>
      <c r="X66" s="11">
        <v>0</v>
      </c>
      <c r="Y66" s="11">
        <v>13</v>
      </c>
      <c r="Z66" s="11">
        <v>0</v>
      </c>
      <c r="AA66" s="11">
        <v>20</v>
      </c>
      <c r="AB66" s="11">
        <v>0</v>
      </c>
      <c r="AC66" s="11"/>
      <c r="AD66" s="11"/>
      <c r="AE66" s="10">
        <v>45</v>
      </c>
      <c r="AF66" s="11">
        <v>0</v>
      </c>
      <c r="AG66" s="12">
        <v>45</v>
      </c>
    </row>
    <row r="67" spans="1:33" ht="26.25" customHeight="1">
      <c r="A67" s="63"/>
      <c r="B67" s="64"/>
      <c r="C67" s="65"/>
      <c r="D67" s="66"/>
      <c r="E67" s="219"/>
      <c r="F67" s="67"/>
      <c r="G67" s="68"/>
      <c r="H67" s="69"/>
      <c r="I67" s="10"/>
      <c r="J67" s="11"/>
      <c r="K67" s="11"/>
      <c r="L67" s="11"/>
      <c r="M67" s="11"/>
      <c r="N67" s="11"/>
      <c r="O67" s="11"/>
      <c r="P67" s="11"/>
      <c r="Q67" s="10"/>
      <c r="R67" s="11"/>
      <c r="S67" s="11"/>
      <c r="T67" s="70">
        <v>3</v>
      </c>
      <c r="U67" s="73">
        <v>307</v>
      </c>
      <c r="V67" s="71" t="s">
        <v>85</v>
      </c>
      <c r="W67" s="10">
        <v>18</v>
      </c>
      <c r="X67" s="11">
        <v>0</v>
      </c>
      <c r="Y67" s="11">
        <v>26</v>
      </c>
      <c r="Z67" s="11">
        <v>2</v>
      </c>
      <c r="AA67" s="11">
        <v>23</v>
      </c>
      <c r="AB67" s="11">
        <v>1</v>
      </c>
      <c r="AC67" s="11"/>
      <c r="AD67" s="11"/>
      <c r="AE67" s="10">
        <v>67</v>
      </c>
      <c r="AF67" s="11">
        <v>3</v>
      </c>
      <c r="AG67" s="12">
        <v>70</v>
      </c>
    </row>
    <row r="68" spans="1:33" ht="26.25" customHeight="1">
      <c r="A68" s="63"/>
      <c r="B68" s="64"/>
      <c r="C68" s="65"/>
      <c r="D68" s="66"/>
      <c r="E68" s="219"/>
      <c r="F68" s="67"/>
      <c r="G68" s="68"/>
      <c r="H68" s="69"/>
      <c r="I68" s="10"/>
      <c r="J68" s="11"/>
      <c r="K68" s="11"/>
      <c r="L68" s="11"/>
      <c r="M68" s="11"/>
      <c r="N68" s="11"/>
      <c r="O68" s="11"/>
      <c r="P68" s="11"/>
      <c r="Q68" s="10"/>
      <c r="R68" s="11"/>
      <c r="S68" s="11"/>
      <c r="T68" s="70">
        <v>3</v>
      </c>
      <c r="U68" s="73">
        <v>407</v>
      </c>
      <c r="V68" s="71" t="s">
        <v>86</v>
      </c>
      <c r="W68" s="10">
        <v>4</v>
      </c>
      <c r="X68" s="11">
        <v>16</v>
      </c>
      <c r="Y68" s="11">
        <v>7</v>
      </c>
      <c r="Z68" s="11">
        <v>16</v>
      </c>
      <c r="AA68" s="11">
        <v>8</v>
      </c>
      <c r="AB68" s="11">
        <v>6</v>
      </c>
      <c r="AC68" s="11"/>
      <c r="AD68" s="11"/>
      <c r="AE68" s="10">
        <v>19</v>
      </c>
      <c r="AF68" s="11">
        <v>38</v>
      </c>
      <c r="AG68" s="12">
        <v>57</v>
      </c>
    </row>
    <row r="69" spans="1:33" ht="26.25" customHeight="1">
      <c r="A69" s="63"/>
      <c r="B69" s="64"/>
      <c r="C69" s="65"/>
      <c r="D69" s="66"/>
      <c r="E69" s="219"/>
      <c r="F69" s="67"/>
      <c r="G69" s="68"/>
      <c r="H69" s="69"/>
      <c r="I69" s="10"/>
      <c r="J69" s="11"/>
      <c r="K69" s="11"/>
      <c r="L69" s="11"/>
      <c r="M69" s="11"/>
      <c r="N69" s="11"/>
      <c r="O69" s="11"/>
      <c r="P69" s="11"/>
      <c r="Q69" s="10"/>
      <c r="R69" s="11"/>
      <c r="S69" s="11"/>
      <c r="T69" s="70"/>
      <c r="U69" s="73"/>
      <c r="V69" s="71"/>
      <c r="W69" s="10"/>
      <c r="X69" s="11"/>
      <c r="Y69" s="11"/>
      <c r="Z69" s="11"/>
      <c r="AA69" s="11"/>
      <c r="AB69" s="11"/>
      <c r="AC69" s="11"/>
      <c r="AD69" s="11"/>
      <c r="AE69" s="10"/>
      <c r="AF69" s="11"/>
      <c r="AG69" s="12"/>
    </row>
    <row r="70" spans="1:33" ht="26.25" customHeight="1">
      <c r="A70" s="63">
        <v>17</v>
      </c>
      <c r="B70" s="64">
        <v>5575</v>
      </c>
      <c r="C70" s="65" t="s">
        <v>87</v>
      </c>
      <c r="D70" s="66" t="s">
        <v>88</v>
      </c>
      <c r="E70" s="219" t="s">
        <v>89</v>
      </c>
      <c r="F70" s="67" t="s">
        <v>90</v>
      </c>
      <c r="G70" s="68" t="s">
        <v>585</v>
      </c>
      <c r="H70" s="69" t="s">
        <v>4</v>
      </c>
      <c r="I70" s="10">
        <v>1</v>
      </c>
      <c r="J70" s="11">
        <v>0</v>
      </c>
      <c r="K70" s="11">
        <v>1</v>
      </c>
      <c r="L70" s="11">
        <v>14</v>
      </c>
      <c r="M70" s="11">
        <v>0</v>
      </c>
      <c r="N70" s="11">
        <v>1</v>
      </c>
      <c r="O70" s="11">
        <v>2</v>
      </c>
      <c r="P70" s="11">
        <v>19</v>
      </c>
      <c r="Q70" s="10">
        <v>3</v>
      </c>
      <c r="R70" s="11">
        <v>1</v>
      </c>
      <c r="S70" s="11">
        <v>0</v>
      </c>
      <c r="T70" s="70">
        <v>3</v>
      </c>
      <c r="U70" s="70">
        <v>900</v>
      </c>
      <c r="V70" s="71" t="s">
        <v>49</v>
      </c>
      <c r="W70" s="10">
        <v>10</v>
      </c>
      <c r="X70" s="11">
        <v>9</v>
      </c>
      <c r="Y70" s="11">
        <v>13</v>
      </c>
      <c r="Z70" s="11">
        <v>17</v>
      </c>
      <c r="AA70" s="11">
        <v>17</v>
      </c>
      <c r="AB70" s="11">
        <v>11</v>
      </c>
      <c r="AC70" s="11"/>
      <c r="AD70" s="11"/>
      <c r="AE70" s="10">
        <v>40</v>
      </c>
      <c r="AF70" s="11">
        <v>37</v>
      </c>
      <c r="AG70" s="12">
        <v>77</v>
      </c>
    </row>
    <row r="71" spans="1:33" s="85" customFormat="1" ht="26.25" customHeight="1">
      <c r="A71" s="63"/>
      <c r="B71" s="64"/>
      <c r="C71" s="65"/>
      <c r="D71" s="66"/>
      <c r="E71" s="219"/>
      <c r="F71" s="67"/>
      <c r="G71" s="68"/>
      <c r="H71" s="69"/>
      <c r="I71" s="10"/>
      <c r="J71" s="11"/>
      <c r="K71" s="11"/>
      <c r="L71" s="11"/>
      <c r="M71" s="11"/>
      <c r="N71" s="11"/>
      <c r="O71" s="11"/>
      <c r="P71" s="11"/>
      <c r="Q71" s="10"/>
      <c r="R71" s="11"/>
      <c r="S71" s="11"/>
      <c r="T71" s="70"/>
      <c r="U71" s="73"/>
      <c r="V71" s="71"/>
      <c r="W71" s="10"/>
      <c r="X71" s="11"/>
      <c r="Y71" s="11"/>
      <c r="Z71" s="11"/>
      <c r="AA71" s="11"/>
      <c r="AB71" s="11"/>
      <c r="AC71" s="11"/>
      <c r="AD71" s="11"/>
      <c r="AE71" s="10"/>
      <c r="AF71" s="11"/>
      <c r="AG71" s="12"/>
    </row>
    <row r="72" spans="1:33" ht="26.25" customHeight="1">
      <c r="A72" s="63">
        <v>18</v>
      </c>
      <c r="B72" s="64">
        <v>5530</v>
      </c>
      <c r="C72" s="65" t="s">
        <v>91</v>
      </c>
      <c r="D72" s="66" t="s">
        <v>92</v>
      </c>
      <c r="E72" s="219" t="s">
        <v>93</v>
      </c>
      <c r="F72" s="67" t="s">
        <v>379</v>
      </c>
      <c r="G72" s="68" t="s">
        <v>578</v>
      </c>
      <c r="H72" s="69" t="s">
        <v>4</v>
      </c>
      <c r="I72" s="10">
        <v>1</v>
      </c>
      <c r="J72" s="11">
        <v>0</v>
      </c>
      <c r="K72" s="11">
        <v>1</v>
      </c>
      <c r="L72" s="11">
        <v>31</v>
      </c>
      <c r="M72" s="11">
        <v>0</v>
      </c>
      <c r="N72" s="11">
        <v>1</v>
      </c>
      <c r="O72" s="11">
        <v>5</v>
      </c>
      <c r="P72" s="11">
        <v>39</v>
      </c>
      <c r="Q72" s="10">
        <v>3</v>
      </c>
      <c r="R72" s="11">
        <v>1</v>
      </c>
      <c r="S72" s="11">
        <v>0</v>
      </c>
      <c r="T72" s="70">
        <v>10</v>
      </c>
      <c r="U72" s="70">
        <v>110</v>
      </c>
      <c r="V72" s="71" t="s">
        <v>12</v>
      </c>
      <c r="W72" s="10">
        <v>56</v>
      </c>
      <c r="X72" s="11">
        <v>61</v>
      </c>
      <c r="Y72" s="11">
        <v>59</v>
      </c>
      <c r="Z72" s="11">
        <v>44</v>
      </c>
      <c r="AA72" s="11">
        <v>70</v>
      </c>
      <c r="AB72" s="11">
        <v>60</v>
      </c>
      <c r="AC72" s="11"/>
      <c r="AD72" s="11"/>
      <c r="AE72" s="10">
        <v>185</v>
      </c>
      <c r="AF72" s="11">
        <v>165</v>
      </c>
      <c r="AG72" s="12">
        <v>350</v>
      </c>
    </row>
    <row r="73" spans="1:33" ht="26.25" customHeight="1">
      <c r="A73" s="63"/>
      <c r="B73" s="64"/>
      <c r="C73" s="65"/>
      <c r="D73" s="66"/>
      <c r="E73" s="219"/>
      <c r="F73" s="67"/>
      <c r="G73" s="68"/>
      <c r="H73" s="69" t="s">
        <v>38</v>
      </c>
      <c r="I73" s="10">
        <v>0</v>
      </c>
      <c r="J73" s="11">
        <v>0</v>
      </c>
      <c r="K73" s="11">
        <v>1</v>
      </c>
      <c r="L73" s="11">
        <v>7</v>
      </c>
      <c r="M73" s="11">
        <v>0</v>
      </c>
      <c r="N73" s="11">
        <v>1</v>
      </c>
      <c r="O73" s="11">
        <v>0</v>
      </c>
      <c r="P73" s="11">
        <v>9</v>
      </c>
      <c r="Q73" s="10">
        <v>1</v>
      </c>
      <c r="R73" s="11">
        <v>0</v>
      </c>
      <c r="S73" s="11">
        <v>1</v>
      </c>
      <c r="T73" s="70">
        <v>4</v>
      </c>
      <c r="U73" s="70">
        <v>1110</v>
      </c>
      <c r="V73" s="71" t="s">
        <v>12</v>
      </c>
      <c r="W73" s="10">
        <v>4</v>
      </c>
      <c r="X73" s="11">
        <v>4</v>
      </c>
      <c r="Y73" s="11">
        <v>3</v>
      </c>
      <c r="Z73" s="11">
        <v>3</v>
      </c>
      <c r="AA73" s="11">
        <v>2</v>
      </c>
      <c r="AB73" s="11">
        <v>3</v>
      </c>
      <c r="AC73" s="11">
        <v>3</v>
      </c>
      <c r="AD73" s="11">
        <v>5</v>
      </c>
      <c r="AE73" s="10">
        <v>12</v>
      </c>
      <c r="AF73" s="11">
        <v>15</v>
      </c>
      <c r="AG73" s="12">
        <v>27</v>
      </c>
    </row>
    <row r="74" spans="1:33" ht="26.25" customHeight="1">
      <c r="A74" s="63"/>
      <c r="B74" s="64"/>
      <c r="C74" s="65"/>
      <c r="D74" s="66"/>
      <c r="E74" s="219"/>
      <c r="F74" s="67"/>
      <c r="G74" s="68"/>
      <c r="H74" s="69"/>
      <c r="I74" s="10"/>
      <c r="J74" s="11"/>
      <c r="K74" s="11"/>
      <c r="L74" s="11"/>
      <c r="M74" s="11"/>
      <c r="N74" s="11"/>
      <c r="O74" s="11"/>
      <c r="P74" s="11"/>
      <c r="Q74" s="10"/>
      <c r="R74" s="11"/>
      <c r="S74" s="11"/>
      <c r="T74" s="70"/>
      <c r="U74" s="73"/>
      <c r="V74" s="71"/>
      <c r="W74" s="10"/>
      <c r="X74" s="11"/>
      <c r="Y74" s="11"/>
      <c r="Z74" s="11"/>
      <c r="AA74" s="11"/>
      <c r="AB74" s="11"/>
      <c r="AC74" s="11"/>
      <c r="AD74" s="11"/>
      <c r="AE74" s="10"/>
      <c r="AF74" s="11"/>
      <c r="AG74" s="12"/>
    </row>
    <row r="75" spans="1:33" ht="26.25" customHeight="1">
      <c r="A75" s="63"/>
      <c r="B75" s="64">
        <v>5569</v>
      </c>
      <c r="C75" s="237" t="s">
        <v>94</v>
      </c>
      <c r="D75" s="66" t="s">
        <v>95</v>
      </c>
      <c r="E75" s="219" t="s">
        <v>96</v>
      </c>
      <c r="F75" s="67" t="s">
        <v>97</v>
      </c>
      <c r="G75" s="68" t="s">
        <v>578</v>
      </c>
      <c r="H75" s="69" t="s">
        <v>4</v>
      </c>
      <c r="I75" s="10">
        <v>0</v>
      </c>
      <c r="J75" s="11">
        <v>1</v>
      </c>
      <c r="K75" s="11">
        <v>0</v>
      </c>
      <c r="L75" s="11">
        <v>8</v>
      </c>
      <c r="M75" s="11">
        <v>0</v>
      </c>
      <c r="N75" s="11">
        <v>1</v>
      </c>
      <c r="O75" s="11">
        <v>1</v>
      </c>
      <c r="P75" s="11">
        <v>11</v>
      </c>
      <c r="Q75" s="10">
        <v>1</v>
      </c>
      <c r="R75" s="11">
        <v>0</v>
      </c>
      <c r="S75" s="11">
        <v>0</v>
      </c>
      <c r="T75" s="70">
        <v>3</v>
      </c>
      <c r="U75" s="70">
        <v>110</v>
      </c>
      <c r="V75" s="71" t="s">
        <v>380</v>
      </c>
      <c r="W75" s="10">
        <v>12</v>
      </c>
      <c r="X75" s="11">
        <v>2</v>
      </c>
      <c r="Y75" s="11">
        <v>7</v>
      </c>
      <c r="Z75" s="11">
        <v>7</v>
      </c>
      <c r="AA75" s="11">
        <v>3</v>
      </c>
      <c r="AB75" s="11">
        <v>5</v>
      </c>
      <c r="AC75" s="11"/>
      <c r="AD75" s="11"/>
      <c r="AE75" s="10">
        <v>22</v>
      </c>
      <c r="AF75" s="11">
        <v>14</v>
      </c>
      <c r="AG75" s="12">
        <v>36</v>
      </c>
    </row>
    <row r="76" spans="1:33" ht="26.25" customHeight="1">
      <c r="A76" s="63"/>
      <c r="B76" s="64"/>
      <c r="C76" s="65"/>
      <c r="D76" s="66"/>
      <c r="E76" s="219"/>
      <c r="F76" s="67"/>
      <c r="G76" s="68"/>
      <c r="H76" s="69"/>
      <c r="I76" s="10"/>
      <c r="J76" s="11"/>
      <c r="K76" s="11"/>
      <c r="L76" s="11"/>
      <c r="M76" s="11"/>
      <c r="N76" s="11"/>
      <c r="O76" s="11"/>
      <c r="P76" s="11"/>
      <c r="Q76" s="10"/>
      <c r="R76" s="11"/>
      <c r="S76" s="11"/>
      <c r="T76" s="70"/>
      <c r="U76" s="73"/>
      <c r="V76" s="71"/>
      <c r="W76" s="10"/>
      <c r="X76" s="11"/>
      <c r="Y76" s="11"/>
      <c r="Z76" s="11"/>
      <c r="AA76" s="11"/>
      <c r="AB76" s="11"/>
      <c r="AC76" s="11"/>
      <c r="AD76" s="11"/>
      <c r="AE76" s="10"/>
      <c r="AF76" s="11"/>
      <c r="AG76" s="12"/>
    </row>
    <row r="77" spans="1:33" ht="26.25" customHeight="1">
      <c r="A77" s="63">
        <v>19</v>
      </c>
      <c r="B77" s="64">
        <v>5531</v>
      </c>
      <c r="C77" s="65" t="s">
        <v>98</v>
      </c>
      <c r="D77" s="66" t="s">
        <v>99</v>
      </c>
      <c r="E77" s="219" t="s">
        <v>100</v>
      </c>
      <c r="F77" s="67" t="s">
        <v>101</v>
      </c>
      <c r="G77" s="68" t="s">
        <v>639</v>
      </c>
      <c r="H77" s="69" t="s">
        <v>4</v>
      </c>
      <c r="I77" s="10">
        <v>1</v>
      </c>
      <c r="J77" s="11">
        <v>0</v>
      </c>
      <c r="K77" s="11">
        <v>1</v>
      </c>
      <c r="L77" s="11">
        <v>21</v>
      </c>
      <c r="M77" s="11">
        <v>0</v>
      </c>
      <c r="N77" s="11">
        <v>1</v>
      </c>
      <c r="O77" s="11">
        <v>3</v>
      </c>
      <c r="P77" s="11">
        <v>27</v>
      </c>
      <c r="Q77" s="10">
        <v>3</v>
      </c>
      <c r="R77" s="11">
        <v>1</v>
      </c>
      <c r="S77" s="11">
        <v>0</v>
      </c>
      <c r="T77" s="70">
        <v>8</v>
      </c>
      <c r="U77" s="70"/>
      <c r="V77" s="71"/>
      <c r="W77" s="10">
        <v>12</v>
      </c>
      <c r="X77" s="11">
        <v>35</v>
      </c>
      <c r="Y77" s="11">
        <v>18</v>
      </c>
      <c r="Z77" s="11">
        <v>42</v>
      </c>
      <c r="AA77" s="11">
        <v>26</v>
      </c>
      <c r="AB77" s="11">
        <v>52</v>
      </c>
      <c r="AC77" s="11"/>
      <c r="AD77" s="11"/>
      <c r="AE77" s="10">
        <v>56</v>
      </c>
      <c r="AF77" s="11">
        <v>129</v>
      </c>
      <c r="AG77" s="12">
        <v>185</v>
      </c>
    </row>
    <row r="78" spans="1:33" ht="15" customHeight="1">
      <c r="A78" s="63"/>
      <c r="B78" s="64"/>
      <c r="C78" s="68"/>
      <c r="D78" s="66"/>
      <c r="E78" s="219"/>
      <c r="F78" s="67"/>
      <c r="G78" s="68"/>
      <c r="H78" s="69"/>
      <c r="I78" s="10"/>
      <c r="J78" s="11"/>
      <c r="K78" s="11"/>
      <c r="L78" s="11"/>
      <c r="M78" s="11"/>
      <c r="N78" s="11"/>
      <c r="O78" s="11"/>
      <c r="P78" s="11"/>
      <c r="Q78" s="10"/>
      <c r="R78" s="11"/>
      <c r="S78" s="11"/>
      <c r="T78" s="70">
        <v>6</v>
      </c>
      <c r="U78" s="73">
        <v>110</v>
      </c>
      <c r="V78" s="71" t="s">
        <v>12</v>
      </c>
      <c r="W78" s="10">
        <v>12</v>
      </c>
      <c r="X78" s="11">
        <v>35</v>
      </c>
      <c r="Y78" s="11">
        <v>13</v>
      </c>
      <c r="Z78" s="11">
        <v>33</v>
      </c>
      <c r="AA78" s="11">
        <v>21</v>
      </c>
      <c r="AB78" s="11">
        <v>35</v>
      </c>
      <c r="AC78" s="11"/>
      <c r="AD78" s="11"/>
      <c r="AE78" s="10">
        <v>46</v>
      </c>
      <c r="AF78" s="11">
        <v>103</v>
      </c>
      <c r="AG78" s="12">
        <v>149</v>
      </c>
    </row>
    <row r="79" spans="1:33" ht="26.25" customHeight="1">
      <c r="A79" s="63"/>
      <c r="B79" s="64"/>
      <c r="C79" s="65"/>
      <c r="D79" s="66"/>
      <c r="E79" s="219"/>
      <c r="F79" s="67"/>
      <c r="G79" s="68"/>
      <c r="H79" s="69"/>
      <c r="I79" s="10"/>
      <c r="J79" s="11"/>
      <c r="K79" s="11"/>
      <c r="L79" s="11"/>
      <c r="M79" s="11"/>
      <c r="N79" s="11"/>
      <c r="O79" s="11"/>
      <c r="P79" s="11"/>
      <c r="Q79" s="10"/>
      <c r="R79" s="11"/>
      <c r="S79" s="11"/>
      <c r="T79" s="70">
        <v>2</v>
      </c>
      <c r="U79" s="73">
        <v>401</v>
      </c>
      <c r="V79" s="71" t="s">
        <v>258</v>
      </c>
      <c r="W79" s="10">
        <v>0</v>
      </c>
      <c r="X79" s="11">
        <v>0</v>
      </c>
      <c r="Y79" s="11">
        <v>5</v>
      </c>
      <c r="Z79" s="11">
        <v>9</v>
      </c>
      <c r="AA79" s="11">
        <v>5</v>
      </c>
      <c r="AB79" s="11">
        <v>17</v>
      </c>
      <c r="AC79" s="11"/>
      <c r="AD79" s="11"/>
      <c r="AE79" s="10">
        <v>10</v>
      </c>
      <c r="AF79" s="11">
        <v>26</v>
      </c>
      <c r="AG79" s="12">
        <v>36</v>
      </c>
    </row>
    <row r="80" spans="1:33" ht="26.25" customHeight="1">
      <c r="A80" s="63"/>
      <c r="B80" s="64"/>
      <c r="C80" s="65"/>
      <c r="D80" s="66"/>
      <c r="E80" s="219"/>
      <c r="F80" s="67"/>
      <c r="G80" s="68"/>
      <c r="H80" s="69"/>
      <c r="I80" s="10"/>
      <c r="J80" s="11"/>
      <c r="K80" s="11"/>
      <c r="L80" s="11"/>
      <c r="M80" s="11"/>
      <c r="N80" s="11"/>
      <c r="O80" s="11"/>
      <c r="P80" s="11"/>
      <c r="Q80" s="10"/>
      <c r="R80" s="11"/>
      <c r="S80" s="11"/>
      <c r="T80" s="70"/>
      <c r="U80" s="73"/>
      <c r="V80" s="71"/>
      <c r="W80" s="10"/>
      <c r="X80" s="11"/>
      <c r="Y80" s="11"/>
      <c r="Z80" s="11"/>
      <c r="AA80" s="11"/>
      <c r="AB80" s="11"/>
      <c r="AC80" s="11"/>
      <c r="AD80" s="11"/>
      <c r="AE80" s="10"/>
      <c r="AF80" s="11"/>
      <c r="AG80" s="12"/>
    </row>
    <row r="81" spans="1:34" ht="26.25" customHeight="1">
      <c r="A81" s="63"/>
      <c r="B81" s="64">
        <v>5534</v>
      </c>
      <c r="C81" s="237" t="s">
        <v>102</v>
      </c>
      <c r="D81" s="66" t="s">
        <v>103</v>
      </c>
      <c r="E81" s="219" t="s">
        <v>104</v>
      </c>
      <c r="F81" s="67" t="s">
        <v>105</v>
      </c>
      <c r="G81" s="68" t="s">
        <v>639</v>
      </c>
      <c r="H81" s="69" t="s">
        <v>4</v>
      </c>
      <c r="I81" s="10">
        <v>0</v>
      </c>
      <c r="J81" s="11">
        <v>1</v>
      </c>
      <c r="K81" s="11">
        <v>0</v>
      </c>
      <c r="L81" s="11">
        <v>8</v>
      </c>
      <c r="M81" s="11">
        <v>0</v>
      </c>
      <c r="N81" s="11">
        <v>1</v>
      </c>
      <c r="O81" s="11">
        <v>1</v>
      </c>
      <c r="P81" s="11">
        <v>11</v>
      </c>
      <c r="Q81" s="10">
        <v>1</v>
      </c>
      <c r="R81" s="11">
        <v>0</v>
      </c>
      <c r="S81" s="11">
        <v>0</v>
      </c>
      <c r="T81" s="70">
        <v>3</v>
      </c>
      <c r="U81" s="70">
        <v>110</v>
      </c>
      <c r="V81" s="71" t="s">
        <v>12</v>
      </c>
      <c r="W81" s="10">
        <v>9</v>
      </c>
      <c r="X81" s="11">
        <v>7</v>
      </c>
      <c r="Y81" s="11">
        <v>5</v>
      </c>
      <c r="Z81" s="11">
        <v>2</v>
      </c>
      <c r="AA81" s="11">
        <v>6</v>
      </c>
      <c r="AB81" s="11">
        <v>6</v>
      </c>
      <c r="AC81" s="11"/>
      <c r="AD81" s="11"/>
      <c r="AE81" s="10">
        <v>20</v>
      </c>
      <c r="AF81" s="11">
        <v>15</v>
      </c>
      <c r="AG81" s="12">
        <v>35</v>
      </c>
    </row>
    <row r="82" spans="1:34" ht="26.25" customHeight="1">
      <c r="A82" s="74"/>
      <c r="B82" s="75"/>
      <c r="C82" s="76"/>
      <c r="D82" s="77"/>
      <c r="E82" s="220"/>
      <c r="F82" s="78"/>
      <c r="G82" s="293"/>
      <c r="H82" s="79"/>
      <c r="I82" s="82"/>
      <c r="J82" s="83"/>
      <c r="K82" s="83"/>
      <c r="L82" s="83"/>
      <c r="M82" s="83"/>
      <c r="N82" s="83"/>
      <c r="O82" s="83"/>
      <c r="P82" s="83"/>
      <c r="Q82" s="82"/>
      <c r="R82" s="83"/>
      <c r="S82" s="83"/>
      <c r="T82" s="236"/>
      <c r="U82" s="80"/>
      <c r="V82" s="81"/>
      <c r="W82" s="82"/>
      <c r="X82" s="83"/>
      <c r="Y82" s="83"/>
      <c r="Z82" s="83"/>
      <c r="AA82" s="83"/>
      <c r="AB82" s="83"/>
      <c r="AC82" s="83"/>
      <c r="AD82" s="83"/>
      <c r="AE82" s="82"/>
      <c r="AF82" s="83"/>
      <c r="AG82" s="84"/>
    </row>
    <row r="83" spans="1:34" ht="26.25" customHeight="1">
      <c r="A83" s="63">
        <v>20</v>
      </c>
      <c r="B83" s="64">
        <v>5603</v>
      </c>
      <c r="C83" s="65" t="s">
        <v>613</v>
      </c>
      <c r="D83" s="66" t="s">
        <v>106</v>
      </c>
      <c r="E83" s="219" t="s">
        <v>107</v>
      </c>
      <c r="F83" s="67" t="s">
        <v>108</v>
      </c>
      <c r="G83" s="68" t="s">
        <v>446</v>
      </c>
      <c r="H83" s="69" t="s">
        <v>4</v>
      </c>
      <c r="I83" s="10">
        <v>1</v>
      </c>
      <c r="J83" s="11">
        <v>0</v>
      </c>
      <c r="K83" s="11">
        <v>2</v>
      </c>
      <c r="L83" s="11">
        <v>38</v>
      </c>
      <c r="M83" s="11">
        <v>0</v>
      </c>
      <c r="N83" s="11">
        <v>2</v>
      </c>
      <c r="O83" s="11">
        <v>6</v>
      </c>
      <c r="P83" s="11">
        <v>49</v>
      </c>
      <c r="Q83" s="10">
        <v>6</v>
      </c>
      <c r="R83" s="11">
        <v>10</v>
      </c>
      <c r="S83" s="11">
        <v>0</v>
      </c>
      <c r="T83" s="70">
        <v>13</v>
      </c>
      <c r="U83" s="70"/>
      <c r="V83" s="87"/>
      <c r="W83" s="10">
        <v>53</v>
      </c>
      <c r="X83" s="11">
        <v>32</v>
      </c>
      <c r="Y83" s="11">
        <v>61</v>
      </c>
      <c r="Z83" s="11">
        <v>25</v>
      </c>
      <c r="AA83" s="11">
        <v>47</v>
      </c>
      <c r="AB83" s="11">
        <v>27</v>
      </c>
      <c r="AC83" s="11"/>
      <c r="AD83" s="12"/>
      <c r="AE83" s="10">
        <v>161</v>
      </c>
      <c r="AF83" s="11">
        <v>84</v>
      </c>
      <c r="AG83" s="12">
        <v>245</v>
      </c>
    </row>
    <row r="84" spans="1:34" ht="26.25" customHeight="1">
      <c r="A84" s="63"/>
      <c r="B84" s="64"/>
      <c r="C84" s="65"/>
      <c r="D84" s="66"/>
      <c r="E84" s="219"/>
      <c r="F84" s="90"/>
      <c r="G84" s="68"/>
      <c r="H84" s="69"/>
      <c r="I84" s="10"/>
      <c r="J84" s="11"/>
      <c r="K84" s="11"/>
      <c r="L84" s="11"/>
      <c r="M84" s="11"/>
      <c r="N84" s="11"/>
      <c r="O84" s="11"/>
      <c r="P84" s="11"/>
      <c r="Q84" s="10"/>
      <c r="R84" s="11"/>
      <c r="S84" s="11"/>
      <c r="T84" s="70">
        <v>3</v>
      </c>
      <c r="U84" s="73">
        <v>201</v>
      </c>
      <c r="V84" s="71" t="s">
        <v>109</v>
      </c>
      <c r="W84" s="10">
        <v>10</v>
      </c>
      <c r="X84" s="11">
        <v>8</v>
      </c>
      <c r="Y84" s="11">
        <v>17</v>
      </c>
      <c r="Z84" s="11">
        <v>5</v>
      </c>
      <c r="AA84" s="11">
        <v>9</v>
      </c>
      <c r="AB84" s="11">
        <v>5</v>
      </c>
      <c r="AC84" s="11"/>
      <c r="AD84" s="11"/>
      <c r="AE84" s="10">
        <v>36</v>
      </c>
      <c r="AF84" s="11">
        <v>18</v>
      </c>
      <c r="AG84" s="12">
        <v>54</v>
      </c>
    </row>
    <row r="85" spans="1:34" ht="26.25" customHeight="1">
      <c r="A85" s="63"/>
      <c r="B85" s="64"/>
      <c r="C85" s="65"/>
      <c r="D85" s="66"/>
      <c r="E85" s="219"/>
      <c r="F85" s="67"/>
      <c r="G85" s="68"/>
      <c r="H85" s="69"/>
      <c r="I85" s="10"/>
      <c r="J85" s="11"/>
      <c r="K85" s="11"/>
      <c r="L85" s="11"/>
      <c r="M85" s="11"/>
      <c r="N85" s="11"/>
      <c r="O85" s="11"/>
      <c r="P85" s="11"/>
      <c r="Q85" s="10"/>
      <c r="R85" s="11"/>
      <c r="S85" s="11"/>
      <c r="T85" s="70">
        <v>3</v>
      </c>
      <c r="U85" s="73">
        <v>250</v>
      </c>
      <c r="V85" s="71" t="s">
        <v>110</v>
      </c>
      <c r="W85" s="10">
        <v>5</v>
      </c>
      <c r="X85" s="11">
        <v>16</v>
      </c>
      <c r="Y85" s="11">
        <v>1</v>
      </c>
      <c r="Z85" s="11">
        <v>17</v>
      </c>
      <c r="AA85" s="11">
        <v>5</v>
      </c>
      <c r="AB85" s="11">
        <v>21</v>
      </c>
      <c r="AC85" s="11"/>
      <c r="AD85" s="11"/>
      <c r="AE85" s="10">
        <v>11</v>
      </c>
      <c r="AF85" s="11">
        <v>54</v>
      </c>
      <c r="AG85" s="12">
        <v>65</v>
      </c>
    </row>
    <row r="86" spans="1:34" ht="26.25" customHeight="1">
      <c r="A86" s="63"/>
      <c r="B86" s="64"/>
      <c r="C86" s="65"/>
      <c r="D86" s="66"/>
      <c r="E86" s="219"/>
      <c r="F86" s="67"/>
      <c r="G86" s="68"/>
      <c r="H86" s="69"/>
      <c r="I86" s="10"/>
      <c r="J86" s="11"/>
      <c r="K86" s="11"/>
      <c r="L86" s="11"/>
      <c r="M86" s="11"/>
      <c r="N86" s="11"/>
      <c r="O86" s="11"/>
      <c r="P86" s="11"/>
      <c r="Q86" s="10"/>
      <c r="R86" s="11"/>
      <c r="S86" s="11"/>
      <c r="T86" s="70">
        <v>3</v>
      </c>
      <c r="U86" s="73">
        <v>311</v>
      </c>
      <c r="V86" s="71" t="s">
        <v>381</v>
      </c>
      <c r="W86" s="10">
        <v>15</v>
      </c>
      <c r="X86" s="11">
        <v>3</v>
      </c>
      <c r="Y86" s="11">
        <v>13</v>
      </c>
      <c r="Z86" s="11">
        <v>3</v>
      </c>
      <c r="AA86" s="11">
        <v>17</v>
      </c>
      <c r="AB86" s="11">
        <v>1</v>
      </c>
      <c r="AC86" s="11"/>
      <c r="AD86" s="11"/>
      <c r="AE86" s="10">
        <v>45</v>
      </c>
      <c r="AF86" s="11">
        <v>7</v>
      </c>
      <c r="AG86" s="12">
        <v>52</v>
      </c>
    </row>
    <row r="87" spans="1:34" ht="26.25" customHeight="1">
      <c r="A87" s="63"/>
      <c r="B87" s="64"/>
      <c r="C87" s="65"/>
      <c r="D87" s="66"/>
      <c r="E87" s="219"/>
      <c r="F87" s="67"/>
      <c r="G87" s="68"/>
      <c r="H87" s="69"/>
      <c r="I87" s="10"/>
      <c r="J87" s="11"/>
      <c r="K87" s="11"/>
      <c r="L87" s="11"/>
      <c r="M87" s="11"/>
      <c r="N87" s="11"/>
      <c r="O87" s="11"/>
      <c r="P87" s="11"/>
      <c r="Q87" s="10"/>
      <c r="R87" s="11"/>
      <c r="S87" s="11"/>
      <c r="T87" s="70">
        <v>3</v>
      </c>
      <c r="U87" s="73">
        <v>326</v>
      </c>
      <c r="V87" s="71" t="s">
        <v>111</v>
      </c>
      <c r="W87" s="10">
        <v>23</v>
      </c>
      <c r="X87" s="11">
        <v>0</v>
      </c>
      <c r="Y87" s="11">
        <v>30</v>
      </c>
      <c r="Z87" s="11">
        <v>0</v>
      </c>
      <c r="AA87" s="11">
        <v>16</v>
      </c>
      <c r="AB87" s="11">
        <v>0</v>
      </c>
      <c r="AC87" s="11"/>
      <c r="AD87" s="11"/>
      <c r="AE87" s="10">
        <v>69</v>
      </c>
      <c r="AF87" s="11">
        <v>0</v>
      </c>
      <c r="AG87" s="12">
        <v>69</v>
      </c>
    </row>
    <row r="88" spans="1:34" ht="26.25" customHeight="1">
      <c r="A88" s="63"/>
      <c r="B88" s="64"/>
      <c r="C88" s="65"/>
      <c r="D88" s="66"/>
      <c r="E88" s="219"/>
      <c r="F88" s="67"/>
      <c r="G88" s="68"/>
      <c r="H88" s="69"/>
      <c r="I88" s="10"/>
      <c r="J88" s="11"/>
      <c r="K88" s="11"/>
      <c r="L88" s="11"/>
      <c r="M88" s="11"/>
      <c r="N88" s="11"/>
      <c r="O88" s="11"/>
      <c r="P88" s="11"/>
      <c r="Q88" s="10"/>
      <c r="R88" s="11"/>
      <c r="S88" s="11"/>
      <c r="T88" s="70">
        <v>1</v>
      </c>
      <c r="U88" s="73">
        <v>401</v>
      </c>
      <c r="V88" s="71" t="s">
        <v>626</v>
      </c>
      <c r="W88" s="10">
        <v>0</v>
      </c>
      <c r="X88" s="11">
        <v>5</v>
      </c>
      <c r="Y88" s="11">
        <v>0</v>
      </c>
      <c r="Z88" s="11">
        <v>0</v>
      </c>
      <c r="AA88" s="11">
        <v>0</v>
      </c>
      <c r="AB88" s="11">
        <v>0</v>
      </c>
      <c r="AC88" s="11"/>
      <c r="AD88" s="11"/>
      <c r="AE88" s="10">
        <v>0</v>
      </c>
      <c r="AF88" s="11">
        <v>5</v>
      </c>
      <c r="AG88" s="12">
        <v>5</v>
      </c>
    </row>
    <row r="89" spans="1:34" ht="26.25" customHeight="1">
      <c r="A89" s="63"/>
      <c r="B89" s="64"/>
      <c r="C89" s="65"/>
      <c r="D89" s="66"/>
      <c r="E89" s="219"/>
      <c r="F89" s="67"/>
      <c r="G89" s="68"/>
      <c r="H89" s="69"/>
      <c r="I89" s="10"/>
      <c r="J89" s="11"/>
      <c r="K89" s="11"/>
      <c r="L89" s="11"/>
      <c r="M89" s="11"/>
      <c r="N89" s="11"/>
      <c r="O89" s="11"/>
      <c r="P89" s="11"/>
      <c r="Q89" s="10"/>
      <c r="R89" s="11"/>
      <c r="S89" s="11"/>
      <c r="T89" s="70"/>
      <c r="U89" s="73"/>
      <c r="V89" s="71"/>
      <c r="W89" s="10"/>
      <c r="X89" s="11"/>
      <c r="Y89" s="11"/>
      <c r="Z89" s="11"/>
      <c r="AA89" s="11"/>
      <c r="AB89" s="11"/>
      <c r="AC89" s="11"/>
      <c r="AD89" s="11"/>
      <c r="AE89" s="10"/>
      <c r="AF89" s="11"/>
      <c r="AG89" s="12"/>
      <c r="AH89" s="85"/>
    </row>
    <row r="90" spans="1:34" ht="26.25" customHeight="1">
      <c r="A90" s="89"/>
      <c r="B90" s="64">
        <v>5535</v>
      </c>
      <c r="C90" s="68" t="s">
        <v>112</v>
      </c>
      <c r="D90" s="66" t="s">
        <v>113</v>
      </c>
      <c r="E90" s="219" t="s">
        <v>114</v>
      </c>
      <c r="F90" s="67" t="s">
        <v>115</v>
      </c>
      <c r="G90" s="68" t="s">
        <v>446</v>
      </c>
      <c r="H90" s="69" t="s">
        <v>4</v>
      </c>
      <c r="I90" s="10">
        <v>0</v>
      </c>
      <c r="J90" s="11">
        <v>1</v>
      </c>
      <c r="K90" s="11">
        <v>0</v>
      </c>
      <c r="L90" s="11">
        <v>7</v>
      </c>
      <c r="M90" s="11">
        <v>0</v>
      </c>
      <c r="N90" s="11">
        <v>1</v>
      </c>
      <c r="O90" s="11">
        <v>1</v>
      </c>
      <c r="P90" s="11">
        <v>10</v>
      </c>
      <c r="Q90" s="10">
        <v>1</v>
      </c>
      <c r="R90" s="11">
        <v>0</v>
      </c>
      <c r="S90" s="11">
        <v>0</v>
      </c>
      <c r="T90" s="70">
        <v>3</v>
      </c>
      <c r="U90" s="70">
        <v>110</v>
      </c>
      <c r="V90" s="71" t="s">
        <v>12</v>
      </c>
      <c r="W90" s="10">
        <v>7</v>
      </c>
      <c r="X90" s="11">
        <v>2</v>
      </c>
      <c r="Y90" s="11">
        <v>4</v>
      </c>
      <c r="Z90" s="11">
        <v>2</v>
      </c>
      <c r="AA90" s="11">
        <v>2</v>
      </c>
      <c r="AB90" s="11">
        <v>5</v>
      </c>
      <c r="AC90" s="11"/>
      <c r="AD90" s="11"/>
      <c r="AE90" s="10">
        <v>13</v>
      </c>
      <c r="AF90" s="11">
        <v>9</v>
      </c>
      <c r="AG90" s="12">
        <v>22</v>
      </c>
      <c r="AH90" s="85"/>
    </row>
    <row r="91" spans="1:34" ht="26.25" customHeight="1">
      <c r="A91" s="63"/>
      <c r="B91" s="64"/>
      <c r="C91" s="65"/>
      <c r="D91" s="66"/>
      <c r="E91" s="219"/>
      <c r="F91" s="67"/>
      <c r="G91" s="68"/>
      <c r="H91" s="69"/>
      <c r="I91" s="10"/>
      <c r="J91" s="11"/>
      <c r="K91" s="11"/>
      <c r="L91" s="11"/>
      <c r="M91" s="11"/>
      <c r="N91" s="11"/>
      <c r="O91" s="11"/>
      <c r="P91" s="11"/>
      <c r="Q91" s="10"/>
      <c r="R91" s="11"/>
      <c r="S91" s="11"/>
      <c r="T91" s="70"/>
      <c r="U91" s="73"/>
      <c r="V91" s="71"/>
      <c r="W91" s="10"/>
      <c r="X91" s="11"/>
      <c r="Y91" s="11"/>
      <c r="Z91" s="11"/>
      <c r="AA91" s="11"/>
      <c r="AB91" s="11"/>
      <c r="AC91" s="11"/>
      <c r="AD91" s="11"/>
      <c r="AE91" s="10"/>
      <c r="AF91" s="11"/>
      <c r="AG91" s="12"/>
      <c r="AH91" s="85"/>
    </row>
    <row r="92" spans="1:34" ht="26.25" customHeight="1">
      <c r="A92" s="63">
        <v>21</v>
      </c>
      <c r="B92" s="64">
        <v>5536</v>
      </c>
      <c r="C92" s="65" t="s">
        <v>116</v>
      </c>
      <c r="D92" s="66" t="s">
        <v>117</v>
      </c>
      <c r="E92" s="219" t="s">
        <v>118</v>
      </c>
      <c r="F92" s="67" t="s">
        <v>119</v>
      </c>
      <c r="G92" s="68" t="s">
        <v>640</v>
      </c>
      <c r="H92" s="69" t="s">
        <v>4</v>
      </c>
      <c r="I92" s="10">
        <v>1</v>
      </c>
      <c r="J92" s="11">
        <v>0</v>
      </c>
      <c r="K92" s="11">
        <v>1</v>
      </c>
      <c r="L92" s="11">
        <v>39</v>
      </c>
      <c r="M92" s="11">
        <v>0</v>
      </c>
      <c r="N92" s="11">
        <v>1</v>
      </c>
      <c r="O92" s="11">
        <v>6</v>
      </c>
      <c r="P92" s="11">
        <v>48</v>
      </c>
      <c r="Q92" s="10">
        <v>3</v>
      </c>
      <c r="R92" s="11">
        <v>2</v>
      </c>
      <c r="S92" s="11">
        <v>0</v>
      </c>
      <c r="T92" s="70">
        <v>15</v>
      </c>
      <c r="U92" s="70"/>
      <c r="V92" s="71"/>
      <c r="W92" s="10">
        <v>90</v>
      </c>
      <c r="X92" s="11">
        <v>99</v>
      </c>
      <c r="Y92" s="11">
        <v>114</v>
      </c>
      <c r="Z92" s="11">
        <v>92</v>
      </c>
      <c r="AA92" s="11">
        <v>103</v>
      </c>
      <c r="AB92" s="11">
        <v>95</v>
      </c>
      <c r="AC92" s="11"/>
      <c r="AD92" s="11"/>
      <c r="AE92" s="10">
        <v>307</v>
      </c>
      <c r="AF92" s="11">
        <v>286</v>
      </c>
      <c r="AG92" s="12">
        <v>593</v>
      </c>
      <c r="AH92" s="85"/>
    </row>
    <row r="93" spans="1:34" ht="26.25" customHeight="1">
      <c r="A93" s="63"/>
      <c r="B93" s="64"/>
      <c r="C93" s="65"/>
      <c r="D93" s="66"/>
      <c r="E93" s="219"/>
      <c r="F93" s="67"/>
      <c r="G93" s="68"/>
      <c r="H93" s="69"/>
      <c r="I93" s="10"/>
      <c r="J93" s="11"/>
      <c r="K93" s="11"/>
      <c r="L93" s="11"/>
      <c r="M93" s="11"/>
      <c r="N93" s="11"/>
      <c r="O93" s="11"/>
      <c r="P93" s="11"/>
      <c r="Q93" s="10"/>
      <c r="R93" s="11"/>
      <c r="S93" s="11"/>
      <c r="T93" s="70">
        <v>9</v>
      </c>
      <c r="U93" s="73">
        <v>110</v>
      </c>
      <c r="V93" s="71" t="s">
        <v>12</v>
      </c>
      <c r="W93" s="10">
        <v>56</v>
      </c>
      <c r="X93" s="11">
        <v>53</v>
      </c>
      <c r="Y93" s="11">
        <v>66</v>
      </c>
      <c r="Z93" s="11">
        <v>55</v>
      </c>
      <c r="AA93" s="11">
        <v>58</v>
      </c>
      <c r="AB93" s="11">
        <v>60</v>
      </c>
      <c r="AC93" s="11"/>
      <c r="AD93" s="11"/>
      <c r="AE93" s="10">
        <v>180</v>
      </c>
      <c r="AF93" s="11">
        <v>168</v>
      </c>
      <c r="AG93" s="12">
        <v>348</v>
      </c>
      <c r="AH93" s="85"/>
    </row>
    <row r="94" spans="1:34" ht="26.25" customHeight="1">
      <c r="A94" s="63"/>
      <c r="B94" s="64"/>
      <c r="C94" s="65"/>
      <c r="D94" s="66"/>
      <c r="E94" s="219"/>
      <c r="F94" s="90"/>
      <c r="G94" s="68"/>
      <c r="H94" s="69"/>
      <c r="I94" s="10"/>
      <c r="J94" s="11"/>
      <c r="K94" s="11"/>
      <c r="L94" s="11"/>
      <c r="M94" s="11"/>
      <c r="N94" s="11"/>
      <c r="O94" s="11"/>
      <c r="P94" s="11"/>
      <c r="Q94" s="10"/>
      <c r="R94" s="11"/>
      <c r="S94" s="11"/>
      <c r="T94" s="70">
        <v>3</v>
      </c>
      <c r="U94" s="73">
        <v>801</v>
      </c>
      <c r="V94" s="71" t="s">
        <v>5</v>
      </c>
      <c r="W94" s="10">
        <v>24</v>
      </c>
      <c r="X94" s="11">
        <v>29</v>
      </c>
      <c r="Y94" s="11">
        <v>35</v>
      </c>
      <c r="Z94" s="11">
        <v>22</v>
      </c>
      <c r="AA94" s="11">
        <v>31</v>
      </c>
      <c r="AB94" s="11">
        <v>23</v>
      </c>
      <c r="AC94" s="11"/>
      <c r="AD94" s="11"/>
      <c r="AE94" s="10">
        <v>90</v>
      </c>
      <c r="AF94" s="11">
        <v>74</v>
      </c>
      <c r="AG94" s="12">
        <v>164</v>
      </c>
    </row>
    <row r="95" spans="1:34" ht="26.25" customHeight="1">
      <c r="A95" s="63"/>
      <c r="B95" s="64"/>
      <c r="C95" s="65"/>
      <c r="D95" s="66"/>
      <c r="E95" s="219"/>
      <c r="F95" s="90"/>
      <c r="G95" s="68"/>
      <c r="H95" s="69"/>
      <c r="I95" s="10"/>
      <c r="J95" s="11"/>
      <c r="K95" s="11"/>
      <c r="L95" s="11"/>
      <c r="M95" s="11"/>
      <c r="N95" s="11"/>
      <c r="O95" s="11"/>
      <c r="P95" s="11"/>
      <c r="Q95" s="10"/>
      <c r="R95" s="11"/>
      <c r="S95" s="11"/>
      <c r="T95" s="70">
        <v>3</v>
      </c>
      <c r="U95" s="73">
        <v>850</v>
      </c>
      <c r="V95" s="71" t="s">
        <v>6</v>
      </c>
      <c r="W95" s="10">
        <v>10</v>
      </c>
      <c r="X95" s="11">
        <v>17</v>
      </c>
      <c r="Y95" s="11">
        <v>13</v>
      </c>
      <c r="Z95" s="11">
        <v>15</v>
      </c>
      <c r="AA95" s="11">
        <v>14</v>
      </c>
      <c r="AB95" s="11">
        <v>12</v>
      </c>
      <c r="AC95" s="11"/>
      <c r="AD95" s="11"/>
      <c r="AE95" s="10">
        <v>37</v>
      </c>
      <c r="AF95" s="11">
        <v>44</v>
      </c>
      <c r="AG95" s="12">
        <v>81</v>
      </c>
    </row>
    <row r="96" spans="1:34" ht="26.25" customHeight="1">
      <c r="A96" s="63"/>
      <c r="B96" s="64"/>
      <c r="C96" s="65"/>
      <c r="D96" s="66"/>
      <c r="E96" s="219"/>
      <c r="F96" s="90"/>
      <c r="G96" s="68"/>
      <c r="H96" s="69"/>
      <c r="I96" s="10"/>
      <c r="J96" s="11"/>
      <c r="K96" s="11"/>
      <c r="L96" s="11"/>
      <c r="M96" s="11"/>
      <c r="N96" s="11"/>
      <c r="O96" s="11"/>
      <c r="P96" s="11"/>
      <c r="Q96" s="10"/>
      <c r="R96" s="11"/>
      <c r="S96" s="11"/>
      <c r="T96" s="70"/>
      <c r="U96" s="73"/>
      <c r="V96" s="71"/>
      <c r="W96" s="10"/>
      <c r="X96" s="11"/>
      <c r="Y96" s="11"/>
      <c r="Z96" s="11"/>
      <c r="AA96" s="11"/>
      <c r="AB96" s="11"/>
      <c r="AC96" s="11"/>
      <c r="AD96" s="11"/>
      <c r="AE96" s="10"/>
      <c r="AF96" s="11"/>
      <c r="AG96" s="12"/>
    </row>
    <row r="97" spans="1:34" ht="26.25" customHeight="1">
      <c r="A97" s="63">
        <v>22</v>
      </c>
      <c r="B97" s="64">
        <v>5537</v>
      </c>
      <c r="C97" s="65" t="s">
        <v>120</v>
      </c>
      <c r="D97" s="66" t="s">
        <v>121</v>
      </c>
      <c r="E97" s="219" t="s">
        <v>122</v>
      </c>
      <c r="F97" s="67" t="s">
        <v>123</v>
      </c>
      <c r="G97" s="68" t="s">
        <v>589</v>
      </c>
      <c r="H97" s="69" t="s">
        <v>4</v>
      </c>
      <c r="I97" s="10">
        <v>1</v>
      </c>
      <c r="J97" s="11">
        <v>0</v>
      </c>
      <c r="K97" s="11">
        <v>1</v>
      </c>
      <c r="L97" s="11">
        <v>32</v>
      </c>
      <c r="M97" s="11">
        <v>0</v>
      </c>
      <c r="N97" s="11">
        <v>1</v>
      </c>
      <c r="O97" s="11">
        <v>3</v>
      </c>
      <c r="P97" s="11">
        <v>38</v>
      </c>
      <c r="Q97" s="10">
        <v>3</v>
      </c>
      <c r="R97" s="11">
        <v>1</v>
      </c>
      <c r="S97" s="11">
        <v>0</v>
      </c>
      <c r="T97" s="70">
        <v>11</v>
      </c>
      <c r="U97" s="70">
        <v>110</v>
      </c>
      <c r="V97" s="71" t="s">
        <v>12</v>
      </c>
      <c r="W97" s="10">
        <v>76</v>
      </c>
      <c r="X97" s="11">
        <v>87</v>
      </c>
      <c r="Y97" s="11">
        <v>41</v>
      </c>
      <c r="Z97" s="11">
        <v>51</v>
      </c>
      <c r="AA97" s="11">
        <v>36</v>
      </c>
      <c r="AB97" s="11">
        <v>78</v>
      </c>
      <c r="AC97" s="11"/>
      <c r="AD97" s="11"/>
      <c r="AE97" s="10">
        <v>153</v>
      </c>
      <c r="AF97" s="11">
        <v>216</v>
      </c>
      <c r="AG97" s="12">
        <v>369</v>
      </c>
    </row>
    <row r="98" spans="1:34" ht="26.25" customHeight="1">
      <c r="A98" s="63"/>
      <c r="B98" s="91"/>
      <c r="C98" s="65"/>
      <c r="D98" s="66"/>
      <c r="E98" s="219"/>
      <c r="F98" s="90"/>
      <c r="G98" s="68"/>
      <c r="H98" s="69"/>
      <c r="I98" s="10"/>
      <c r="J98" s="11"/>
      <c r="K98" s="11"/>
      <c r="L98" s="11"/>
      <c r="M98" s="11"/>
      <c r="N98" s="11"/>
      <c r="O98" s="11"/>
      <c r="P98" s="11"/>
      <c r="Q98" s="10"/>
      <c r="R98" s="11"/>
      <c r="S98" s="11"/>
      <c r="T98" s="70"/>
      <c r="U98" s="73"/>
      <c r="V98" s="71"/>
      <c r="W98" s="10"/>
      <c r="X98" s="11"/>
      <c r="Y98" s="11"/>
      <c r="Z98" s="11"/>
      <c r="AA98" s="11"/>
      <c r="AB98" s="11"/>
      <c r="AC98" s="11"/>
      <c r="AD98" s="11"/>
      <c r="AE98" s="10"/>
      <c r="AF98" s="11"/>
      <c r="AG98" s="12"/>
    </row>
    <row r="99" spans="1:34" ht="26.25" customHeight="1">
      <c r="A99" s="63">
        <v>23</v>
      </c>
      <c r="B99" s="91">
        <v>5538</v>
      </c>
      <c r="C99" s="65" t="s">
        <v>124</v>
      </c>
      <c r="D99" s="66" t="s">
        <v>125</v>
      </c>
      <c r="E99" s="219" t="s">
        <v>126</v>
      </c>
      <c r="F99" s="67" t="s">
        <v>127</v>
      </c>
      <c r="G99" s="68" t="s">
        <v>447</v>
      </c>
      <c r="H99" s="69" t="s">
        <v>4</v>
      </c>
      <c r="I99" s="10">
        <v>1</v>
      </c>
      <c r="J99" s="11">
        <v>0</v>
      </c>
      <c r="K99" s="11">
        <v>2</v>
      </c>
      <c r="L99" s="11">
        <v>44</v>
      </c>
      <c r="M99" s="11">
        <v>0</v>
      </c>
      <c r="N99" s="11">
        <v>1</v>
      </c>
      <c r="O99" s="11">
        <v>6</v>
      </c>
      <c r="P99" s="11">
        <v>54</v>
      </c>
      <c r="Q99" s="10">
        <v>4</v>
      </c>
      <c r="R99" s="11">
        <v>7</v>
      </c>
      <c r="S99" s="11">
        <v>0</v>
      </c>
      <c r="T99" s="70">
        <v>15</v>
      </c>
      <c r="U99" s="70"/>
      <c r="V99" s="71"/>
      <c r="W99" s="10">
        <v>100</v>
      </c>
      <c r="X99" s="11">
        <v>25</v>
      </c>
      <c r="Y99" s="11">
        <v>105</v>
      </c>
      <c r="Z99" s="11">
        <v>15</v>
      </c>
      <c r="AA99" s="11">
        <v>134</v>
      </c>
      <c r="AB99" s="11">
        <v>32</v>
      </c>
      <c r="AC99" s="11"/>
      <c r="AD99" s="11"/>
      <c r="AE99" s="10">
        <v>339</v>
      </c>
      <c r="AF99" s="11">
        <v>72</v>
      </c>
      <c r="AG99" s="12">
        <v>411</v>
      </c>
    </row>
    <row r="100" spans="1:34" ht="26.25" customHeight="1">
      <c r="A100" s="63"/>
      <c r="B100" s="64"/>
      <c r="C100" s="65"/>
      <c r="D100" s="66"/>
      <c r="E100" s="219"/>
      <c r="F100" s="90"/>
      <c r="G100" s="68"/>
      <c r="H100" s="69"/>
      <c r="I100" s="10"/>
      <c r="J100" s="11"/>
      <c r="K100" s="11"/>
      <c r="L100" s="11"/>
      <c r="M100" s="11"/>
      <c r="N100" s="11"/>
      <c r="O100" s="11"/>
      <c r="P100" s="11"/>
      <c r="Q100" s="10"/>
      <c r="R100" s="11"/>
      <c r="S100" s="11"/>
      <c r="T100" s="70">
        <v>3</v>
      </c>
      <c r="U100" s="73">
        <v>301</v>
      </c>
      <c r="V100" s="71" t="s">
        <v>66</v>
      </c>
      <c r="W100" s="10">
        <v>20</v>
      </c>
      <c r="X100" s="11">
        <v>6</v>
      </c>
      <c r="Y100" s="11">
        <v>26</v>
      </c>
      <c r="Z100" s="11">
        <v>2</v>
      </c>
      <c r="AA100" s="11">
        <v>20</v>
      </c>
      <c r="AB100" s="11">
        <v>2</v>
      </c>
      <c r="AC100" s="11"/>
      <c r="AD100" s="11"/>
      <c r="AE100" s="10">
        <v>66</v>
      </c>
      <c r="AF100" s="11">
        <v>10</v>
      </c>
      <c r="AG100" s="12">
        <v>76</v>
      </c>
    </row>
    <row r="101" spans="1:34" ht="26.25" customHeight="1">
      <c r="A101" s="63"/>
      <c r="B101" s="64"/>
      <c r="C101" s="65"/>
      <c r="D101" s="66"/>
      <c r="E101" s="219"/>
      <c r="F101" s="67"/>
      <c r="G101" s="68"/>
      <c r="H101" s="69"/>
      <c r="I101" s="10"/>
      <c r="J101" s="11"/>
      <c r="K101" s="11"/>
      <c r="L101" s="11"/>
      <c r="M101" s="11"/>
      <c r="N101" s="11"/>
      <c r="O101" s="11"/>
      <c r="P101" s="11"/>
      <c r="Q101" s="10"/>
      <c r="R101" s="11"/>
      <c r="S101" s="11"/>
      <c r="T101" s="70">
        <v>3</v>
      </c>
      <c r="U101" s="73">
        <v>301</v>
      </c>
      <c r="V101" s="71" t="s">
        <v>128</v>
      </c>
      <c r="W101" s="10">
        <v>20</v>
      </c>
      <c r="X101" s="11">
        <v>6</v>
      </c>
      <c r="Y101" s="11">
        <v>13</v>
      </c>
      <c r="Z101" s="11">
        <v>4</v>
      </c>
      <c r="AA101" s="11">
        <v>31</v>
      </c>
      <c r="AB101" s="11">
        <v>9</v>
      </c>
      <c r="AC101" s="11"/>
      <c r="AD101" s="11"/>
      <c r="AE101" s="10">
        <v>64</v>
      </c>
      <c r="AF101" s="11">
        <v>19</v>
      </c>
      <c r="AG101" s="12">
        <v>83</v>
      </c>
    </row>
    <row r="102" spans="1:34" ht="26.25" customHeight="1">
      <c r="A102" s="63"/>
      <c r="B102" s="64"/>
      <c r="C102" s="65"/>
      <c r="D102" s="66"/>
      <c r="E102" s="219"/>
      <c r="F102" s="67"/>
      <c r="G102" s="68"/>
      <c r="H102" s="69"/>
      <c r="I102" s="10"/>
      <c r="J102" s="11"/>
      <c r="K102" s="11"/>
      <c r="L102" s="11"/>
      <c r="M102" s="11"/>
      <c r="N102" s="11"/>
      <c r="O102" s="11"/>
      <c r="P102" s="11"/>
      <c r="Q102" s="10"/>
      <c r="R102" s="11"/>
      <c r="S102" s="11"/>
      <c r="T102" s="70">
        <v>3</v>
      </c>
      <c r="U102" s="73">
        <v>307</v>
      </c>
      <c r="V102" s="71" t="s">
        <v>129</v>
      </c>
      <c r="W102" s="10">
        <v>18</v>
      </c>
      <c r="X102" s="11">
        <v>2</v>
      </c>
      <c r="Y102" s="11">
        <v>22</v>
      </c>
      <c r="Z102" s="11">
        <v>2</v>
      </c>
      <c r="AA102" s="11">
        <v>33</v>
      </c>
      <c r="AB102" s="11">
        <v>2</v>
      </c>
      <c r="AC102" s="11"/>
      <c r="AD102" s="11"/>
      <c r="AE102" s="10">
        <v>73</v>
      </c>
      <c r="AF102" s="11">
        <v>6</v>
      </c>
      <c r="AG102" s="12">
        <v>79</v>
      </c>
    </row>
    <row r="103" spans="1:34" ht="26.25" customHeight="1">
      <c r="A103" s="63"/>
      <c r="B103" s="64"/>
      <c r="C103" s="65"/>
      <c r="D103" s="66"/>
      <c r="E103" s="219"/>
      <c r="F103" s="67"/>
      <c r="G103" s="68"/>
      <c r="H103" s="69"/>
      <c r="I103" s="10"/>
      <c r="J103" s="11"/>
      <c r="K103" s="11"/>
      <c r="L103" s="11"/>
      <c r="M103" s="11"/>
      <c r="N103" s="11"/>
      <c r="O103" s="11"/>
      <c r="P103" s="11"/>
      <c r="Q103" s="10"/>
      <c r="R103" s="11"/>
      <c r="S103" s="11"/>
      <c r="T103" s="70">
        <v>3</v>
      </c>
      <c r="U103" s="73">
        <v>309</v>
      </c>
      <c r="V103" s="71" t="s">
        <v>368</v>
      </c>
      <c r="W103" s="10">
        <v>22</v>
      </c>
      <c r="X103" s="11">
        <v>5</v>
      </c>
      <c r="Y103" s="11">
        <v>19</v>
      </c>
      <c r="Z103" s="11">
        <v>4</v>
      </c>
      <c r="AA103" s="11">
        <v>24</v>
      </c>
      <c r="AB103" s="11">
        <v>8</v>
      </c>
      <c r="AC103" s="11"/>
      <c r="AD103" s="11"/>
      <c r="AE103" s="10">
        <v>65</v>
      </c>
      <c r="AF103" s="11">
        <v>17</v>
      </c>
      <c r="AG103" s="12">
        <v>82</v>
      </c>
    </row>
    <row r="104" spans="1:34" ht="15" customHeight="1">
      <c r="A104" s="63"/>
      <c r="B104" s="64"/>
      <c r="C104" s="65"/>
      <c r="D104" s="66"/>
      <c r="E104" s="219"/>
      <c r="F104" s="90"/>
      <c r="G104" s="68"/>
      <c r="H104" s="69"/>
      <c r="I104" s="10"/>
      <c r="J104" s="11"/>
      <c r="K104" s="11"/>
      <c r="L104" s="11"/>
      <c r="M104" s="11"/>
      <c r="N104" s="11"/>
      <c r="O104" s="11"/>
      <c r="P104" s="11"/>
      <c r="Q104" s="10"/>
      <c r="R104" s="11"/>
      <c r="S104" s="11"/>
      <c r="T104" s="70">
        <v>3</v>
      </c>
      <c r="U104" s="73">
        <v>313</v>
      </c>
      <c r="V104" s="71" t="s">
        <v>382</v>
      </c>
      <c r="W104" s="10">
        <v>20</v>
      </c>
      <c r="X104" s="11">
        <v>6</v>
      </c>
      <c r="Y104" s="11">
        <v>25</v>
      </c>
      <c r="Z104" s="11">
        <v>3</v>
      </c>
      <c r="AA104" s="11">
        <v>26</v>
      </c>
      <c r="AB104" s="11">
        <v>11</v>
      </c>
      <c r="AC104" s="11"/>
      <c r="AD104" s="11"/>
      <c r="AE104" s="10">
        <v>71</v>
      </c>
      <c r="AF104" s="11">
        <v>20</v>
      </c>
      <c r="AG104" s="12">
        <v>91</v>
      </c>
    </row>
    <row r="105" spans="1:34" ht="26.25" customHeight="1">
      <c r="A105" s="63"/>
      <c r="B105" s="64"/>
      <c r="C105" s="65"/>
      <c r="D105" s="66"/>
      <c r="E105" s="219"/>
      <c r="F105" s="67"/>
      <c r="G105" s="68"/>
      <c r="H105" s="69" t="s">
        <v>38</v>
      </c>
      <c r="I105" s="10">
        <v>0</v>
      </c>
      <c r="J105" s="11">
        <v>0</v>
      </c>
      <c r="K105" s="11">
        <v>1</v>
      </c>
      <c r="L105" s="11">
        <v>11</v>
      </c>
      <c r="M105" s="11">
        <v>0</v>
      </c>
      <c r="N105" s="11">
        <v>1</v>
      </c>
      <c r="O105" s="11">
        <v>2</v>
      </c>
      <c r="P105" s="11">
        <v>15</v>
      </c>
      <c r="Q105" s="10">
        <v>1</v>
      </c>
      <c r="R105" s="11">
        <v>2</v>
      </c>
      <c r="S105" s="11">
        <v>2</v>
      </c>
      <c r="T105" s="70">
        <v>4</v>
      </c>
      <c r="U105" s="73"/>
      <c r="V105" s="71"/>
      <c r="W105" s="10">
        <v>12</v>
      </c>
      <c r="X105" s="11">
        <v>4</v>
      </c>
      <c r="Y105" s="11">
        <v>12</v>
      </c>
      <c r="Z105" s="11">
        <v>2</v>
      </c>
      <c r="AA105" s="11">
        <v>11</v>
      </c>
      <c r="AB105" s="11">
        <v>3</v>
      </c>
      <c r="AC105" s="11">
        <v>5</v>
      </c>
      <c r="AD105" s="11">
        <v>3</v>
      </c>
      <c r="AE105" s="10">
        <v>40</v>
      </c>
      <c r="AF105" s="11">
        <v>12</v>
      </c>
      <c r="AG105" s="12">
        <v>52</v>
      </c>
    </row>
    <row r="106" spans="1:34" ht="26.25" customHeight="1">
      <c r="A106" s="63"/>
      <c r="B106" s="64"/>
      <c r="C106" s="65"/>
      <c r="D106" s="66"/>
      <c r="E106" s="219"/>
      <c r="F106" s="90"/>
      <c r="G106" s="68"/>
      <c r="H106" s="69"/>
      <c r="I106" s="10"/>
      <c r="J106" s="11"/>
      <c r="K106" s="11"/>
      <c r="L106" s="11"/>
      <c r="M106" s="11"/>
      <c r="N106" s="11"/>
      <c r="O106" s="11"/>
      <c r="P106" s="11"/>
      <c r="Q106" s="10"/>
      <c r="R106" s="11"/>
      <c r="S106" s="11"/>
      <c r="T106" s="70">
        <v>2</v>
      </c>
      <c r="U106" s="73">
        <v>1350</v>
      </c>
      <c r="V106" s="71" t="s">
        <v>383</v>
      </c>
      <c r="W106" s="10">
        <v>0</v>
      </c>
      <c r="X106" s="11">
        <v>0</v>
      </c>
      <c r="Y106" s="11">
        <v>0</v>
      </c>
      <c r="Z106" s="11">
        <v>0</v>
      </c>
      <c r="AA106" s="11">
        <v>11</v>
      </c>
      <c r="AB106" s="11">
        <v>3</v>
      </c>
      <c r="AC106" s="11">
        <v>5</v>
      </c>
      <c r="AD106" s="11">
        <v>3</v>
      </c>
      <c r="AE106" s="10">
        <v>16</v>
      </c>
      <c r="AF106" s="11">
        <v>6</v>
      </c>
      <c r="AG106" s="12">
        <v>22</v>
      </c>
    </row>
    <row r="107" spans="1:34" ht="26.25" customHeight="1">
      <c r="A107" s="63"/>
      <c r="B107" s="64"/>
      <c r="C107" s="65"/>
      <c r="D107" s="66"/>
      <c r="E107" s="219"/>
      <c r="F107" s="90"/>
      <c r="G107" s="68"/>
      <c r="H107" s="69"/>
      <c r="I107" s="10"/>
      <c r="J107" s="11"/>
      <c r="K107" s="11"/>
      <c r="L107" s="11"/>
      <c r="M107" s="11"/>
      <c r="N107" s="11"/>
      <c r="O107" s="11"/>
      <c r="P107" s="11"/>
      <c r="Q107" s="10"/>
      <c r="R107" s="11"/>
      <c r="S107" s="11"/>
      <c r="T107" s="70">
        <v>2</v>
      </c>
      <c r="U107" s="73">
        <v>1900</v>
      </c>
      <c r="V107" s="71" t="s">
        <v>575</v>
      </c>
      <c r="W107" s="10">
        <v>12</v>
      </c>
      <c r="X107" s="11">
        <v>4</v>
      </c>
      <c r="Y107" s="11">
        <v>12</v>
      </c>
      <c r="Z107" s="11">
        <v>2</v>
      </c>
      <c r="AA107" s="11">
        <v>0</v>
      </c>
      <c r="AB107" s="11">
        <v>0</v>
      </c>
      <c r="AC107" s="11"/>
      <c r="AD107" s="11"/>
      <c r="AE107" s="10">
        <v>24</v>
      </c>
      <c r="AF107" s="11">
        <v>6</v>
      </c>
      <c r="AG107" s="12">
        <v>30</v>
      </c>
    </row>
    <row r="108" spans="1:34" ht="26.25" customHeight="1">
      <c r="A108" s="74"/>
      <c r="B108" s="75"/>
      <c r="C108" s="76"/>
      <c r="D108" s="77"/>
      <c r="E108" s="220"/>
      <c r="F108" s="226"/>
      <c r="G108" s="293"/>
      <c r="H108" s="79"/>
      <c r="I108" s="82"/>
      <c r="J108" s="83"/>
      <c r="K108" s="83"/>
      <c r="L108" s="83"/>
      <c r="M108" s="83"/>
      <c r="N108" s="83"/>
      <c r="O108" s="83"/>
      <c r="P108" s="83"/>
      <c r="Q108" s="82"/>
      <c r="R108" s="83"/>
      <c r="S108" s="83"/>
      <c r="T108" s="236"/>
      <c r="U108" s="80"/>
      <c r="V108" s="81"/>
      <c r="W108" s="82"/>
      <c r="X108" s="83"/>
      <c r="Y108" s="83"/>
      <c r="Z108" s="83"/>
      <c r="AA108" s="83"/>
      <c r="AB108" s="83"/>
      <c r="AC108" s="83"/>
      <c r="AD108" s="83"/>
      <c r="AE108" s="82"/>
      <c r="AF108" s="83"/>
      <c r="AG108" s="84"/>
    </row>
    <row r="109" spans="1:34" ht="26.25" customHeight="1">
      <c r="A109" s="63">
        <v>24</v>
      </c>
      <c r="B109" s="64">
        <v>5539</v>
      </c>
      <c r="C109" s="65" t="s">
        <v>130</v>
      </c>
      <c r="D109" s="66" t="s">
        <v>131</v>
      </c>
      <c r="E109" s="219" t="s">
        <v>132</v>
      </c>
      <c r="F109" s="67" t="s">
        <v>133</v>
      </c>
      <c r="G109" s="68" t="s">
        <v>448</v>
      </c>
      <c r="H109" s="69" t="s">
        <v>4</v>
      </c>
      <c r="I109" s="10">
        <v>1</v>
      </c>
      <c r="J109" s="11">
        <v>0</v>
      </c>
      <c r="K109" s="11">
        <v>1</v>
      </c>
      <c r="L109" s="11">
        <v>20</v>
      </c>
      <c r="M109" s="11">
        <v>0</v>
      </c>
      <c r="N109" s="11">
        <v>1</v>
      </c>
      <c r="O109" s="11">
        <v>5</v>
      </c>
      <c r="P109" s="11">
        <v>28</v>
      </c>
      <c r="Q109" s="10">
        <v>3</v>
      </c>
      <c r="R109" s="11">
        <v>2</v>
      </c>
      <c r="S109" s="11">
        <v>0</v>
      </c>
      <c r="T109" s="70">
        <v>6</v>
      </c>
      <c r="U109" s="70">
        <v>401</v>
      </c>
      <c r="V109" s="71" t="s">
        <v>627</v>
      </c>
      <c r="W109" s="10">
        <v>14</v>
      </c>
      <c r="X109" s="11">
        <v>64</v>
      </c>
      <c r="Y109" s="11">
        <v>9</v>
      </c>
      <c r="Z109" s="11">
        <v>71</v>
      </c>
      <c r="AA109" s="11">
        <v>11</v>
      </c>
      <c r="AB109" s="11">
        <v>67</v>
      </c>
      <c r="AC109" s="11"/>
      <c r="AD109" s="11"/>
      <c r="AE109" s="10">
        <v>34</v>
      </c>
      <c r="AF109" s="11">
        <v>202</v>
      </c>
      <c r="AG109" s="12">
        <v>236</v>
      </c>
      <c r="AH109" s="37">
        <v>0</v>
      </c>
    </row>
    <row r="110" spans="1:34" ht="26.25" customHeight="1">
      <c r="A110" s="63"/>
      <c r="B110" s="64"/>
      <c r="C110" s="65"/>
      <c r="D110" s="66"/>
      <c r="E110" s="219"/>
      <c r="F110" s="67"/>
      <c r="G110" s="68"/>
      <c r="H110" s="69"/>
      <c r="I110" s="10"/>
      <c r="J110" s="11"/>
      <c r="K110" s="11"/>
      <c r="L110" s="11"/>
      <c r="M110" s="11"/>
      <c r="N110" s="11"/>
      <c r="O110" s="11"/>
      <c r="P110" s="11"/>
      <c r="Q110" s="10"/>
      <c r="R110" s="11"/>
      <c r="S110" s="11"/>
      <c r="T110" s="70"/>
      <c r="U110" s="73"/>
      <c r="V110" s="71"/>
      <c r="W110" s="10"/>
      <c r="X110" s="11"/>
      <c r="Y110" s="11"/>
      <c r="Z110" s="11"/>
      <c r="AA110" s="11"/>
      <c r="AB110" s="11"/>
      <c r="AC110" s="11"/>
      <c r="AD110" s="11"/>
      <c r="AE110" s="10"/>
      <c r="AF110" s="11"/>
      <c r="AG110" s="12"/>
    </row>
    <row r="111" spans="1:34" ht="26.25" customHeight="1">
      <c r="A111" s="92">
        <v>25</v>
      </c>
      <c r="B111" s="93">
        <v>5540</v>
      </c>
      <c r="C111" s="65" t="s">
        <v>134</v>
      </c>
      <c r="D111" s="66" t="s">
        <v>135</v>
      </c>
      <c r="E111" s="219" t="s">
        <v>136</v>
      </c>
      <c r="F111" s="67" t="s">
        <v>137</v>
      </c>
      <c r="G111" s="68" t="s">
        <v>587</v>
      </c>
      <c r="H111" s="69" t="s">
        <v>4</v>
      </c>
      <c r="I111" s="10">
        <v>1</v>
      </c>
      <c r="J111" s="11">
        <v>0</v>
      </c>
      <c r="K111" s="11">
        <v>1</v>
      </c>
      <c r="L111" s="11">
        <v>23</v>
      </c>
      <c r="M111" s="11">
        <v>0</v>
      </c>
      <c r="N111" s="11">
        <v>1</v>
      </c>
      <c r="O111" s="11">
        <v>6</v>
      </c>
      <c r="P111" s="11">
        <v>32</v>
      </c>
      <c r="Q111" s="10">
        <v>4</v>
      </c>
      <c r="R111" s="11">
        <v>9</v>
      </c>
      <c r="S111" s="11">
        <v>0</v>
      </c>
      <c r="T111" s="70">
        <v>8</v>
      </c>
      <c r="U111" s="70"/>
      <c r="V111" s="87"/>
      <c r="W111" s="10">
        <v>46</v>
      </c>
      <c r="X111" s="11">
        <v>13</v>
      </c>
      <c r="Y111" s="11">
        <v>21</v>
      </c>
      <c r="Z111" s="11">
        <v>18</v>
      </c>
      <c r="AA111" s="11">
        <v>37</v>
      </c>
      <c r="AB111" s="11">
        <v>18</v>
      </c>
      <c r="AC111" s="11"/>
      <c r="AD111" s="11"/>
      <c r="AE111" s="10">
        <v>104</v>
      </c>
      <c r="AF111" s="11">
        <v>49</v>
      </c>
      <c r="AG111" s="12">
        <v>153</v>
      </c>
    </row>
    <row r="112" spans="1:34" ht="26.25" customHeight="1">
      <c r="A112" s="92"/>
      <c r="B112" s="93"/>
      <c r="C112" s="65"/>
      <c r="D112" s="66"/>
      <c r="E112" s="219"/>
      <c r="F112" s="67"/>
      <c r="G112" s="68"/>
      <c r="H112" s="69"/>
      <c r="I112" s="10"/>
      <c r="J112" s="11"/>
      <c r="K112" s="11"/>
      <c r="L112" s="11"/>
      <c r="M112" s="11"/>
      <c r="N112" s="11"/>
      <c r="O112" s="11"/>
      <c r="P112" s="11"/>
      <c r="Q112" s="10"/>
      <c r="R112" s="11"/>
      <c r="S112" s="11"/>
      <c r="T112" s="70">
        <v>2</v>
      </c>
      <c r="U112" s="73">
        <v>201</v>
      </c>
      <c r="V112" s="71" t="s">
        <v>384</v>
      </c>
      <c r="W112" s="10">
        <v>0</v>
      </c>
      <c r="X112" s="11">
        <v>0</v>
      </c>
      <c r="Y112" s="11">
        <v>13</v>
      </c>
      <c r="Z112" s="11">
        <v>3</v>
      </c>
      <c r="AA112" s="11">
        <v>14</v>
      </c>
      <c r="AB112" s="11">
        <v>2</v>
      </c>
      <c r="AC112" s="11"/>
      <c r="AD112" s="11"/>
      <c r="AE112" s="10">
        <v>27</v>
      </c>
      <c r="AF112" s="11">
        <v>5</v>
      </c>
      <c r="AG112" s="12">
        <v>32</v>
      </c>
    </row>
    <row r="113" spans="1:34" ht="26.25" customHeight="1">
      <c r="A113" s="92"/>
      <c r="B113" s="93"/>
      <c r="C113" s="65"/>
      <c r="D113" s="66"/>
      <c r="E113" s="219"/>
      <c r="F113" s="67"/>
      <c r="G113" s="68"/>
      <c r="H113" s="69"/>
      <c r="I113" s="10"/>
      <c r="J113" s="11"/>
      <c r="K113" s="11"/>
      <c r="L113" s="11"/>
      <c r="M113" s="11"/>
      <c r="N113" s="11"/>
      <c r="O113" s="11"/>
      <c r="P113" s="11"/>
      <c r="Q113" s="10"/>
      <c r="R113" s="11"/>
      <c r="S113" s="11"/>
      <c r="T113" s="70">
        <v>2</v>
      </c>
      <c r="U113" s="73">
        <v>202</v>
      </c>
      <c r="V113" s="71" t="s">
        <v>385</v>
      </c>
      <c r="W113" s="10">
        <v>0</v>
      </c>
      <c r="X113" s="11">
        <v>0</v>
      </c>
      <c r="Y113" s="11">
        <v>0</v>
      </c>
      <c r="Z113" s="11">
        <v>9</v>
      </c>
      <c r="AA113" s="11">
        <v>2</v>
      </c>
      <c r="AB113" s="11">
        <v>10</v>
      </c>
      <c r="AC113" s="11"/>
      <c r="AD113" s="11"/>
      <c r="AE113" s="10">
        <v>2</v>
      </c>
      <c r="AF113" s="11">
        <v>19</v>
      </c>
      <c r="AG113" s="12">
        <v>21</v>
      </c>
      <c r="AH113" s="85"/>
    </row>
    <row r="114" spans="1:34" ht="26.25" customHeight="1">
      <c r="A114" s="92"/>
      <c r="B114" s="93"/>
      <c r="C114" s="65"/>
      <c r="D114" s="66"/>
      <c r="E114" s="219"/>
      <c r="F114" s="67"/>
      <c r="G114" s="68"/>
      <c r="H114" s="69"/>
      <c r="I114" s="10"/>
      <c r="J114" s="11"/>
      <c r="K114" s="11"/>
      <c r="L114" s="11"/>
      <c r="M114" s="11"/>
      <c r="N114" s="11"/>
      <c r="O114" s="11"/>
      <c r="P114" s="11"/>
      <c r="Q114" s="10"/>
      <c r="R114" s="11"/>
      <c r="S114" s="11"/>
      <c r="T114" s="70">
        <v>2</v>
      </c>
      <c r="U114" s="73">
        <v>250</v>
      </c>
      <c r="V114" s="71" t="s">
        <v>138</v>
      </c>
      <c r="W114" s="10">
        <v>0</v>
      </c>
      <c r="X114" s="11">
        <v>0</v>
      </c>
      <c r="Y114" s="11">
        <v>8</v>
      </c>
      <c r="Z114" s="11">
        <v>6</v>
      </c>
      <c r="AA114" s="11">
        <v>21</v>
      </c>
      <c r="AB114" s="11">
        <v>6</v>
      </c>
      <c r="AC114" s="11"/>
      <c r="AD114" s="11"/>
      <c r="AE114" s="10">
        <v>29</v>
      </c>
      <c r="AF114" s="11">
        <v>12</v>
      </c>
      <c r="AG114" s="12">
        <v>41</v>
      </c>
      <c r="AH114" s="85"/>
    </row>
    <row r="115" spans="1:34" ht="26.25" customHeight="1">
      <c r="A115" s="92"/>
      <c r="B115" s="93"/>
      <c r="C115" s="65"/>
      <c r="D115" s="66"/>
      <c r="E115" s="219"/>
      <c r="F115" s="67"/>
      <c r="G115" s="68"/>
      <c r="H115" s="69"/>
      <c r="I115" s="10"/>
      <c r="J115" s="11"/>
      <c r="K115" s="11"/>
      <c r="L115" s="11"/>
      <c r="M115" s="11"/>
      <c r="N115" s="11"/>
      <c r="O115" s="11"/>
      <c r="P115" s="11"/>
      <c r="Q115" s="10"/>
      <c r="R115" s="11"/>
      <c r="S115" s="11"/>
      <c r="T115" s="70">
        <v>1</v>
      </c>
      <c r="U115" s="73">
        <v>201</v>
      </c>
      <c r="V115" s="71" t="s">
        <v>628</v>
      </c>
      <c r="W115" s="10">
        <v>28</v>
      </c>
      <c r="X115" s="11">
        <v>3</v>
      </c>
      <c r="Y115" s="11">
        <v>0</v>
      </c>
      <c r="Z115" s="11">
        <v>0</v>
      </c>
      <c r="AA115" s="11">
        <v>0</v>
      </c>
      <c r="AB115" s="11">
        <v>0</v>
      </c>
      <c r="AC115" s="11"/>
      <c r="AD115" s="11"/>
      <c r="AE115" s="10">
        <v>28</v>
      </c>
      <c r="AF115" s="11">
        <v>3</v>
      </c>
      <c r="AG115" s="12">
        <v>31</v>
      </c>
      <c r="AH115" s="85"/>
    </row>
    <row r="116" spans="1:34" ht="26.25" customHeight="1">
      <c r="A116" s="92"/>
      <c r="B116" s="93"/>
      <c r="C116" s="65"/>
      <c r="D116" s="66"/>
      <c r="E116" s="219"/>
      <c r="F116" s="67"/>
      <c r="G116" s="68"/>
      <c r="H116" s="69"/>
      <c r="I116" s="10"/>
      <c r="J116" s="11"/>
      <c r="K116" s="11"/>
      <c r="L116" s="11"/>
      <c r="M116" s="11"/>
      <c r="N116" s="11"/>
      <c r="O116" s="11"/>
      <c r="P116" s="11"/>
      <c r="Q116" s="10"/>
      <c r="R116" s="11"/>
      <c r="S116" s="11"/>
      <c r="T116" s="70">
        <v>1</v>
      </c>
      <c r="U116" s="73">
        <v>250</v>
      </c>
      <c r="V116" s="71" t="s">
        <v>629</v>
      </c>
      <c r="W116" s="10">
        <v>18</v>
      </c>
      <c r="X116" s="11">
        <v>10</v>
      </c>
      <c r="Y116" s="11">
        <v>0</v>
      </c>
      <c r="Z116" s="11">
        <v>0</v>
      </c>
      <c r="AA116" s="11">
        <v>0</v>
      </c>
      <c r="AB116" s="11">
        <v>0</v>
      </c>
      <c r="AC116" s="11"/>
      <c r="AD116" s="11"/>
      <c r="AE116" s="10">
        <v>18</v>
      </c>
      <c r="AF116" s="11">
        <v>10</v>
      </c>
      <c r="AG116" s="12">
        <v>28</v>
      </c>
      <c r="AH116" s="85"/>
    </row>
    <row r="117" spans="1:34" ht="26.25" customHeight="1">
      <c r="A117" s="92"/>
      <c r="B117" s="93"/>
      <c r="C117" s="65"/>
      <c r="D117" s="66"/>
      <c r="E117" s="219"/>
      <c r="F117" s="67"/>
      <c r="G117" s="68"/>
      <c r="H117" s="69"/>
      <c r="I117" s="10"/>
      <c r="J117" s="11"/>
      <c r="K117" s="11"/>
      <c r="L117" s="11"/>
      <c r="M117" s="11"/>
      <c r="N117" s="11"/>
      <c r="O117" s="11"/>
      <c r="P117" s="11"/>
      <c r="Q117" s="10"/>
      <c r="R117" s="11"/>
      <c r="S117" s="11"/>
      <c r="T117" s="70"/>
      <c r="U117" s="73"/>
      <c r="V117" s="71"/>
      <c r="W117" s="10"/>
      <c r="X117" s="11"/>
      <c r="Y117" s="11"/>
      <c r="Z117" s="11"/>
      <c r="AA117" s="11"/>
      <c r="AB117" s="11"/>
      <c r="AC117" s="11"/>
      <c r="AD117" s="11"/>
      <c r="AE117" s="10"/>
      <c r="AF117" s="11"/>
      <c r="AG117" s="12"/>
      <c r="AH117" s="85"/>
    </row>
    <row r="118" spans="1:34" ht="26.25" customHeight="1">
      <c r="A118" s="92">
        <v>26</v>
      </c>
      <c r="B118" s="93">
        <v>5576</v>
      </c>
      <c r="C118" s="65" t="s">
        <v>139</v>
      </c>
      <c r="D118" s="66" t="s">
        <v>140</v>
      </c>
      <c r="E118" s="221" t="s">
        <v>141</v>
      </c>
      <c r="F118" s="86" t="s">
        <v>142</v>
      </c>
      <c r="G118" s="294" t="s">
        <v>641</v>
      </c>
      <c r="H118" s="69" t="s">
        <v>4</v>
      </c>
      <c r="I118" s="10">
        <v>1</v>
      </c>
      <c r="J118" s="11">
        <v>0</v>
      </c>
      <c r="K118" s="11">
        <v>1</v>
      </c>
      <c r="L118" s="11">
        <v>23</v>
      </c>
      <c r="M118" s="11">
        <v>0</v>
      </c>
      <c r="N118" s="11">
        <v>1</v>
      </c>
      <c r="O118" s="11">
        <v>2</v>
      </c>
      <c r="P118" s="11">
        <v>28</v>
      </c>
      <c r="Q118" s="10">
        <v>3</v>
      </c>
      <c r="R118" s="11">
        <v>1</v>
      </c>
      <c r="S118" s="11">
        <v>0</v>
      </c>
      <c r="T118" s="70">
        <v>9</v>
      </c>
      <c r="U118" s="70">
        <v>110</v>
      </c>
      <c r="V118" s="87" t="s">
        <v>12</v>
      </c>
      <c r="W118" s="10">
        <v>28</v>
      </c>
      <c r="X118" s="11">
        <v>64</v>
      </c>
      <c r="Y118" s="11">
        <v>37</v>
      </c>
      <c r="Z118" s="11">
        <v>53</v>
      </c>
      <c r="AA118" s="11">
        <v>42</v>
      </c>
      <c r="AB118" s="11">
        <v>59</v>
      </c>
      <c r="AC118" s="11"/>
      <c r="AD118" s="11"/>
      <c r="AE118" s="10">
        <v>107</v>
      </c>
      <c r="AF118" s="11">
        <v>176</v>
      </c>
      <c r="AG118" s="12">
        <v>283</v>
      </c>
      <c r="AH118" s="85"/>
    </row>
    <row r="119" spans="1:34" ht="26.25" customHeight="1">
      <c r="A119" s="92"/>
      <c r="B119" s="93"/>
      <c r="C119" s="94"/>
      <c r="D119" s="66"/>
      <c r="E119" s="221"/>
      <c r="F119" s="86"/>
      <c r="G119" s="294"/>
      <c r="H119" s="69"/>
      <c r="I119" s="10"/>
      <c r="J119" s="11"/>
      <c r="K119" s="11"/>
      <c r="L119" s="11"/>
      <c r="M119" s="11"/>
      <c r="N119" s="11"/>
      <c r="O119" s="11"/>
      <c r="P119" s="11"/>
      <c r="Q119" s="10"/>
      <c r="R119" s="11"/>
      <c r="S119" s="11"/>
      <c r="T119" s="70"/>
      <c r="U119" s="73"/>
      <c r="V119" s="87"/>
      <c r="W119" s="10"/>
      <c r="X119" s="11"/>
      <c r="Y119" s="11"/>
      <c r="Z119" s="11"/>
      <c r="AA119" s="11"/>
      <c r="AB119" s="11"/>
      <c r="AC119" s="11"/>
      <c r="AD119" s="11"/>
      <c r="AE119" s="10"/>
      <c r="AF119" s="11"/>
      <c r="AG119" s="12"/>
      <c r="AH119" s="85"/>
    </row>
    <row r="120" spans="1:34" ht="26.25" customHeight="1">
      <c r="A120" s="92">
        <v>27</v>
      </c>
      <c r="B120" s="93">
        <v>5542</v>
      </c>
      <c r="C120" s="88" t="s">
        <v>143</v>
      </c>
      <c r="D120" s="72" t="s">
        <v>144</v>
      </c>
      <c r="E120" s="221" t="s">
        <v>145</v>
      </c>
      <c r="F120" s="86" t="s">
        <v>146</v>
      </c>
      <c r="G120" s="294" t="s">
        <v>642</v>
      </c>
      <c r="H120" s="69" t="s">
        <v>4</v>
      </c>
      <c r="I120" s="10">
        <v>1</v>
      </c>
      <c r="J120" s="11">
        <v>0</v>
      </c>
      <c r="K120" s="11">
        <v>1</v>
      </c>
      <c r="L120" s="11">
        <v>18</v>
      </c>
      <c r="M120" s="11">
        <v>0</v>
      </c>
      <c r="N120" s="11">
        <v>1</v>
      </c>
      <c r="O120" s="11">
        <v>2</v>
      </c>
      <c r="P120" s="11">
        <v>23</v>
      </c>
      <c r="Q120" s="10">
        <v>3</v>
      </c>
      <c r="R120" s="11">
        <v>1</v>
      </c>
      <c r="S120" s="11">
        <v>0</v>
      </c>
      <c r="T120" s="10">
        <v>5</v>
      </c>
      <c r="U120" s="70">
        <v>900</v>
      </c>
      <c r="V120" s="71" t="s">
        <v>49</v>
      </c>
      <c r="W120" s="10">
        <v>23</v>
      </c>
      <c r="X120" s="11">
        <v>40</v>
      </c>
      <c r="Y120" s="11">
        <v>14</v>
      </c>
      <c r="Z120" s="11">
        <v>20</v>
      </c>
      <c r="AA120" s="11">
        <v>16</v>
      </c>
      <c r="AB120" s="11">
        <v>28</v>
      </c>
      <c r="AC120" s="11"/>
      <c r="AD120" s="11"/>
      <c r="AE120" s="10">
        <v>53</v>
      </c>
      <c r="AF120" s="11">
        <v>88</v>
      </c>
      <c r="AG120" s="12">
        <v>141</v>
      </c>
    </row>
    <row r="121" spans="1:34" ht="26.25" customHeight="1">
      <c r="A121" s="92"/>
      <c r="B121" s="93"/>
      <c r="C121" s="65"/>
      <c r="D121" s="66"/>
      <c r="E121" s="221"/>
      <c r="F121" s="86"/>
      <c r="G121" s="294"/>
      <c r="H121" s="69"/>
      <c r="I121" s="10"/>
      <c r="J121" s="11"/>
      <c r="K121" s="11"/>
      <c r="L121" s="11"/>
      <c r="M121" s="11"/>
      <c r="N121" s="11"/>
      <c r="O121" s="11"/>
      <c r="P121" s="11"/>
      <c r="Q121" s="10"/>
      <c r="R121" s="11"/>
      <c r="S121" s="11"/>
      <c r="T121" s="70"/>
      <c r="U121" s="73"/>
      <c r="V121" s="87"/>
      <c r="W121" s="10"/>
      <c r="X121" s="11"/>
      <c r="Y121" s="11"/>
      <c r="Z121" s="11"/>
      <c r="AA121" s="11"/>
      <c r="AB121" s="11"/>
      <c r="AC121" s="11"/>
      <c r="AD121" s="11"/>
      <c r="AE121" s="10"/>
      <c r="AF121" s="11"/>
      <c r="AG121" s="12"/>
    </row>
    <row r="122" spans="1:34" ht="26.25" customHeight="1">
      <c r="A122" s="92">
        <v>28</v>
      </c>
      <c r="B122" s="93">
        <v>5544</v>
      </c>
      <c r="C122" s="65" t="s">
        <v>147</v>
      </c>
      <c r="D122" s="66" t="s">
        <v>148</v>
      </c>
      <c r="E122" s="219" t="s">
        <v>149</v>
      </c>
      <c r="F122" s="67" t="s">
        <v>150</v>
      </c>
      <c r="G122" s="68" t="s">
        <v>643</v>
      </c>
      <c r="H122" s="69" t="s">
        <v>4</v>
      </c>
      <c r="I122" s="10">
        <v>1</v>
      </c>
      <c r="J122" s="11">
        <v>0</v>
      </c>
      <c r="K122" s="11">
        <v>1</v>
      </c>
      <c r="L122" s="11">
        <v>40</v>
      </c>
      <c r="M122" s="11">
        <v>0</v>
      </c>
      <c r="N122" s="11">
        <v>1</v>
      </c>
      <c r="O122" s="11">
        <v>2</v>
      </c>
      <c r="P122" s="11">
        <v>45</v>
      </c>
      <c r="Q122" s="10">
        <v>3</v>
      </c>
      <c r="R122" s="11">
        <v>1</v>
      </c>
      <c r="S122" s="11">
        <v>0</v>
      </c>
      <c r="T122" s="70">
        <v>15</v>
      </c>
      <c r="U122" s="70">
        <v>110</v>
      </c>
      <c r="V122" s="71" t="s">
        <v>12</v>
      </c>
      <c r="W122" s="10">
        <v>74</v>
      </c>
      <c r="X122" s="11">
        <v>86</v>
      </c>
      <c r="Y122" s="11">
        <v>72</v>
      </c>
      <c r="Z122" s="11">
        <v>95</v>
      </c>
      <c r="AA122" s="11">
        <v>82</v>
      </c>
      <c r="AB122" s="11">
        <v>81</v>
      </c>
      <c r="AC122" s="11"/>
      <c r="AD122" s="11"/>
      <c r="AE122" s="10">
        <v>228</v>
      </c>
      <c r="AF122" s="11">
        <v>262</v>
      </c>
      <c r="AG122" s="12">
        <v>490</v>
      </c>
    </row>
    <row r="123" spans="1:34" s="85" customFormat="1" ht="26.25" customHeight="1">
      <c r="A123" s="63"/>
      <c r="B123" s="64"/>
      <c r="C123" s="65"/>
      <c r="D123" s="66"/>
      <c r="E123" s="219"/>
      <c r="F123" s="67"/>
      <c r="G123" s="68"/>
      <c r="H123" s="69"/>
      <c r="I123" s="10"/>
      <c r="J123" s="11"/>
      <c r="K123" s="11"/>
      <c r="L123" s="11"/>
      <c r="M123" s="11"/>
      <c r="N123" s="11"/>
      <c r="O123" s="11"/>
      <c r="P123" s="11"/>
      <c r="Q123" s="10"/>
      <c r="R123" s="11"/>
      <c r="S123" s="11"/>
      <c r="T123" s="70"/>
      <c r="U123" s="73"/>
      <c r="V123" s="71"/>
      <c r="W123" s="10"/>
      <c r="X123" s="11"/>
      <c r="Y123" s="11"/>
      <c r="Z123" s="11"/>
      <c r="AA123" s="11"/>
      <c r="AB123" s="11"/>
      <c r="AC123" s="11"/>
      <c r="AD123" s="11"/>
      <c r="AE123" s="10"/>
      <c r="AF123" s="11"/>
      <c r="AG123" s="12"/>
    </row>
    <row r="124" spans="1:34" ht="26.25" customHeight="1">
      <c r="A124" s="63">
        <v>29</v>
      </c>
      <c r="B124" s="64">
        <v>5545</v>
      </c>
      <c r="C124" s="65" t="s">
        <v>151</v>
      </c>
      <c r="D124" s="66" t="s">
        <v>152</v>
      </c>
      <c r="E124" s="219" t="s">
        <v>153</v>
      </c>
      <c r="F124" s="90" t="s">
        <v>154</v>
      </c>
      <c r="G124" s="68" t="s">
        <v>644</v>
      </c>
      <c r="H124" s="69" t="s">
        <v>4</v>
      </c>
      <c r="I124" s="10">
        <v>1</v>
      </c>
      <c r="J124" s="11">
        <v>0</v>
      </c>
      <c r="K124" s="11">
        <v>1</v>
      </c>
      <c r="L124" s="11">
        <v>25</v>
      </c>
      <c r="M124" s="11">
        <v>0</v>
      </c>
      <c r="N124" s="11">
        <v>1</v>
      </c>
      <c r="O124" s="11">
        <v>6</v>
      </c>
      <c r="P124" s="11">
        <v>34</v>
      </c>
      <c r="Q124" s="10">
        <v>4</v>
      </c>
      <c r="R124" s="11">
        <v>6</v>
      </c>
      <c r="S124" s="11">
        <v>0</v>
      </c>
      <c r="T124" s="70">
        <v>9</v>
      </c>
      <c r="U124" s="70"/>
      <c r="V124" s="87"/>
      <c r="W124" s="10">
        <v>36</v>
      </c>
      <c r="X124" s="11">
        <v>14</v>
      </c>
      <c r="Y124" s="11">
        <v>29</v>
      </c>
      <c r="Z124" s="11">
        <v>19</v>
      </c>
      <c r="AA124" s="11">
        <v>42</v>
      </c>
      <c r="AB124" s="11">
        <v>20</v>
      </c>
      <c r="AC124" s="11"/>
      <c r="AD124" s="11"/>
      <c r="AE124" s="10">
        <v>107</v>
      </c>
      <c r="AF124" s="11">
        <v>53</v>
      </c>
      <c r="AG124" s="12">
        <v>160</v>
      </c>
    </row>
    <row r="125" spans="1:34" ht="26.25" customHeight="1">
      <c r="A125" s="63"/>
      <c r="B125" s="64"/>
      <c r="C125" s="65"/>
      <c r="D125" s="66"/>
      <c r="E125" s="219"/>
      <c r="F125" s="90"/>
      <c r="G125" s="68"/>
      <c r="H125" s="69"/>
      <c r="I125" s="10"/>
      <c r="J125" s="11"/>
      <c r="K125" s="11"/>
      <c r="L125" s="11"/>
      <c r="M125" s="11"/>
      <c r="N125" s="11"/>
      <c r="O125" s="11"/>
      <c r="P125" s="11"/>
      <c r="Q125" s="10"/>
      <c r="R125" s="11"/>
      <c r="S125" s="11"/>
      <c r="T125" s="70">
        <v>3</v>
      </c>
      <c r="U125" s="73">
        <v>301</v>
      </c>
      <c r="V125" s="71" t="s">
        <v>439</v>
      </c>
      <c r="W125" s="10">
        <v>22</v>
      </c>
      <c r="X125" s="11">
        <v>0</v>
      </c>
      <c r="Y125" s="11">
        <v>9</v>
      </c>
      <c r="Z125" s="11">
        <v>1</v>
      </c>
      <c r="AA125" s="11">
        <v>24</v>
      </c>
      <c r="AB125" s="11">
        <v>0</v>
      </c>
      <c r="AC125" s="11"/>
      <c r="AD125" s="11"/>
      <c r="AE125" s="10">
        <v>55</v>
      </c>
      <c r="AF125" s="11">
        <v>1</v>
      </c>
      <c r="AG125" s="12">
        <v>56</v>
      </c>
    </row>
    <row r="126" spans="1:34" ht="26.25" customHeight="1">
      <c r="A126" s="63"/>
      <c r="B126" s="64"/>
      <c r="C126" s="65"/>
      <c r="D126" s="66"/>
      <c r="E126" s="219"/>
      <c r="F126" s="90"/>
      <c r="G126" s="68"/>
      <c r="H126" s="69"/>
      <c r="I126" s="10"/>
      <c r="J126" s="11"/>
      <c r="K126" s="11"/>
      <c r="L126" s="11"/>
      <c r="M126" s="11"/>
      <c r="N126" s="11"/>
      <c r="O126" s="11"/>
      <c r="P126" s="11"/>
      <c r="Q126" s="10"/>
      <c r="R126" s="11"/>
      <c r="S126" s="11"/>
      <c r="T126" s="70">
        <v>3</v>
      </c>
      <c r="U126" s="73">
        <v>306</v>
      </c>
      <c r="V126" s="71" t="s">
        <v>440</v>
      </c>
      <c r="W126" s="10">
        <v>12</v>
      </c>
      <c r="X126" s="11">
        <v>4</v>
      </c>
      <c r="Y126" s="11">
        <v>17</v>
      </c>
      <c r="Z126" s="11">
        <v>2</v>
      </c>
      <c r="AA126" s="11">
        <v>16</v>
      </c>
      <c r="AB126" s="11">
        <v>3</v>
      </c>
      <c r="AC126" s="11"/>
      <c r="AD126" s="11"/>
      <c r="AE126" s="10">
        <v>45</v>
      </c>
      <c r="AF126" s="11">
        <v>9</v>
      </c>
      <c r="AG126" s="12">
        <v>54</v>
      </c>
    </row>
    <row r="127" spans="1:34" ht="26.25" customHeight="1">
      <c r="A127" s="63"/>
      <c r="B127" s="64"/>
      <c r="C127" s="65"/>
      <c r="D127" s="66"/>
      <c r="E127" s="219"/>
      <c r="F127" s="90"/>
      <c r="G127" s="68"/>
      <c r="H127" s="69"/>
      <c r="I127" s="10"/>
      <c r="J127" s="11"/>
      <c r="K127" s="11"/>
      <c r="L127" s="11"/>
      <c r="M127" s="11"/>
      <c r="N127" s="11"/>
      <c r="O127" s="11"/>
      <c r="P127" s="11"/>
      <c r="Q127" s="10"/>
      <c r="R127" s="11"/>
      <c r="S127" s="11"/>
      <c r="T127" s="70">
        <v>3</v>
      </c>
      <c r="U127" s="73">
        <v>350</v>
      </c>
      <c r="V127" s="71" t="s">
        <v>441</v>
      </c>
      <c r="W127" s="10">
        <v>2</v>
      </c>
      <c r="X127" s="11">
        <v>10</v>
      </c>
      <c r="Y127" s="11">
        <v>3</v>
      </c>
      <c r="Z127" s="11">
        <v>16</v>
      </c>
      <c r="AA127" s="11">
        <v>2</v>
      </c>
      <c r="AB127" s="11">
        <v>17</v>
      </c>
      <c r="AC127" s="11"/>
      <c r="AD127" s="11"/>
      <c r="AE127" s="10">
        <v>7</v>
      </c>
      <c r="AF127" s="11">
        <v>43</v>
      </c>
      <c r="AG127" s="12">
        <v>50</v>
      </c>
    </row>
    <row r="128" spans="1:34" ht="26.25" customHeight="1">
      <c r="A128" s="63"/>
      <c r="B128" s="64"/>
      <c r="C128" s="65"/>
      <c r="D128" s="66"/>
      <c r="E128" s="219"/>
      <c r="F128" s="90"/>
      <c r="G128" s="68"/>
      <c r="H128" s="69"/>
      <c r="I128" s="10"/>
      <c r="J128" s="11"/>
      <c r="K128" s="11"/>
      <c r="L128" s="11"/>
      <c r="M128" s="11"/>
      <c r="N128" s="11"/>
      <c r="O128" s="11"/>
      <c r="P128" s="11"/>
      <c r="Q128" s="10"/>
      <c r="R128" s="11"/>
      <c r="S128" s="11"/>
      <c r="T128" s="70"/>
      <c r="U128" s="73"/>
      <c r="V128" s="71"/>
      <c r="W128" s="10"/>
      <c r="X128" s="11"/>
      <c r="Y128" s="11"/>
      <c r="Z128" s="11"/>
      <c r="AA128" s="11"/>
      <c r="AB128" s="11"/>
      <c r="AC128" s="11"/>
      <c r="AD128" s="11"/>
      <c r="AE128" s="10"/>
      <c r="AF128" s="11"/>
      <c r="AG128" s="12"/>
    </row>
    <row r="129" spans="1:34" ht="26.25" customHeight="1">
      <c r="A129" s="63">
        <v>30</v>
      </c>
      <c r="B129" s="64">
        <v>5546</v>
      </c>
      <c r="C129" s="65" t="s">
        <v>155</v>
      </c>
      <c r="D129" s="66" t="s">
        <v>156</v>
      </c>
      <c r="E129" s="219" t="s">
        <v>157</v>
      </c>
      <c r="F129" s="67" t="s">
        <v>158</v>
      </c>
      <c r="G129" s="68" t="s">
        <v>645</v>
      </c>
      <c r="H129" s="69" t="s">
        <v>4</v>
      </c>
      <c r="I129" s="10">
        <v>1</v>
      </c>
      <c r="J129" s="11">
        <v>0</v>
      </c>
      <c r="K129" s="11">
        <v>1</v>
      </c>
      <c r="L129" s="11">
        <v>10</v>
      </c>
      <c r="M129" s="11">
        <v>0</v>
      </c>
      <c r="N129" s="11">
        <v>1</v>
      </c>
      <c r="O129" s="11">
        <v>1</v>
      </c>
      <c r="P129" s="11">
        <v>14</v>
      </c>
      <c r="Q129" s="10">
        <v>2</v>
      </c>
      <c r="R129" s="11">
        <v>0</v>
      </c>
      <c r="S129" s="11">
        <v>0</v>
      </c>
      <c r="T129" s="70">
        <v>3</v>
      </c>
      <c r="U129" s="73">
        <v>900</v>
      </c>
      <c r="V129" s="71" t="s">
        <v>49</v>
      </c>
      <c r="W129" s="10">
        <v>9</v>
      </c>
      <c r="X129" s="11">
        <v>16</v>
      </c>
      <c r="Y129" s="11">
        <v>15</v>
      </c>
      <c r="Z129" s="11">
        <v>17</v>
      </c>
      <c r="AA129" s="11">
        <v>9</v>
      </c>
      <c r="AB129" s="11">
        <v>6</v>
      </c>
      <c r="AC129" s="11"/>
      <c r="AD129" s="11"/>
      <c r="AE129" s="10">
        <v>33</v>
      </c>
      <c r="AF129" s="11">
        <v>39</v>
      </c>
      <c r="AG129" s="12">
        <v>72</v>
      </c>
    </row>
    <row r="130" spans="1:34" ht="26.25" customHeight="1">
      <c r="A130" s="74"/>
      <c r="B130" s="75"/>
      <c r="C130" s="76"/>
      <c r="D130" s="77"/>
      <c r="E130" s="220"/>
      <c r="F130" s="226"/>
      <c r="G130" s="293"/>
      <c r="H130" s="79"/>
      <c r="I130" s="82"/>
      <c r="J130" s="83"/>
      <c r="K130" s="83"/>
      <c r="L130" s="83"/>
      <c r="M130" s="83"/>
      <c r="N130" s="83"/>
      <c r="O130" s="83"/>
      <c r="P130" s="83"/>
      <c r="Q130" s="82"/>
      <c r="R130" s="83"/>
      <c r="S130" s="83"/>
      <c r="T130" s="236"/>
      <c r="U130" s="80"/>
      <c r="V130" s="81"/>
      <c r="W130" s="82"/>
      <c r="X130" s="83"/>
      <c r="Y130" s="83"/>
      <c r="Z130" s="83"/>
      <c r="AA130" s="83"/>
      <c r="AB130" s="83"/>
      <c r="AC130" s="83"/>
      <c r="AD130" s="83"/>
      <c r="AE130" s="82"/>
      <c r="AF130" s="83"/>
      <c r="AG130" s="84"/>
    </row>
    <row r="131" spans="1:34" ht="26.25" customHeight="1">
      <c r="A131" s="63">
        <v>31</v>
      </c>
      <c r="B131" s="64">
        <v>5547</v>
      </c>
      <c r="C131" s="65" t="s">
        <v>159</v>
      </c>
      <c r="D131" s="66" t="s">
        <v>160</v>
      </c>
      <c r="E131" s="219" t="s">
        <v>161</v>
      </c>
      <c r="F131" s="67" t="s">
        <v>162</v>
      </c>
      <c r="G131" s="68" t="s">
        <v>588</v>
      </c>
      <c r="H131" s="69" t="s">
        <v>4</v>
      </c>
      <c r="I131" s="10">
        <v>1</v>
      </c>
      <c r="J131" s="11">
        <v>0</v>
      </c>
      <c r="K131" s="11">
        <v>1</v>
      </c>
      <c r="L131" s="11">
        <v>9</v>
      </c>
      <c r="M131" s="11">
        <v>0</v>
      </c>
      <c r="N131" s="11">
        <v>1</v>
      </c>
      <c r="O131" s="11">
        <v>1</v>
      </c>
      <c r="P131" s="11">
        <v>13</v>
      </c>
      <c r="Q131" s="10">
        <v>2</v>
      </c>
      <c r="R131" s="11">
        <v>0</v>
      </c>
      <c r="S131" s="11">
        <v>0</v>
      </c>
      <c r="T131" s="70">
        <v>3</v>
      </c>
      <c r="U131" s="70">
        <v>110</v>
      </c>
      <c r="V131" s="71" t="s">
        <v>12</v>
      </c>
      <c r="W131" s="10">
        <v>8</v>
      </c>
      <c r="X131" s="11">
        <v>14</v>
      </c>
      <c r="Y131" s="11">
        <v>12</v>
      </c>
      <c r="Z131" s="11">
        <v>13</v>
      </c>
      <c r="AA131" s="11">
        <v>11</v>
      </c>
      <c r="AB131" s="11">
        <v>13</v>
      </c>
      <c r="AC131" s="11"/>
      <c r="AD131" s="11"/>
      <c r="AE131" s="10">
        <v>31</v>
      </c>
      <c r="AF131" s="11">
        <v>40</v>
      </c>
      <c r="AG131" s="12">
        <v>71</v>
      </c>
    </row>
    <row r="132" spans="1:34" ht="26.25" customHeight="1">
      <c r="A132" s="63"/>
      <c r="B132" s="64"/>
      <c r="C132" s="65"/>
      <c r="D132" s="66"/>
      <c r="E132" s="219"/>
      <c r="F132" s="67"/>
      <c r="G132" s="68"/>
      <c r="H132" s="69"/>
      <c r="I132" s="10"/>
      <c r="J132" s="11"/>
      <c r="K132" s="11"/>
      <c r="L132" s="11"/>
      <c r="M132" s="11"/>
      <c r="N132" s="11"/>
      <c r="O132" s="11"/>
      <c r="P132" s="11"/>
      <c r="Q132" s="10"/>
      <c r="R132" s="11"/>
      <c r="S132" s="11"/>
      <c r="T132" s="70"/>
      <c r="U132" s="73"/>
      <c r="V132" s="71"/>
      <c r="W132" s="10"/>
      <c r="X132" s="11"/>
      <c r="Y132" s="11"/>
      <c r="Z132" s="11"/>
      <c r="AA132" s="11"/>
      <c r="AB132" s="11"/>
      <c r="AC132" s="11"/>
      <c r="AD132" s="11"/>
      <c r="AE132" s="10"/>
      <c r="AF132" s="11"/>
      <c r="AG132" s="12"/>
    </row>
    <row r="133" spans="1:34" ht="26.25" customHeight="1">
      <c r="A133" s="63">
        <v>32</v>
      </c>
      <c r="B133" s="64"/>
      <c r="C133" s="65" t="s">
        <v>620</v>
      </c>
      <c r="D133" s="66" t="s">
        <v>621</v>
      </c>
      <c r="E133" s="219" t="s">
        <v>163</v>
      </c>
      <c r="F133" s="67" t="s">
        <v>622</v>
      </c>
      <c r="G133" s="68" t="s">
        <v>652</v>
      </c>
      <c r="H133" s="69" t="s">
        <v>4</v>
      </c>
      <c r="I133" s="10">
        <v>1</v>
      </c>
      <c r="J133" s="11">
        <v>0</v>
      </c>
      <c r="K133" s="11">
        <v>2</v>
      </c>
      <c r="L133" s="11">
        <v>60</v>
      </c>
      <c r="M133" s="11">
        <v>0</v>
      </c>
      <c r="N133" s="11">
        <v>2</v>
      </c>
      <c r="O133" s="11">
        <v>8</v>
      </c>
      <c r="P133" s="11">
        <v>73</v>
      </c>
      <c r="Q133" s="10">
        <v>5</v>
      </c>
      <c r="R133" s="11">
        <v>3</v>
      </c>
      <c r="S133" s="11">
        <v>0</v>
      </c>
      <c r="T133" s="70">
        <v>23</v>
      </c>
      <c r="U133" s="73"/>
      <c r="V133" s="71"/>
      <c r="W133" s="10">
        <v>124</v>
      </c>
      <c r="X133" s="11">
        <v>138</v>
      </c>
      <c r="Y133" s="11">
        <v>131</v>
      </c>
      <c r="Z133" s="11">
        <v>160</v>
      </c>
      <c r="AA133" s="11">
        <v>100</v>
      </c>
      <c r="AB133" s="11">
        <v>215</v>
      </c>
      <c r="AC133" s="11"/>
      <c r="AD133" s="11"/>
      <c r="AE133" s="10">
        <v>355</v>
      </c>
      <c r="AF133" s="11">
        <v>513</v>
      </c>
      <c r="AG133" s="12">
        <v>868</v>
      </c>
    </row>
    <row r="134" spans="1:34" ht="26.25" customHeight="1">
      <c r="A134" s="63"/>
      <c r="B134" s="64"/>
      <c r="C134" s="65"/>
      <c r="D134" s="66"/>
      <c r="E134" s="219"/>
      <c r="F134" s="67"/>
      <c r="G134" s="68"/>
      <c r="H134" s="69"/>
      <c r="I134" s="10"/>
      <c r="J134" s="11"/>
      <c r="K134" s="11"/>
      <c r="L134" s="11"/>
      <c r="M134" s="11"/>
      <c r="N134" s="11"/>
      <c r="O134" s="11"/>
      <c r="P134" s="11"/>
      <c r="Q134" s="10"/>
      <c r="R134" s="11"/>
      <c r="S134" s="11"/>
      <c r="T134" s="70">
        <v>19</v>
      </c>
      <c r="U134" s="73">
        <v>110</v>
      </c>
      <c r="V134" s="71" t="s">
        <v>623</v>
      </c>
      <c r="W134" s="10">
        <v>89</v>
      </c>
      <c r="X134" s="11">
        <v>112</v>
      </c>
      <c r="Y134" s="11">
        <v>103</v>
      </c>
      <c r="Z134" s="11">
        <v>144</v>
      </c>
      <c r="AA134" s="11">
        <v>73</v>
      </c>
      <c r="AB134" s="11">
        <v>201</v>
      </c>
      <c r="AC134" s="11"/>
      <c r="AD134" s="11"/>
      <c r="AE134" s="10">
        <v>265</v>
      </c>
      <c r="AF134" s="11">
        <v>457</v>
      </c>
      <c r="AG134" s="12">
        <v>722</v>
      </c>
    </row>
    <row r="135" spans="1:34" ht="26.25" customHeight="1">
      <c r="A135" s="63"/>
      <c r="B135" s="64"/>
      <c r="C135" s="65"/>
      <c r="D135" s="66"/>
      <c r="E135" s="219"/>
      <c r="F135" s="67"/>
      <c r="G135" s="68"/>
      <c r="H135" s="69"/>
      <c r="I135" s="10"/>
      <c r="J135" s="11"/>
      <c r="K135" s="11"/>
      <c r="L135" s="11"/>
      <c r="M135" s="11"/>
      <c r="N135" s="11"/>
      <c r="O135" s="11"/>
      <c r="P135" s="11"/>
      <c r="Q135" s="10"/>
      <c r="R135" s="11"/>
      <c r="S135" s="11"/>
      <c r="T135" s="70">
        <v>4</v>
      </c>
      <c r="U135" s="73">
        <v>801</v>
      </c>
      <c r="V135" s="71" t="s">
        <v>624</v>
      </c>
      <c r="W135" s="10">
        <v>35</v>
      </c>
      <c r="X135" s="11">
        <v>26</v>
      </c>
      <c r="Y135" s="11">
        <v>28</v>
      </c>
      <c r="Z135" s="11">
        <v>16</v>
      </c>
      <c r="AA135" s="11">
        <v>27</v>
      </c>
      <c r="AB135" s="11">
        <v>14</v>
      </c>
      <c r="AC135" s="11"/>
      <c r="AD135" s="11"/>
      <c r="AE135" s="10">
        <v>90</v>
      </c>
      <c r="AF135" s="11">
        <v>56</v>
      </c>
      <c r="AG135" s="12">
        <v>146</v>
      </c>
    </row>
    <row r="136" spans="1:34" ht="26.25" customHeight="1">
      <c r="A136" s="63"/>
      <c r="B136" s="64"/>
      <c r="C136" s="65"/>
      <c r="D136" s="66"/>
      <c r="E136" s="219"/>
      <c r="F136" s="67"/>
      <c r="G136" s="68"/>
      <c r="H136" s="69"/>
      <c r="I136" s="10"/>
      <c r="J136" s="11"/>
      <c r="K136" s="11"/>
      <c r="L136" s="11"/>
      <c r="M136" s="11"/>
      <c r="N136" s="11"/>
      <c r="O136" s="11"/>
      <c r="P136" s="11"/>
      <c r="Q136" s="10"/>
      <c r="R136" s="11"/>
      <c r="S136" s="11"/>
      <c r="T136" s="70"/>
      <c r="U136" s="73"/>
      <c r="V136" s="71"/>
      <c r="W136" s="10"/>
      <c r="X136" s="11"/>
      <c r="Y136" s="11"/>
      <c r="Z136" s="11"/>
      <c r="AA136" s="11"/>
      <c r="AB136" s="11"/>
      <c r="AC136" s="11"/>
      <c r="AD136" s="11"/>
      <c r="AE136" s="10"/>
      <c r="AF136" s="11"/>
      <c r="AG136" s="12"/>
    </row>
    <row r="137" spans="1:34" ht="26.25" customHeight="1">
      <c r="A137" s="63">
        <v>33</v>
      </c>
      <c r="B137" s="64">
        <v>5550</v>
      </c>
      <c r="C137" s="65" t="s">
        <v>164</v>
      </c>
      <c r="D137" s="66" t="s">
        <v>165</v>
      </c>
      <c r="E137" s="219" t="s">
        <v>166</v>
      </c>
      <c r="F137" s="67" t="s">
        <v>167</v>
      </c>
      <c r="G137" s="68" t="s">
        <v>372</v>
      </c>
      <c r="H137" s="69" t="s">
        <v>4</v>
      </c>
      <c r="I137" s="10">
        <v>1</v>
      </c>
      <c r="J137" s="11">
        <v>0</v>
      </c>
      <c r="K137" s="11">
        <v>1</v>
      </c>
      <c r="L137" s="11">
        <v>43</v>
      </c>
      <c r="M137" s="11">
        <v>1</v>
      </c>
      <c r="N137" s="11">
        <v>2</v>
      </c>
      <c r="O137" s="11">
        <v>1</v>
      </c>
      <c r="P137" s="11">
        <v>49</v>
      </c>
      <c r="Q137" s="10">
        <v>4</v>
      </c>
      <c r="R137" s="11">
        <v>10</v>
      </c>
      <c r="S137" s="11">
        <v>0</v>
      </c>
      <c r="T137" s="70">
        <v>15</v>
      </c>
      <c r="U137" s="70"/>
      <c r="V137" s="71">
        <v>0</v>
      </c>
      <c r="W137" s="10">
        <v>119</v>
      </c>
      <c r="X137" s="11">
        <v>35</v>
      </c>
      <c r="Y137" s="11">
        <v>138</v>
      </c>
      <c r="Z137" s="11">
        <v>21</v>
      </c>
      <c r="AA137" s="11">
        <v>129</v>
      </c>
      <c r="AB137" s="11">
        <v>31</v>
      </c>
      <c r="AC137" s="11"/>
      <c r="AD137" s="11"/>
      <c r="AE137" s="10">
        <v>386</v>
      </c>
      <c r="AF137" s="11">
        <v>87</v>
      </c>
      <c r="AG137" s="12">
        <v>473</v>
      </c>
    </row>
    <row r="138" spans="1:34" ht="26.25" customHeight="1">
      <c r="A138" s="63"/>
      <c r="B138" s="64"/>
      <c r="C138" s="65"/>
      <c r="D138" s="66"/>
      <c r="E138" s="219"/>
      <c r="F138" s="67"/>
      <c r="G138" s="68"/>
      <c r="H138" s="69"/>
      <c r="I138" s="10"/>
      <c r="J138" s="11"/>
      <c r="K138" s="11"/>
      <c r="L138" s="11"/>
      <c r="M138" s="11"/>
      <c r="N138" s="11"/>
      <c r="O138" s="11"/>
      <c r="P138" s="11"/>
      <c r="Q138" s="10"/>
      <c r="R138" s="11"/>
      <c r="S138" s="11"/>
      <c r="T138" s="70">
        <v>3</v>
      </c>
      <c r="U138" s="70">
        <v>326</v>
      </c>
      <c r="V138" s="71" t="s">
        <v>168</v>
      </c>
      <c r="W138" s="10">
        <v>33</v>
      </c>
      <c r="X138" s="11">
        <v>4</v>
      </c>
      <c r="Y138" s="11">
        <v>37</v>
      </c>
      <c r="Z138" s="11">
        <v>2</v>
      </c>
      <c r="AA138" s="11">
        <v>36</v>
      </c>
      <c r="AB138" s="11">
        <v>2</v>
      </c>
      <c r="AC138" s="11"/>
      <c r="AD138" s="11"/>
      <c r="AE138" s="10">
        <v>106</v>
      </c>
      <c r="AF138" s="11">
        <v>8</v>
      </c>
      <c r="AG138" s="12">
        <v>114</v>
      </c>
    </row>
    <row r="139" spans="1:34" ht="26.25" customHeight="1">
      <c r="A139" s="63"/>
      <c r="B139" s="64"/>
      <c r="C139" s="65"/>
      <c r="D139" s="66"/>
      <c r="E139" s="219"/>
      <c r="F139" s="67"/>
      <c r="G139" s="68"/>
      <c r="H139" s="69"/>
      <c r="I139" s="10"/>
      <c r="J139" s="11"/>
      <c r="K139" s="11"/>
      <c r="L139" s="11"/>
      <c r="M139" s="11"/>
      <c r="N139" s="11"/>
      <c r="O139" s="11"/>
      <c r="P139" s="11"/>
      <c r="Q139" s="10"/>
      <c r="R139" s="11"/>
      <c r="S139" s="11"/>
      <c r="T139" s="70">
        <v>3</v>
      </c>
      <c r="U139" s="70">
        <v>305</v>
      </c>
      <c r="V139" s="71" t="s">
        <v>27</v>
      </c>
      <c r="W139" s="10">
        <v>31</v>
      </c>
      <c r="X139" s="11">
        <v>2</v>
      </c>
      <c r="Y139" s="11">
        <v>21</v>
      </c>
      <c r="Z139" s="11">
        <v>1</v>
      </c>
      <c r="AA139" s="11">
        <v>19</v>
      </c>
      <c r="AB139" s="11">
        <v>0</v>
      </c>
      <c r="AC139" s="11"/>
      <c r="AD139" s="11"/>
      <c r="AE139" s="10">
        <v>71</v>
      </c>
      <c r="AF139" s="11">
        <v>3</v>
      </c>
      <c r="AG139" s="12">
        <v>74</v>
      </c>
    </row>
    <row r="140" spans="1:34" ht="26.25" customHeight="1">
      <c r="A140" s="63"/>
      <c r="B140" s="64"/>
      <c r="C140" s="65"/>
      <c r="D140" s="66"/>
      <c r="E140" s="219"/>
      <c r="F140" s="67"/>
      <c r="G140" s="68"/>
      <c r="H140" s="69"/>
      <c r="I140" s="10"/>
      <c r="J140" s="11"/>
      <c r="K140" s="11"/>
      <c r="L140" s="11"/>
      <c r="M140" s="11"/>
      <c r="N140" s="11"/>
      <c r="O140" s="11"/>
      <c r="P140" s="11"/>
      <c r="Q140" s="10"/>
      <c r="R140" s="11"/>
      <c r="S140" s="11"/>
      <c r="T140" s="70">
        <v>3</v>
      </c>
      <c r="U140" s="238">
        <v>307</v>
      </c>
      <c r="V140" s="71" t="s">
        <v>169</v>
      </c>
      <c r="W140" s="10">
        <v>21</v>
      </c>
      <c r="X140" s="11">
        <v>9</v>
      </c>
      <c r="Y140" s="11">
        <v>35</v>
      </c>
      <c r="Z140" s="11">
        <v>5</v>
      </c>
      <c r="AA140" s="11">
        <v>31</v>
      </c>
      <c r="AB140" s="11">
        <v>7</v>
      </c>
      <c r="AC140" s="11"/>
      <c r="AD140" s="11"/>
      <c r="AE140" s="10">
        <v>87</v>
      </c>
      <c r="AF140" s="11">
        <v>21</v>
      </c>
      <c r="AG140" s="12">
        <v>108</v>
      </c>
    </row>
    <row r="141" spans="1:34" ht="26.25" customHeight="1">
      <c r="A141" s="63"/>
      <c r="B141" s="64"/>
      <c r="C141" s="65"/>
      <c r="D141" s="66"/>
      <c r="E141" s="219"/>
      <c r="F141" s="67"/>
      <c r="G141" s="68"/>
      <c r="H141" s="69"/>
      <c r="I141" s="10"/>
      <c r="J141" s="11"/>
      <c r="K141" s="11"/>
      <c r="L141" s="11"/>
      <c r="M141" s="11"/>
      <c r="N141" s="11"/>
      <c r="O141" s="11"/>
      <c r="P141" s="11"/>
      <c r="Q141" s="10"/>
      <c r="R141" s="11"/>
      <c r="S141" s="11"/>
      <c r="T141" s="70">
        <v>3</v>
      </c>
      <c r="U141" s="70">
        <v>309</v>
      </c>
      <c r="V141" s="71" t="s">
        <v>29</v>
      </c>
      <c r="W141" s="10">
        <v>12</v>
      </c>
      <c r="X141" s="11">
        <v>10</v>
      </c>
      <c r="Y141" s="11">
        <v>24</v>
      </c>
      <c r="Z141" s="11">
        <v>11</v>
      </c>
      <c r="AA141" s="11">
        <v>18</v>
      </c>
      <c r="AB141" s="11">
        <v>17</v>
      </c>
      <c r="AC141" s="11"/>
      <c r="AD141" s="11"/>
      <c r="AE141" s="10">
        <v>54</v>
      </c>
      <c r="AF141" s="11">
        <v>38</v>
      </c>
      <c r="AG141" s="12">
        <v>92</v>
      </c>
      <c r="AH141" s="85"/>
    </row>
    <row r="142" spans="1:34" ht="26.25" customHeight="1">
      <c r="A142" s="63"/>
      <c r="B142" s="64"/>
      <c r="C142" s="65"/>
      <c r="D142" s="66"/>
      <c r="E142" s="219"/>
      <c r="F142" s="67"/>
      <c r="G142" s="68"/>
      <c r="H142" s="69"/>
      <c r="I142" s="10"/>
      <c r="J142" s="11"/>
      <c r="K142" s="11"/>
      <c r="L142" s="11"/>
      <c r="M142" s="11"/>
      <c r="N142" s="11"/>
      <c r="O142" s="11"/>
      <c r="P142" s="11"/>
      <c r="Q142" s="10"/>
      <c r="R142" s="11"/>
      <c r="S142" s="11"/>
      <c r="T142" s="70">
        <v>3</v>
      </c>
      <c r="U142" s="70">
        <v>310</v>
      </c>
      <c r="V142" s="71" t="s">
        <v>170</v>
      </c>
      <c r="W142" s="10">
        <v>22</v>
      </c>
      <c r="X142" s="11">
        <v>10</v>
      </c>
      <c r="Y142" s="11">
        <v>21</v>
      </c>
      <c r="Z142" s="11">
        <v>2</v>
      </c>
      <c r="AA142" s="11">
        <v>25</v>
      </c>
      <c r="AB142" s="11">
        <v>5</v>
      </c>
      <c r="AC142" s="11"/>
      <c r="AD142" s="11"/>
      <c r="AE142" s="10">
        <v>68</v>
      </c>
      <c r="AF142" s="11">
        <v>17</v>
      </c>
      <c r="AG142" s="12">
        <v>85</v>
      </c>
      <c r="AH142" s="85"/>
    </row>
    <row r="143" spans="1:34" ht="26.25" customHeight="1">
      <c r="A143" s="63"/>
      <c r="B143" s="64"/>
      <c r="C143" s="65"/>
      <c r="D143" s="66"/>
      <c r="E143" s="219"/>
      <c r="F143" s="67"/>
      <c r="G143" s="68"/>
      <c r="H143" s="69" t="s">
        <v>38</v>
      </c>
      <c r="I143" s="10">
        <v>0</v>
      </c>
      <c r="J143" s="11">
        <v>0</v>
      </c>
      <c r="K143" s="11">
        <v>1</v>
      </c>
      <c r="L143" s="11">
        <v>4</v>
      </c>
      <c r="M143" s="11">
        <v>0</v>
      </c>
      <c r="N143" s="11">
        <v>1</v>
      </c>
      <c r="O143" s="11">
        <v>1</v>
      </c>
      <c r="P143" s="11">
        <v>7</v>
      </c>
      <c r="Q143" s="10">
        <v>1</v>
      </c>
      <c r="R143" s="11">
        <v>1</v>
      </c>
      <c r="S143" s="11">
        <v>1</v>
      </c>
      <c r="T143" s="70">
        <v>1</v>
      </c>
      <c r="U143" s="73">
        <v>1350</v>
      </c>
      <c r="V143" s="71" t="s">
        <v>386</v>
      </c>
      <c r="W143" s="10">
        <v>0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2</v>
      </c>
      <c r="AD143" s="11">
        <v>0</v>
      </c>
      <c r="AE143" s="10">
        <v>2</v>
      </c>
      <c r="AF143" s="11">
        <v>0</v>
      </c>
      <c r="AG143" s="12">
        <v>2</v>
      </c>
      <c r="AH143" s="85"/>
    </row>
    <row r="144" spans="1:34" ht="26.25" customHeight="1">
      <c r="A144" s="63"/>
      <c r="B144" s="64"/>
      <c r="C144" s="65"/>
      <c r="D144" s="66"/>
      <c r="E144" s="219"/>
      <c r="F144" s="90"/>
      <c r="G144" s="68"/>
      <c r="H144" s="69"/>
      <c r="I144" s="10"/>
      <c r="J144" s="11"/>
      <c r="K144" s="11"/>
      <c r="L144" s="11"/>
      <c r="M144" s="11"/>
      <c r="N144" s="11"/>
      <c r="O144" s="11"/>
      <c r="P144" s="11"/>
      <c r="Q144" s="10"/>
      <c r="R144" s="11"/>
      <c r="S144" s="11"/>
      <c r="T144" s="70"/>
      <c r="U144" s="73"/>
      <c r="V144" s="71"/>
      <c r="W144" s="10"/>
      <c r="X144" s="11"/>
      <c r="Y144" s="11"/>
      <c r="Z144" s="11"/>
      <c r="AA144" s="11"/>
      <c r="AB144" s="11"/>
      <c r="AC144" s="11"/>
      <c r="AD144" s="11"/>
      <c r="AE144" s="10"/>
      <c r="AF144" s="11"/>
      <c r="AG144" s="12"/>
      <c r="AH144" s="85"/>
    </row>
    <row r="145" spans="1:33" ht="26.25" customHeight="1">
      <c r="A145" s="63">
        <v>34</v>
      </c>
      <c r="B145" s="64">
        <v>5602</v>
      </c>
      <c r="C145" s="65" t="s">
        <v>171</v>
      </c>
      <c r="D145" s="66" t="s">
        <v>172</v>
      </c>
      <c r="E145" s="219" t="s">
        <v>173</v>
      </c>
      <c r="F145" s="67" t="s">
        <v>174</v>
      </c>
      <c r="G145" s="68" t="s">
        <v>373</v>
      </c>
      <c r="H145" s="69" t="s">
        <v>4</v>
      </c>
      <c r="I145" s="10">
        <v>1</v>
      </c>
      <c r="J145" s="11">
        <v>0</v>
      </c>
      <c r="K145" s="11">
        <v>2</v>
      </c>
      <c r="L145" s="11">
        <v>48</v>
      </c>
      <c r="M145" s="11">
        <v>0</v>
      </c>
      <c r="N145" s="11">
        <v>1</v>
      </c>
      <c r="O145" s="11">
        <v>2</v>
      </c>
      <c r="P145" s="11">
        <v>54</v>
      </c>
      <c r="Q145" s="10">
        <v>3</v>
      </c>
      <c r="R145" s="11">
        <v>2</v>
      </c>
      <c r="S145" s="11">
        <v>0</v>
      </c>
      <c r="T145" s="70">
        <v>18</v>
      </c>
      <c r="U145" s="70"/>
      <c r="V145" s="71"/>
      <c r="W145" s="10">
        <v>68</v>
      </c>
      <c r="X145" s="11">
        <v>131</v>
      </c>
      <c r="Y145" s="11">
        <v>58</v>
      </c>
      <c r="Z145" s="11">
        <v>162</v>
      </c>
      <c r="AA145" s="11">
        <v>63</v>
      </c>
      <c r="AB145" s="11">
        <v>151</v>
      </c>
      <c r="AC145" s="11"/>
      <c r="AD145" s="11"/>
      <c r="AE145" s="10">
        <v>189</v>
      </c>
      <c r="AF145" s="11">
        <v>444</v>
      </c>
      <c r="AG145" s="12">
        <v>633</v>
      </c>
    </row>
    <row r="146" spans="1:33" ht="26.25" customHeight="1">
      <c r="A146" s="63"/>
      <c r="B146" s="64"/>
      <c r="C146" s="65"/>
      <c r="D146" s="66"/>
      <c r="E146" s="219"/>
      <c r="F146" s="67"/>
      <c r="G146" s="68"/>
      <c r="H146" s="69"/>
      <c r="I146" s="10"/>
      <c r="J146" s="11"/>
      <c r="K146" s="11"/>
      <c r="L146" s="11"/>
      <c r="M146" s="11"/>
      <c r="N146" s="11"/>
      <c r="O146" s="11"/>
      <c r="P146" s="11"/>
      <c r="Q146" s="10"/>
      <c r="R146" s="11"/>
      <c r="S146" s="11"/>
      <c r="T146" s="70">
        <v>9</v>
      </c>
      <c r="U146" s="73">
        <v>110</v>
      </c>
      <c r="V146" s="71" t="s">
        <v>12</v>
      </c>
      <c r="W146" s="10">
        <v>41</v>
      </c>
      <c r="X146" s="11">
        <v>60</v>
      </c>
      <c r="Y146" s="11">
        <v>37</v>
      </c>
      <c r="Z146" s="11">
        <v>73</v>
      </c>
      <c r="AA146" s="11">
        <v>43</v>
      </c>
      <c r="AB146" s="11">
        <v>73</v>
      </c>
      <c r="AC146" s="11"/>
      <c r="AD146" s="11"/>
      <c r="AE146" s="10">
        <v>121</v>
      </c>
      <c r="AF146" s="11">
        <v>206</v>
      </c>
      <c r="AG146" s="12">
        <v>327</v>
      </c>
    </row>
    <row r="147" spans="1:33" ht="15" customHeight="1">
      <c r="A147" s="63"/>
      <c r="B147" s="64"/>
      <c r="C147" s="65"/>
      <c r="D147" s="66"/>
      <c r="E147" s="219"/>
      <c r="F147" s="67"/>
      <c r="G147" s="68"/>
      <c r="H147" s="69"/>
      <c r="I147" s="10"/>
      <c r="J147" s="11"/>
      <c r="K147" s="11"/>
      <c r="L147" s="11"/>
      <c r="M147" s="11"/>
      <c r="N147" s="11"/>
      <c r="O147" s="11"/>
      <c r="P147" s="11"/>
      <c r="Q147" s="10"/>
      <c r="R147" s="11"/>
      <c r="S147" s="11"/>
      <c r="T147" s="70">
        <v>9</v>
      </c>
      <c r="U147" s="73">
        <v>900</v>
      </c>
      <c r="V147" s="71" t="s">
        <v>49</v>
      </c>
      <c r="W147" s="10">
        <v>27</v>
      </c>
      <c r="X147" s="11">
        <v>71</v>
      </c>
      <c r="Y147" s="11">
        <v>21</v>
      </c>
      <c r="Z147" s="11">
        <v>89</v>
      </c>
      <c r="AA147" s="11">
        <v>20</v>
      </c>
      <c r="AB147" s="11">
        <v>78</v>
      </c>
      <c r="AC147" s="11"/>
      <c r="AD147" s="11"/>
      <c r="AE147" s="10">
        <v>68</v>
      </c>
      <c r="AF147" s="11">
        <v>238</v>
      </c>
      <c r="AG147" s="12">
        <v>306</v>
      </c>
    </row>
    <row r="148" spans="1:33" ht="26.25" customHeight="1">
      <c r="A148" s="63"/>
      <c r="B148" s="64"/>
      <c r="C148" s="65"/>
      <c r="D148" s="66"/>
      <c r="E148" s="219"/>
      <c r="F148" s="67"/>
      <c r="G148" s="68"/>
      <c r="H148" s="69"/>
      <c r="I148" s="10"/>
      <c r="J148" s="11"/>
      <c r="K148" s="11"/>
      <c r="L148" s="11"/>
      <c r="M148" s="11"/>
      <c r="N148" s="11"/>
      <c r="O148" s="11"/>
      <c r="P148" s="11"/>
      <c r="Q148" s="10"/>
      <c r="R148" s="11"/>
      <c r="S148" s="11"/>
      <c r="T148" s="70"/>
      <c r="U148" s="73"/>
      <c r="V148" s="71"/>
      <c r="W148" s="10"/>
      <c r="X148" s="11"/>
      <c r="Y148" s="11"/>
      <c r="Z148" s="11"/>
      <c r="AA148" s="11"/>
      <c r="AB148" s="11"/>
      <c r="AC148" s="11"/>
      <c r="AD148" s="11"/>
      <c r="AE148" s="10"/>
      <c r="AF148" s="11"/>
      <c r="AG148" s="12"/>
    </row>
    <row r="149" spans="1:33" ht="26.25" customHeight="1">
      <c r="A149" s="63">
        <v>35</v>
      </c>
      <c r="B149" s="64">
        <v>5553</v>
      </c>
      <c r="C149" s="65" t="s">
        <v>175</v>
      </c>
      <c r="D149" s="66" t="s">
        <v>176</v>
      </c>
      <c r="E149" s="219" t="s">
        <v>177</v>
      </c>
      <c r="F149" s="67" t="s">
        <v>178</v>
      </c>
      <c r="G149" s="68" t="s">
        <v>646</v>
      </c>
      <c r="H149" s="69" t="s">
        <v>4</v>
      </c>
      <c r="I149" s="10">
        <v>1</v>
      </c>
      <c r="J149" s="11">
        <v>0</v>
      </c>
      <c r="K149" s="11">
        <v>1</v>
      </c>
      <c r="L149" s="11">
        <v>13</v>
      </c>
      <c r="M149" s="11">
        <v>0</v>
      </c>
      <c r="N149" s="11">
        <v>1</v>
      </c>
      <c r="O149" s="11">
        <v>3</v>
      </c>
      <c r="P149" s="11">
        <v>19</v>
      </c>
      <c r="Q149" s="10">
        <v>3</v>
      </c>
      <c r="R149" s="11">
        <v>6</v>
      </c>
      <c r="S149" s="11">
        <v>14</v>
      </c>
      <c r="T149" s="70">
        <v>4</v>
      </c>
      <c r="U149" s="70"/>
      <c r="V149" s="71"/>
      <c r="W149" s="10">
        <v>16</v>
      </c>
      <c r="X149" s="11">
        <v>5</v>
      </c>
      <c r="Y149" s="11">
        <v>14</v>
      </c>
      <c r="Z149" s="11">
        <v>4</v>
      </c>
      <c r="AA149" s="11">
        <v>17</v>
      </c>
      <c r="AB149" s="11">
        <v>2</v>
      </c>
      <c r="AC149" s="11"/>
      <c r="AD149" s="11"/>
      <c r="AE149" s="10">
        <v>47</v>
      </c>
      <c r="AF149" s="11">
        <v>11</v>
      </c>
      <c r="AG149" s="12">
        <v>58</v>
      </c>
    </row>
    <row r="150" spans="1:33" ht="26.25" customHeight="1">
      <c r="A150" s="63"/>
      <c r="B150" s="64"/>
      <c r="C150" s="65"/>
      <c r="D150" s="66"/>
      <c r="E150" s="219"/>
      <c r="F150" s="67"/>
      <c r="G150" s="68"/>
      <c r="H150" s="69"/>
      <c r="I150" s="10"/>
      <c r="J150" s="11"/>
      <c r="K150" s="11"/>
      <c r="L150" s="11"/>
      <c r="M150" s="11"/>
      <c r="N150" s="11"/>
      <c r="O150" s="11"/>
      <c r="P150" s="11"/>
      <c r="Q150" s="10"/>
      <c r="R150" s="11"/>
      <c r="S150" s="11"/>
      <c r="T150" s="70">
        <v>2</v>
      </c>
      <c r="U150" s="70">
        <v>503</v>
      </c>
      <c r="V150" s="71" t="s">
        <v>576</v>
      </c>
      <c r="W150" s="10">
        <v>16</v>
      </c>
      <c r="X150" s="11">
        <v>5</v>
      </c>
      <c r="Y150" s="11">
        <v>14</v>
      </c>
      <c r="Z150" s="11">
        <v>4</v>
      </c>
      <c r="AA150" s="11">
        <v>0</v>
      </c>
      <c r="AB150" s="11">
        <v>0</v>
      </c>
      <c r="AC150" s="11"/>
      <c r="AD150" s="11"/>
      <c r="AE150" s="10">
        <v>30</v>
      </c>
      <c r="AF150" s="11">
        <v>9</v>
      </c>
      <c r="AG150" s="12">
        <v>39</v>
      </c>
    </row>
    <row r="151" spans="1:33" ht="26.25" customHeight="1">
      <c r="A151" s="63"/>
      <c r="B151" s="64"/>
      <c r="C151" s="65"/>
      <c r="D151" s="66"/>
      <c r="E151" s="219"/>
      <c r="F151" s="67"/>
      <c r="G151" s="68"/>
      <c r="H151" s="69"/>
      <c r="I151" s="10"/>
      <c r="J151" s="11"/>
      <c r="K151" s="11"/>
      <c r="L151" s="11"/>
      <c r="M151" s="11"/>
      <c r="N151" s="11"/>
      <c r="O151" s="11"/>
      <c r="P151" s="11"/>
      <c r="Q151" s="10"/>
      <c r="R151" s="11"/>
      <c r="S151" s="11"/>
      <c r="T151" s="70">
        <v>1</v>
      </c>
      <c r="U151" s="73">
        <v>508</v>
      </c>
      <c r="V151" s="71" t="s">
        <v>387</v>
      </c>
      <c r="W151" s="10">
        <v>0</v>
      </c>
      <c r="X151" s="11">
        <v>0</v>
      </c>
      <c r="Y151" s="11">
        <v>0</v>
      </c>
      <c r="Z151" s="11">
        <v>0</v>
      </c>
      <c r="AA151" s="11">
        <v>8</v>
      </c>
      <c r="AB151" s="11">
        <v>1</v>
      </c>
      <c r="AC151" s="11"/>
      <c r="AD151" s="11"/>
      <c r="AE151" s="10">
        <v>8</v>
      </c>
      <c r="AF151" s="11">
        <v>1</v>
      </c>
      <c r="AG151" s="12">
        <v>9</v>
      </c>
    </row>
    <row r="152" spans="1:33" ht="26.25" customHeight="1">
      <c r="A152" s="63"/>
      <c r="B152" s="64"/>
      <c r="C152" s="65"/>
      <c r="D152" s="66"/>
      <c r="E152" s="219"/>
      <c r="F152" s="67"/>
      <c r="G152" s="68"/>
      <c r="H152" s="69"/>
      <c r="I152" s="10"/>
      <c r="J152" s="11"/>
      <c r="K152" s="11"/>
      <c r="L152" s="11"/>
      <c r="M152" s="11"/>
      <c r="N152" s="11"/>
      <c r="O152" s="11"/>
      <c r="P152" s="11"/>
      <c r="Q152" s="10"/>
      <c r="R152" s="11"/>
      <c r="S152" s="11"/>
      <c r="T152" s="70">
        <v>1</v>
      </c>
      <c r="U152" s="73">
        <v>503</v>
      </c>
      <c r="V152" s="71" t="s">
        <v>388</v>
      </c>
      <c r="W152" s="10">
        <v>0</v>
      </c>
      <c r="X152" s="11">
        <v>0</v>
      </c>
      <c r="Y152" s="11">
        <v>0</v>
      </c>
      <c r="Z152" s="11">
        <v>0</v>
      </c>
      <c r="AA152" s="11">
        <v>9</v>
      </c>
      <c r="AB152" s="11">
        <v>1</v>
      </c>
      <c r="AC152" s="11"/>
      <c r="AD152" s="11"/>
      <c r="AE152" s="10">
        <v>9</v>
      </c>
      <c r="AF152" s="11">
        <v>1</v>
      </c>
      <c r="AG152" s="12">
        <v>10</v>
      </c>
    </row>
    <row r="153" spans="1:33" ht="26.25" customHeight="1">
      <c r="A153" s="74"/>
      <c r="B153" s="75"/>
      <c r="C153" s="76"/>
      <c r="D153" s="77"/>
      <c r="E153" s="220"/>
      <c r="F153" s="226"/>
      <c r="G153" s="293"/>
      <c r="H153" s="79"/>
      <c r="I153" s="82"/>
      <c r="J153" s="83"/>
      <c r="K153" s="83"/>
      <c r="L153" s="83"/>
      <c r="M153" s="83"/>
      <c r="N153" s="83"/>
      <c r="O153" s="83"/>
      <c r="P153" s="83"/>
      <c r="Q153" s="82"/>
      <c r="R153" s="83"/>
      <c r="S153" s="83"/>
      <c r="T153" s="236"/>
      <c r="U153" s="80"/>
      <c r="V153" s="81"/>
      <c r="W153" s="82"/>
      <c r="X153" s="83"/>
      <c r="Y153" s="83"/>
      <c r="Z153" s="83"/>
      <c r="AA153" s="83"/>
      <c r="AB153" s="83"/>
      <c r="AC153" s="83"/>
      <c r="AD153" s="83"/>
      <c r="AE153" s="82"/>
      <c r="AF153" s="83"/>
      <c r="AG153" s="84"/>
    </row>
    <row r="154" spans="1:33" s="85" customFormat="1" ht="26.25" customHeight="1">
      <c r="A154" s="63">
        <v>36</v>
      </c>
      <c r="B154" s="64">
        <v>5554</v>
      </c>
      <c r="C154" s="239" t="s">
        <v>179</v>
      </c>
      <c r="D154" s="66" t="s">
        <v>180</v>
      </c>
      <c r="E154" s="219" t="s">
        <v>181</v>
      </c>
      <c r="F154" s="67" t="s">
        <v>182</v>
      </c>
      <c r="G154" s="68" t="s">
        <v>647</v>
      </c>
      <c r="H154" s="69" t="s">
        <v>4</v>
      </c>
      <c r="I154" s="10">
        <v>1</v>
      </c>
      <c r="J154" s="11">
        <v>0</v>
      </c>
      <c r="K154" s="11">
        <v>1</v>
      </c>
      <c r="L154" s="11">
        <v>21</v>
      </c>
      <c r="M154" s="11">
        <v>0</v>
      </c>
      <c r="N154" s="11">
        <v>1</v>
      </c>
      <c r="O154" s="11">
        <v>2</v>
      </c>
      <c r="P154" s="11">
        <v>26</v>
      </c>
      <c r="Q154" s="10">
        <v>3</v>
      </c>
      <c r="R154" s="11">
        <v>6</v>
      </c>
      <c r="S154" s="11">
        <v>0</v>
      </c>
      <c r="T154" s="70">
        <v>6</v>
      </c>
      <c r="U154" s="70"/>
      <c r="V154" s="71"/>
      <c r="W154" s="10">
        <v>28</v>
      </c>
      <c r="X154" s="11">
        <v>14</v>
      </c>
      <c r="Y154" s="11">
        <v>27</v>
      </c>
      <c r="Z154" s="11">
        <v>13</v>
      </c>
      <c r="AA154" s="11">
        <v>24</v>
      </c>
      <c r="AB154" s="11">
        <v>17</v>
      </c>
      <c r="AC154" s="11"/>
      <c r="AD154" s="11"/>
      <c r="AE154" s="10">
        <v>79</v>
      </c>
      <c r="AF154" s="11">
        <v>44</v>
      </c>
      <c r="AG154" s="12">
        <v>123</v>
      </c>
    </row>
    <row r="155" spans="1:33" s="85" customFormat="1" ht="26.25" customHeight="1">
      <c r="A155" s="63"/>
      <c r="B155" s="64"/>
      <c r="C155" s="65"/>
      <c r="D155" s="66"/>
      <c r="E155" s="219"/>
      <c r="F155" s="67"/>
      <c r="G155" s="68"/>
      <c r="H155" s="69"/>
      <c r="I155" s="10"/>
      <c r="J155" s="11"/>
      <c r="K155" s="11"/>
      <c r="L155" s="11"/>
      <c r="M155" s="11"/>
      <c r="N155" s="11"/>
      <c r="O155" s="11"/>
      <c r="P155" s="11"/>
      <c r="Q155" s="10"/>
      <c r="R155" s="11"/>
      <c r="S155" s="11"/>
      <c r="T155" s="70">
        <v>3</v>
      </c>
      <c r="U155" s="73">
        <v>201</v>
      </c>
      <c r="V155" s="71" t="s">
        <v>109</v>
      </c>
      <c r="W155" s="10">
        <v>21</v>
      </c>
      <c r="X155" s="11">
        <v>1</v>
      </c>
      <c r="Y155" s="11">
        <v>15</v>
      </c>
      <c r="Z155" s="11">
        <v>6</v>
      </c>
      <c r="AA155" s="11">
        <v>17</v>
      </c>
      <c r="AB155" s="11">
        <v>4</v>
      </c>
      <c r="AC155" s="11"/>
      <c r="AD155" s="11"/>
      <c r="AE155" s="10">
        <v>53</v>
      </c>
      <c r="AF155" s="11">
        <v>11</v>
      </c>
      <c r="AG155" s="12">
        <v>64</v>
      </c>
    </row>
    <row r="156" spans="1:33" ht="26.25" customHeight="1">
      <c r="A156" s="63"/>
      <c r="B156" s="64"/>
      <c r="C156" s="65"/>
      <c r="D156" s="66"/>
      <c r="E156" s="219"/>
      <c r="F156" s="67"/>
      <c r="G156" s="68"/>
      <c r="H156" s="69"/>
      <c r="I156" s="10"/>
      <c r="J156" s="11"/>
      <c r="K156" s="11"/>
      <c r="L156" s="11"/>
      <c r="M156" s="11"/>
      <c r="N156" s="11"/>
      <c r="O156" s="11"/>
      <c r="P156" s="11"/>
      <c r="Q156" s="10"/>
      <c r="R156" s="11"/>
      <c r="S156" s="11"/>
      <c r="T156" s="70">
        <v>3</v>
      </c>
      <c r="U156" s="73">
        <v>213</v>
      </c>
      <c r="V156" s="71" t="s">
        <v>183</v>
      </c>
      <c r="W156" s="10">
        <v>7</v>
      </c>
      <c r="X156" s="11">
        <v>13</v>
      </c>
      <c r="Y156" s="11">
        <v>12</v>
      </c>
      <c r="Z156" s="11">
        <v>7</v>
      </c>
      <c r="AA156" s="11">
        <v>7</v>
      </c>
      <c r="AB156" s="11">
        <v>13</v>
      </c>
      <c r="AC156" s="11"/>
      <c r="AD156" s="11"/>
      <c r="AE156" s="10">
        <v>26</v>
      </c>
      <c r="AF156" s="11">
        <v>33</v>
      </c>
      <c r="AG156" s="12">
        <v>59</v>
      </c>
    </row>
    <row r="157" spans="1:33" ht="26.25" customHeight="1">
      <c r="A157" s="63"/>
      <c r="B157" s="64"/>
      <c r="C157" s="65"/>
      <c r="D157" s="66"/>
      <c r="E157" s="219"/>
      <c r="F157" s="67"/>
      <c r="G157" s="68"/>
      <c r="H157" s="69"/>
      <c r="I157" s="10"/>
      <c r="J157" s="11"/>
      <c r="K157" s="11"/>
      <c r="L157" s="11"/>
      <c r="M157" s="11"/>
      <c r="N157" s="11"/>
      <c r="O157" s="11"/>
      <c r="P157" s="11"/>
      <c r="Q157" s="10"/>
      <c r="R157" s="11"/>
      <c r="S157" s="11"/>
      <c r="T157" s="70"/>
      <c r="U157" s="73"/>
      <c r="V157" s="71"/>
      <c r="W157" s="10"/>
      <c r="X157" s="11"/>
      <c r="Y157" s="11"/>
      <c r="Z157" s="11"/>
      <c r="AA157" s="11"/>
      <c r="AB157" s="11"/>
      <c r="AC157" s="11"/>
      <c r="AD157" s="11"/>
      <c r="AE157" s="10"/>
      <c r="AF157" s="11"/>
      <c r="AG157" s="12"/>
    </row>
    <row r="158" spans="1:33" ht="26.25" customHeight="1">
      <c r="A158" s="63">
        <v>37</v>
      </c>
      <c r="B158" s="64">
        <v>5555</v>
      </c>
      <c r="C158" s="65" t="s">
        <v>184</v>
      </c>
      <c r="D158" s="66" t="s">
        <v>185</v>
      </c>
      <c r="E158" s="219" t="s">
        <v>186</v>
      </c>
      <c r="F158" s="67" t="s">
        <v>187</v>
      </c>
      <c r="G158" s="68" t="s">
        <v>632</v>
      </c>
      <c r="H158" s="69" t="s">
        <v>4</v>
      </c>
      <c r="I158" s="10">
        <v>1</v>
      </c>
      <c r="J158" s="11">
        <v>0</v>
      </c>
      <c r="K158" s="11">
        <v>1</v>
      </c>
      <c r="L158" s="11">
        <v>19</v>
      </c>
      <c r="M158" s="11">
        <v>0</v>
      </c>
      <c r="N158" s="11">
        <v>1</v>
      </c>
      <c r="O158" s="11">
        <v>1</v>
      </c>
      <c r="P158" s="11">
        <v>23</v>
      </c>
      <c r="Q158" s="10">
        <v>2</v>
      </c>
      <c r="R158" s="11">
        <v>1</v>
      </c>
      <c r="S158" s="11">
        <v>0</v>
      </c>
      <c r="T158" s="70">
        <v>6</v>
      </c>
      <c r="U158" s="70">
        <v>900</v>
      </c>
      <c r="V158" s="71" t="s">
        <v>49</v>
      </c>
      <c r="W158" s="10">
        <v>23</v>
      </c>
      <c r="X158" s="11">
        <v>20</v>
      </c>
      <c r="Y158" s="11">
        <v>21</v>
      </c>
      <c r="Z158" s="11">
        <v>26</v>
      </c>
      <c r="AA158" s="11">
        <v>20</v>
      </c>
      <c r="AB158" s="11">
        <v>32</v>
      </c>
      <c r="AC158" s="11"/>
      <c r="AD158" s="11"/>
      <c r="AE158" s="10">
        <v>64</v>
      </c>
      <c r="AF158" s="11">
        <v>78</v>
      </c>
      <c r="AG158" s="12">
        <v>142</v>
      </c>
    </row>
    <row r="159" spans="1:33" ht="26.25" customHeight="1">
      <c r="A159" s="63"/>
      <c r="B159" s="64"/>
      <c r="C159" s="65"/>
      <c r="D159" s="66"/>
      <c r="E159" s="219"/>
      <c r="F159" s="67"/>
      <c r="G159" s="68"/>
      <c r="H159" s="69" t="s">
        <v>442</v>
      </c>
      <c r="I159" s="10">
        <v>0</v>
      </c>
      <c r="J159" s="11">
        <v>0</v>
      </c>
      <c r="K159" s="11">
        <v>1</v>
      </c>
      <c r="L159" s="11">
        <v>7</v>
      </c>
      <c r="M159" s="11">
        <v>0</v>
      </c>
      <c r="N159" s="11">
        <v>1</v>
      </c>
      <c r="O159" s="11">
        <v>0</v>
      </c>
      <c r="P159" s="11">
        <v>9</v>
      </c>
      <c r="Q159" s="10">
        <v>1</v>
      </c>
      <c r="R159" s="11">
        <v>0</v>
      </c>
      <c r="S159" s="11">
        <v>0</v>
      </c>
      <c r="T159" s="70">
        <v>3</v>
      </c>
      <c r="U159" s="70">
        <v>1900</v>
      </c>
      <c r="V159" s="71" t="s">
        <v>49</v>
      </c>
      <c r="W159" s="10">
        <v>13</v>
      </c>
      <c r="X159" s="11">
        <v>12</v>
      </c>
      <c r="Y159" s="11">
        <v>7</v>
      </c>
      <c r="Z159" s="11">
        <v>11</v>
      </c>
      <c r="AA159" s="11">
        <v>2</v>
      </c>
      <c r="AB159" s="11">
        <v>3</v>
      </c>
      <c r="AC159" s="11"/>
      <c r="AD159" s="11"/>
      <c r="AE159" s="10">
        <v>22</v>
      </c>
      <c r="AF159" s="11">
        <v>26</v>
      </c>
      <c r="AG159" s="12">
        <v>48</v>
      </c>
    </row>
    <row r="160" spans="1:33" ht="26.25" customHeight="1">
      <c r="A160" s="63"/>
      <c r="B160" s="64"/>
      <c r="C160" s="65"/>
      <c r="D160" s="66"/>
      <c r="E160" s="219"/>
      <c r="F160" s="67"/>
      <c r="G160" s="68"/>
      <c r="H160" s="69"/>
      <c r="I160" s="10"/>
      <c r="J160" s="11"/>
      <c r="K160" s="11"/>
      <c r="L160" s="11"/>
      <c r="M160" s="11"/>
      <c r="N160" s="11"/>
      <c r="O160" s="11"/>
      <c r="P160" s="11"/>
      <c r="Q160" s="10"/>
      <c r="R160" s="11"/>
      <c r="S160" s="11"/>
      <c r="T160" s="70"/>
      <c r="U160" s="73"/>
      <c r="V160" s="71"/>
      <c r="W160" s="10"/>
      <c r="X160" s="11"/>
      <c r="Y160" s="11"/>
      <c r="Z160" s="11"/>
      <c r="AA160" s="11"/>
      <c r="AB160" s="11"/>
      <c r="AC160" s="11"/>
      <c r="AD160" s="11"/>
      <c r="AE160" s="10"/>
      <c r="AF160" s="11"/>
      <c r="AG160" s="12"/>
    </row>
    <row r="161" spans="1:33" ht="26.25" customHeight="1">
      <c r="A161" s="63">
        <v>38</v>
      </c>
      <c r="B161" s="64">
        <v>5558</v>
      </c>
      <c r="C161" s="65" t="s">
        <v>188</v>
      </c>
      <c r="D161" s="66" t="s">
        <v>189</v>
      </c>
      <c r="E161" s="219" t="s">
        <v>190</v>
      </c>
      <c r="F161" s="67" t="s">
        <v>191</v>
      </c>
      <c r="G161" s="68" t="s">
        <v>577</v>
      </c>
      <c r="H161" s="69" t="s">
        <v>4</v>
      </c>
      <c r="I161" s="10">
        <v>1</v>
      </c>
      <c r="J161" s="11">
        <v>0</v>
      </c>
      <c r="K161" s="11">
        <v>1</v>
      </c>
      <c r="L161" s="11">
        <v>41</v>
      </c>
      <c r="M161" s="11">
        <v>0</v>
      </c>
      <c r="N161" s="11">
        <v>1</v>
      </c>
      <c r="O161" s="11">
        <v>3</v>
      </c>
      <c r="P161" s="11">
        <v>47</v>
      </c>
      <c r="Q161" s="10">
        <v>3</v>
      </c>
      <c r="R161" s="11">
        <v>2</v>
      </c>
      <c r="S161" s="11">
        <v>0</v>
      </c>
      <c r="T161" s="70">
        <v>13</v>
      </c>
      <c r="U161" s="73"/>
      <c r="V161" s="71"/>
      <c r="W161" s="10">
        <v>91</v>
      </c>
      <c r="X161" s="11">
        <v>83</v>
      </c>
      <c r="Y161" s="11">
        <v>73</v>
      </c>
      <c r="Z161" s="11">
        <v>83</v>
      </c>
      <c r="AA161" s="11">
        <v>70</v>
      </c>
      <c r="AB161" s="11">
        <v>70</v>
      </c>
      <c r="AC161" s="11"/>
      <c r="AD161" s="11"/>
      <c r="AE161" s="10">
        <v>234</v>
      </c>
      <c r="AF161" s="11">
        <v>236</v>
      </c>
      <c r="AG161" s="12">
        <v>470</v>
      </c>
    </row>
    <row r="162" spans="1:33" ht="26.25" customHeight="1">
      <c r="A162" s="63"/>
      <c r="B162" s="64"/>
      <c r="C162" s="65"/>
      <c r="D162" s="66"/>
      <c r="E162" s="219"/>
      <c r="F162" s="67"/>
      <c r="G162" s="68"/>
      <c r="H162" s="69"/>
      <c r="I162" s="10"/>
      <c r="J162" s="11"/>
      <c r="K162" s="11"/>
      <c r="L162" s="11"/>
      <c r="M162" s="11"/>
      <c r="N162" s="11"/>
      <c r="O162" s="11"/>
      <c r="P162" s="11"/>
      <c r="Q162" s="10"/>
      <c r="R162" s="11"/>
      <c r="S162" s="11"/>
      <c r="T162" s="70">
        <v>7</v>
      </c>
      <c r="U162" s="70">
        <v>110</v>
      </c>
      <c r="V162" s="71" t="s">
        <v>12</v>
      </c>
      <c r="W162" s="10">
        <v>47</v>
      </c>
      <c r="X162" s="11">
        <v>47</v>
      </c>
      <c r="Y162" s="11">
        <v>38</v>
      </c>
      <c r="Z162" s="11">
        <v>40</v>
      </c>
      <c r="AA162" s="11">
        <v>28</v>
      </c>
      <c r="AB162" s="11">
        <v>33</v>
      </c>
      <c r="AC162" s="11"/>
      <c r="AD162" s="11"/>
      <c r="AE162" s="10">
        <v>113</v>
      </c>
      <c r="AF162" s="11">
        <v>120</v>
      </c>
      <c r="AG162" s="12">
        <v>233</v>
      </c>
    </row>
    <row r="163" spans="1:33" ht="26.25" customHeight="1">
      <c r="A163" s="63"/>
      <c r="B163" s="64"/>
      <c r="C163" s="65"/>
      <c r="D163" s="66"/>
      <c r="E163" s="219"/>
      <c r="F163" s="67"/>
      <c r="G163" s="68"/>
      <c r="H163" s="69"/>
      <c r="I163" s="10"/>
      <c r="J163" s="11"/>
      <c r="K163" s="11"/>
      <c r="L163" s="11"/>
      <c r="M163" s="11"/>
      <c r="N163" s="11"/>
      <c r="O163" s="11"/>
      <c r="P163" s="11"/>
      <c r="Q163" s="10"/>
      <c r="R163" s="11"/>
      <c r="S163" s="11"/>
      <c r="T163" s="70">
        <v>3</v>
      </c>
      <c r="U163" s="70">
        <v>801</v>
      </c>
      <c r="V163" s="71" t="s">
        <v>5</v>
      </c>
      <c r="W163" s="10">
        <v>22</v>
      </c>
      <c r="X163" s="11">
        <v>18</v>
      </c>
      <c r="Y163" s="11">
        <v>27</v>
      </c>
      <c r="Z163" s="11">
        <v>15</v>
      </c>
      <c r="AA163" s="11">
        <v>26</v>
      </c>
      <c r="AB163" s="11">
        <v>20</v>
      </c>
      <c r="AC163" s="11"/>
      <c r="AD163" s="11"/>
      <c r="AE163" s="10">
        <v>75</v>
      </c>
      <c r="AF163" s="11">
        <v>53</v>
      </c>
      <c r="AG163" s="12">
        <v>128</v>
      </c>
    </row>
    <row r="164" spans="1:33" ht="26.25" customHeight="1">
      <c r="A164" s="63"/>
      <c r="B164" s="64"/>
      <c r="C164" s="65"/>
      <c r="D164" s="66"/>
      <c r="E164" s="219"/>
      <c r="F164" s="67"/>
      <c r="G164" s="68"/>
      <c r="H164" s="69"/>
      <c r="I164" s="10"/>
      <c r="J164" s="11"/>
      <c r="K164" s="11"/>
      <c r="L164" s="11"/>
      <c r="M164" s="11"/>
      <c r="N164" s="11"/>
      <c r="O164" s="11"/>
      <c r="P164" s="11"/>
      <c r="Q164" s="10"/>
      <c r="R164" s="11"/>
      <c r="S164" s="11"/>
      <c r="T164" s="70">
        <v>3</v>
      </c>
      <c r="U164" s="70">
        <v>850</v>
      </c>
      <c r="V164" s="71" t="s">
        <v>6</v>
      </c>
      <c r="W164" s="10">
        <v>22</v>
      </c>
      <c r="X164" s="11">
        <v>18</v>
      </c>
      <c r="Y164" s="11">
        <v>8</v>
      </c>
      <c r="Z164" s="11">
        <v>28</v>
      </c>
      <c r="AA164" s="11">
        <v>16</v>
      </c>
      <c r="AB164" s="11">
        <v>17</v>
      </c>
      <c r="AC164" s="11"/>
      <c r="AD164" s="11"/>
      <c r="AE164" s="10">
        <v>46</v>
      </c>
      <c r="AF164" s="11">
        <v>63</v>
      </c>
      <c r="AG164" s="12">
        <v>109</v>
      </c>
    </row>
    <row r="165" spans="1:33" ht="26.25" customHeight="1">
      <c r="A165" s="63"/>
      <c r="B165" s="64"/>
      <c r="C165" s="65"/>
      <c r="D165" s="66"/>
      <c r="E165" s="219"/>
      <c r="F165" s="67"/>
      <c r="G165" s="68"/>
      <c r="H165" s="69"/>
      <c r="I165" s="10"/>
      <c r="J165" s="11"/>
      <c r="K165" s="11"/>
      <c r="L165" s="11"/>
      <c r="M165" s="11"/>
      <c r="N165" s="11"/>
      <c r="O165" s="11"/>
      <c r="P165" s="11"/>
      <c r="Q165" s="10"/>
      <c r="R165" s="11"/>
      <c r="S165" s="11"/>
      <c r="T165" s="70"/>
      <c r="U165" s="73"/>
      <c r="V165" s="71"/>
      <c r="W165" s="10"/>
      <c r="X165" s="11"/>
      <c r="Y165" s="11"/>
      <c r="Z165" s="11"/>
      <c r="AA165" s="11"/>
      <c r="AB165" s="11"/>
      <c r="AC165" s="11"/>
      <c r="AD165" s="11"/>
      <c r="AE165" s="10"/>
      <c r="AF165" s="11"/>
      <c r="AG165" s="12"/>
    </row>
    <row r="166" spans="1:33" ht="26.25" customHeight="1">
      <c r="A166" s="63">
        <v>39</v>
      </c>
      <c r="B166" s="64">
        <v>5559</v>
      </c>
      <c r="C166" s="65" t="s">
        <v>192</v>
      </c>
      <c r="D166" s="66" t="s">
        <v>193</v>
      </c>
      <c r="E166" s="219" t="s">
        <v>194</v>
      </c>
      <c r="F166" s="67" t="s">
        <v>195</v>
      </c>
      <c r="G166" s="68" t="s">
        <v>449</v>
      </c>
      <c r="H166" s="69" t="s">
        <v>4</v>
      </c>
      <c r="I166" s="10">
        <v>1</v>
      </c>
      <c r="J166" s="11">
        <v>0</v>
      </c>
      <c r="K166" s="11">
        <v>1</v>
      </c>
      <c r="L166" s="11">
        <v>30</v>
      </c>
      <c r="M166" s="11">
        <v>0</v>
      </c>
      <c r="N166" s="11">
        <v>1</v>
      </c>
      <c r="O166" s="11">
        <v>3</v>
      </c>
      <c r="P166" s="11">
        <v>36</v>
      </c>
      <c r="Q166" s="10">
        <v>3</v>
      </c>
      <c r="R166" s="11">
        <v>1</v>
      </c>
      <c r="S166" s="11">
        <v>0</v>
      </c>
      <c r="T166" s="70">
        <v>11</v>
      </c>
      <c r="U166" s="70">
        <v>110</v>
      </c>
      <c r="V166" s="71" t="s">
        <v>12</v>
      </c>
      <c r="W166" s="10">
        <v>29</v>
      </c>
      <c r="X166" s="11">
        <v>69</v>
      </c>
      <c r="Y166" s="11">
        <v>48</v>
      </c>
      <c r="Z166" s="11">
        <v>75</v>
      </c>
      <c r="AA166" s="11">
        <v>43</v>
      </c>
      <c r="AB166" s="11">
        <v>82</v>
      </c>
      <c r="AC166" s="11"/>
      <c r="AD166" s="11"/>
      <c r="AE166" s="10">
        <v>120</v>
      </c>
      <c r="AF166" s="11">
        <v>226</v>
      </c>
      <c r="AG166" s="12">
        <v>346</v>
      </c>
    </row>
    <row r="167" spans="1:33" ht="26.25" customHeight="1">
      <c r="A167" s="63"/>
      <c r="B167" s="64"/>
      <c r="C167" s="65"/>
      <c r="D167" s="66" t="s">
        <v>196</v>
      </c>
      <c r="E167" s="219" t="s">
        <v>197</v>
      </c>
      <c r="F167" s="67" t="s">
        <v>198</v>
      </c>
      <c r="G167" s="68"/>
      <c r="H167" s="69" t="s">
        <v>38</v>
      </c>
      <c r="I167" s="10">
        <v>0</v>
      </c>
      <c r="J167" s="11">
        <v>0</v>
      </c>
      <c r="K167" s="11">
        <v>1</v>
      </c>
      <c r="L167" s="11">
        <v>11</v>
      </c>
      <c r="M167" s="11">
        <v>0</v>
      </c>
      <c r="N167" s="11">
        <v>1</v>
      </c>
      <c r="O167" s="11">
        <v>0</v>
      </c>
      <c r="P167" s="11">
        <v>13</v>
      </c>
      <c r="Q167" s="10">
        <v>1</v>
      </c>
      <c r="R167" s="11">
        <v>0</v>
      </c>
      <c r="S167" s="11">
        <v>0</v>
      </c>
      <c r="T167" s="70">
        <v>4</v>
      </c>
      <c r="U167" s="70">
        <v>1110</v>
      </c>
      <c r="V167" s="71" t="s">
        <v>12</v>
      </c>
      <c r="W167" s="10">
        <v>12</v>
      </c>
      <c r="X167" s="11">
        <v>14</v>
      </c>
      <c r="Y167" s="11">
        <v>5</v>
      </c>
      <c r="Z167" s="11">
        <v>3</v>
      </c>
      <c r="AA167" s="11">
        <v>4</v>
      </c>
      <c r="AB167" s="11">
        <v>8</v>
      </c>
      <c r="AC167" s="11">
        <v>4</v>
      </c>
      <c r="AD167" s="11">
        <v>4</v>
      </c>
      <c r="AE167" s="10">
        <v>25</v>
      </c>
      <c r="AF167" s="11">
        <v>29</v>
      </c>
      <c r="AG167" s="12">
        <v>54</v>
      </c>
    </row>
    <row r="168" spans="1:33" ht="26.25" customHeight="1">
      <c r="A168" s="63"/>
      <c r="B168" s="64"/>
      <c r="C168" s="65"/>
      <c r="D168" s="66"/>
      <c r="E168" s="219"/>
      <c r="F168" s="67"/>
      <c r="G168" s="68"/>
      <c r="H168" s="69"/>
      <c r="I168" s="10"/>
      <c r="J168" s="11"/>
      <c r="K168" s="11"/>
      <c r="L168" s="11"/>
      <c r="M168" s="11"/>
      <c r="N168" s="11"/>
      <c r="O168" s="11"/>
      <c r="P168" s="11"/>
      <c r="Q168" s="10"/>
      <c r="R168" s="11"/>
      <c r="S168" s="11"/>
      <c r="T168" s="70"/>
      <c r="U168" s="73"/>
      <c r="V168" s="71"/>
      <c r="W168" s="10"/>
      <c r="X168" s="11"/>
      <c r="Y168" s="11"/>
      <c r="Z168" s="11"/>
      <c r="AA168" s="11"/>
      <c r="AB168" s="11"/>
      <c r="AC168" s="11"/>
      <c r="AD168" s="11"/>
      <c r="AE168" s="10"/>
      <c r="AF168" s="11"/>
      <c r="AG168" s="12"/>
    </row>
    <row r="169" spans="1:33" ht="26.25" customHeight="1">
      <c r="A169" s="63">
        <v>40</v>
      </c>
      <c r="B169" s="64">
        <v>5605</v>
      </c>
      <c r="C169" s="88" t="s">
        <v>199</v>
      </c>
      <c r="D169" s="72" t="s">
        <v>200</v>
      </c>
      <c r="E169" s="219" t="s">
        <v>201</v>
      </c>
      <c r="F169" s="90" t="s">
        <v>202</v>
      </c>
      <c r="G169" s="68" t="s">
        <v>374</v>
      </c>
      <c r="H169" s="69" t="s">
        <v>4</v>
      </c>
      <c r="I169" s="10">
        <v>1</v>
      </c>
      <c r="J169" s="11">
        <v>0</v>
      </c>
      <c r="K169" s="11">
        <v>2</v>
      </c>
      <c r="L169" s="11">
        <v>63</v>
      </c>
      <c r="M169" s="11">
        <v>0</v>
      </c>
      <c r="N169" s="11">
        <v>2</v>
      </c>
      <c r="O169" s="11">
        <v>8</v>
      </c>
      <c r="P169" s="11">
        <v>76</v>
      </c>
      <c r="Q169" s="10">
        <v>5</v>
      </c>
      <c r="R169" s="11">
        <v>6</v>
      </c>
      <c r="S169" s="11">
        <v>0</v>
      </c>
      <c r="T169" s="70">
        <v>24</v>
      </c>
      <c r="U169" s="70"/>
      <c r="V169" s="71"/>
      <c r="W169" s="10">
        <v>144</v>
      </c>
      <c r="X169" s="11">
        <v>108</v>
      </c>
      <c r="Y169" s="11">
        <v>158</v>
      </c>
      <c r="Z169" s="11">
        <v>108</v>
      </c>
      <c r="AA169" s="11">
        <v>138</v>
      </c>
      <c r="AB169" s="11">
        <v>109</v>
      </c>
      <c r="AC169" s="11"/>
      <c r="AD169" s="11"/>
      <c r="AE169" s="10">
        <v>440</v>
      </c>
      <c r="AF169" s="11">
        <v>325</v>
      </c>
      <c r="AG169" s="12">
        <v>765</v>
      </c>
    </row>
    <row r="170" spans="1:33" ht="26.25" customHeight="1">
      <c r="A170" s="63"/>
      <c r="B170" s="64"/>
      <c r="C170" s="88"/>
      <c r="D170" s="72"/>
      <c r="E170" s="219"/>
      <c r="F170" s="67"/>
      <c r="G170" s="68"/>
      <c r="H170" s="69"/>
      <c r="I170" s="10"/>
      <c r="J170" s="11"/>
      <c r="K170" s="11"/>
      <c r="L170" s="11"/>
      <c r="M170" s="11"/>
      <c r="N170" s="11"/>
      <c r="O170" s="11"/>
      <c r="P170" s="11"/>
      <c r="Q170" s="10"/>
      <c r="R170" s="11"/>
      <c r="S170" s="11"/>
      <c r="T170" s="70">
        <v>6</v>
      </c>
      <c r="U170" s="73">
        <v>110</v>
      </c>
      <c r="V170" s="71" t="s">
        <v>12</v>
      </c>
      <c r="W170" s="10">
        <v>27</v>
      </c>
      <c r="X170" s="11">
        <v>47</v>
      </c>
      <c r="Y170" s="11">
        <v>13</v>
      </c>
      <c r="Z170" s="11">
        <v>52</v>
      </c>
      <c r="AA170" s="11">
        <v>20</v>
      </c>
      <c r="AB170" s="11">
        <v>47</v>
      </c>
      <c r="AC170" s="11"/>
      <c r="AD170" s="11"/>
      <c r="AE170" s="10">
        <v>60</v>
      </c>
      <c r="AF170" s="11">
        <v>146</v>
      </c>
      <c r="AG170" s="12">
        <v>206</v>
      </c>
    </row>
    <row r="171" spans="1:33" ht="26.25" customHeight="1">
      <c r="A171" s="63"/>
      <c r="B171" s="64"/>
      <c r="C171" s="88"/>
      <c r="D171" s="72"/>
      <c r="E171" s="219"/>
      <c r="F171" s="90"/>
      <c r="G171" s="68"/>
      <c r="H171" s="69"/>
      <c r="I171" s="10"/>
      <c r="J171" s="11"/>
      <c r="K171" s="11"/>
      <c r="L171" s="11"/>
      <c r="M171" s="11"/>
      <c r="N171" s="11"/>
      <c r="O171" s="11"/>
      <c r="P171" s="11"/>
      <c r="Q171" s="10"/>
      <c r="R171" s="11"/>
      <c r="S171" s="11"/>
      <c r="T171" s="70">
        <v>3</v>
      </c>
      <c r="U171" s="73">
        <v>301</v>
      </c>
      <c r="V171" s="71" t="s">
        <v>203</v>
      </c>
      <c r="W171" s="10">
        <v>24</v>
      </c>
      <c r="X171" s="11">
        <v>0</v>
      </c>
      <c r="Y171" s="11">
        <v>39</v>
      </c>
      <c r="Z171" s="11">
        <v>1</v>
      </c>
      <c r="AA171" s="11">
        <v>34</v>
      </c>
      <c r="AB171" s="11">
        <v>2</v>
      </c>
      <c r="AC171" s="11"/>
      <c r="AD171" s="11"/>
      <c r="AE171" s="10">
        <v>97</v>
      </c>
      <c r="AF171" s="11">
        <v>3</v>
      </c>
      <c r="AG171" s="12">
        <v>100</v>
      </c>
    </row>
    <row r="172" spans="1:33" ht="26.25" customHeight="1">
      <c r="A172" s="63"/>
      <c r="B172" s="64"/>
      <c r="C172" s="88"/>
      <c r="D172" s="72"/>
      <c r="E172" s="219"/>
      <c r="F172" s="90"/>
      <c r="G172" s="68"/>
      <c r="H172" s="69"/>
      <c r="I172" s="10"/>
      <c r="J172" s="11"/>
      <c r="K172" s="11"/>
      <c r="L172" s="11"/>
      <c r="M172" s="11"/>
      <c r="N172" s="11"/>
      <c r="O172" s="11"/>
      <c r="P172" s="11"/>
      <c r="Q172" s="10"/>
      <c r="R172" s="11"/>
      <c r="S172" s="11"/>
      <c r="T172" s="70">
        <v>3</v>
      </c>
      <c r="U172" s="73">
        <v>305</v>
      </c>
      <c r="V172" s="71" t="s">
        <v>27</v>
      </c>
      <c r="W172" s="10">
        <v>23</v>
      </c>
      <c r="X172" s="11">
        <v>1</v>
      </c>
      <c r="Y172" s="11">
        <v>35</v>
      </c>
      <c r="Z172" s="11">
        <v>0</v>
      </c>
      <c r="AA172" s="11">
        <v>27</v>
      </c>
      <c r="AB172" s="11">
        <v>0</v>
      </c>
      <c r="AC172" s="11"/>
      <c r="AD172" s="11"/>
      <c r="AE172" s="10">
        <v>85</v>
      </c>
      <c r="AF172" s="11">
        <v>1</v>
      </c>
      <c r="AG172" s="12">
        <v>86</v>
      </c>
    </row>
    <row r="173" spans="1:33" ht="26.25" customHeight="1">
      <c r="A173" s="251"/>
      <c r="B173" s="64"/>
      <c r="C173" s="88"/>
      <c r="D173" s="72"/>
      <c r="E173" s="219"/>
      <c r="F173" s="67"/>
      <c r="G173" s="68"/>
      <c r="H173" s="69"/>
      <c r="I173" s="10"/>
      <c r="J173" s="11"/>
      <c r="K173" s="11"/>
      <c r="L173" s="11"/>
      <c r="M173" s="11"/>
      <c r="N173" s="11"/>
      <c r="O173" s="11"/>
      <c r="P173" s="11"/>
      <c r="Q173" s="10"/>
      <c r="R173" s="11"/>
      <c r="S173" s="11"/>
      <c r="T173" s="70">
        <v>3</v>
      </c>
      <c r="U173" s="73">
        <v>350</v>
      </c>
      <c r="V173" s="71" t="s">
        <v>389</v>
      </c>
      <c r="W173" s="10">
        <v>29</v>
      </c>
      <c r="X173" s="11">
        <v>7</v>
      </c>
      <c r="Y173" s="11">
        <v>21</v>
      </c>
      <c r="Z173" s="11">
        <v>4</v>
      </c>
      <c r="AA173" s="11">
        <v>24</v>
      </c>
      <c r="AB173" s="11">
        <v>6</v>
      </c>
      <c r="AC173" s="11"/>
      <c r="AD173" s="11"/>
      <c r="AE173" s="10">
        <v>74</v>
      </c>
      <c r="AF173" s="11">
        <v>17</v>
      </c>
      <c r="AG173" s="12">
        <v>91</v>
      </c>
    </row>
    <row r="174" spans="1:33" ht="26.25" customHeight="1">
      <c r="A174" s="251"/>
      <c r="B174" s="64"/>
      <c r="C174" s="88"/>
      <c r="D174" s="72"/>
      <c r="E174" s="219"/>
      <c r="F174" s="67"/>
      <c r="G174" s="68"/>
      <c r="H174" s="69"/>
      <c r="I174" s="10"/>
      <c r="J174" s="11"/>
      <c r="K174" s="11"/>
      <c r="L174" s="11"/>
      <c r="M174" s="11"/>
      <c r="N174" s="11"/>
      <c r="O174" s="11"/>
      <c r="P174" s="11"/>
      <c r="Q174" s="10"/>
      <c r="R174" s="11"/>
      <c r="S174" s="11"/>
      <c r="T174" s="70">
        <v>3</v>
      </c>
      <c r="U174" s="73">
        <v>407</v>
      </c>
      <c r="V174" s="71" t="s">
        <v>204</v>
      </c>
      <c r="W174" s="10">
        <v>5</v>
      </c>
      <c r="X174" s="11">
        <v>35</v>
      </c>
      <c r="Y174" s="11">
        <v>10</v>
      </c>
      <c r="Z174" s="11">
        <v>28</v>
      </c>
      <c r="AA174" s="11">
        <v>4</v>
      </c>
      <c r="AB174" s="11">
        <v>34</v>
      </c>
      <c r="AC174" s="11"/>
      <c r="AD174" s="11"/>
      <c r="AE174" s="10">
        <v>19</v>
      </c>
      <c r="AF174" s="11">
        <v>97</v>
      </c>
      <c r="AG174" s="12">
        <v>116</v>
      </c>
    </row>
    <row r="175" spans="1:33" ht="26.25" customHeight="1">
      <c r="A175" s="251"/>
      <c r="B175" s="93"/>
      <c r="C175" s="88"/>
      <c r="D175" s="72"/>
      <c r="E175" s="221"/>
      <c r="F175" s="86"/>
      <c r="G175" s="294"/>
      <c r="H175" s="69"/>
      <c r="I175" s="10"/>
      <c r="J175" s="11"/>
      <c r="K175" s="11"/>
      <c r="L175" s="11"/>
      <c r="M175" s="11"/>
      <c r="N175" s="11"/>
      <c r="O175" s="11"/>
      <c r="P175" s="11"/>
      <c r="Q175" s="10"/>
      <c r="R175" s="11"/>
      <c r="S175" s="11"/>
      <c r="T175" s="70">
        <v>3</v>
      </c>
      <c r="U175" s="73">
        <v>413</v>
      </c>
      <c r="V175" s="71" t="s">
        <v>205</v>
      </c>
      <c r="W175" s="10">
        <v>7</v>
      </c>
      <c r="X175" s="11">
        <v>14</v>
      </c>
      <c r="Y175" s="11">
        <v>11</v>
      </c>
      <c r="Z175" s="11">
        <v>11</v>
      </c>
      <c r="AA175" s="11">
        <v>7</v>
      </c>
      <c r="AB175" s="11">
        <v>15</v>
      </c>
      <c r="AC175" s="11"/>
      <c r="AD175" s="11"/>
      <c r="AE175" s="10">
        <v>25</v>
      </c>
      <c r="AF175" s="11">
        <v>40</v>
      </c>
      <c r="AG175" s="12">
        <v>65</v>
      </c>
    </row>
    <row r="176" spans="1:33" ht="26.25" customHeight="1">
      <c r="A176" s="251"/>
      <c r="B176" s="93"/>
      <c r="C176" s="88"/>
      <c r="D176" s="72"/>
      <c r="E176" s="221"/>
      <c r="F176" s="86"/>
      <c r="G176" s="294"/>
      <c r="H176" s="69"/>
      <c r="I176" s="10"/>
      <c r="J176" s="11"/>
      <c r="K176" s="11"/>
      <c r="L176" s="11"/>
      <c r="M176" s="11"/>
      <c r="N176" s="11"/>
      <c r="O176" s="11"/>
      <c r="P176" s="11"/>
      <c r="Q176" s="10"/>
      <c r="R176" s="11"/>
      <c r="S176" s="11"/>
      <c r="T176" s="70">
        <v>3</v>
      </c>
      <c r="U176" s="73">
        <v>721</v>
      </c>
      <c r="V176" s="71" t="s">
        <v>390</v>
      </c>
      <c r="W176" s="10">
        <v>29</v>
      </c>
      <c r="X176" s="11">
        <v>4</v>
      </c>
      <c r="Y176" s="11">
        <v>29</v>
      </c>
      <c r="Z176" s="11">
        <v>12</v>
      </c>
      <c r="AA176" s="11">
        <v>22</v>
      </c>
      <c r="AB176" s="11">
        <v>5</v>
      </c>
      <c r="AC176" s="11"/>
      <c r="AD176" s="11"/>
      <c r="AE176" s="10">
        <v>80</v>
      </c>
      <c r="AF176" s="11">
        <v>21</v>
      </c>
      <c r="AG176" s="12">
        <v>101</v>
      </c>
    </row>
    <row r="177" spans="1:33" ht="26.25" customHeight="1">
      <c r="A177" s="251"/>
      <c r="B177" s="64"/>
      <c r="C177" s="88"/>
      <c r="D177" s="72"/>
      <c r="E177" s="219"/>
      <c r="F177" s="67"/>
      <c r="G177" s="68"/>
      <c r="H177" s="69"/>
      <c r="I177" s="10"/>
      <c r="J177" s="11"/>
      <c r="K177" s="11"/>
      <c r="L177" s="11"/>
      <c r="M177" s="11"/>
      <c r="N177" s="11"/>
      <c r="O177" s="11"/>
      <c r="P177" s="11"/>
      <c r="Q177" s="10"/>
      <c r="R177" s="11"/>
      <c r="S177" s="11"/>
      <c r="T177" s="70"/>
      <c r="U177" s="73"/>
      <c r="V177" s="71"/>
      <c r="W177" s="10"/>
      <c r="X177" s="11"/>
      <c r="Y177" s="11"/>
      <c r="Z177" s="11"/>
      <c r="AA177" s="11"/>
      <c r="AB177" s="11"/>
      <c r="AC177" s="11"/>
      <c r="AD177" s="11"/>
      <c r="AE177" s="10"/>
      <c r="AF177" s="11"/>
      <c r="AG177" s="12"/>
    </row>
    <row r="178" spans="1:33" ht="26.25" customHeight="1">
      <c r="A178" s="92">
        <v>41</v>
      </c>
      <c r="B178" s="93">
        <v>5563</v>
      </c>
      <c r="C178" s="88" t="s">
        <v>206</v>
      </c>
      <c r="D178" s="72" t="s">
        <v>207</v>
      </c>
      <c r="E178" s="221" t="s">
        <v>208</v>
      </c>
      <c r="F178" s="86" t="s">
        <v>209</v>
      </c>
      <c r="G178" s="294" t="s">
        <v>648</v>
      </c>
      <c r="H178" s="69" t="s">
        <v>4</v>
      </c>
      <c r="I178" s="10">
        <v>1</v>
      </c>
      <c r="J178" s="11">
        <v>0</v>
      </c>
      <c r="K178" s="11">
        <v>1</v>
      </c>
      <c r="L178" s="11">
        <v>10</v>
      </c>
      <c r="M178" s="11">
        <v>0</v>
      </c>
      <c r="N178" s="11">
        <v>1</v>
      </c>
      <c r="O178" s="11">
        <v>4</v>
      </c>
      <c r="P178" s="11">
        <v>17</v>
      </c>
      <c r="Q178" s="10">
        <v>2</v>
      </c>
      <c r="R178" s="11">
        <v>0</v>
      </c>
      <c r="S178" s="11">
        <v>0</v>
      </c>
      <c r="T178" s="10">
        <v>3</v>
      </c>
      <c r="U178" s="10">
        <v>900</v>
      </c>
      <c r="V178" s="87" t="s">
        <v>49</v>
      </c>
      <c r="W178" s="10">
        <v>10</v>
      </c>
      <c r="X178" s="11">
        <v>8</v>
      </c>
      <c r="Y178" s="11">
        <v>11</v>
      </c>
      <c r="Z178" s="11">
        <v>11</v>
      </c>
      <c r="AA178" s="11">
        <v>13</v>
      </c>
      <c r="AB178" s="11">
        <v>8</v>
      </c>
      <c r="AC178" s="11"/>
      <c r="AD178" s="11"/>
      <c r="AE178" s="10">
        <v>34</v>
      </c>
      <c r="AF178" s="11">
        <v>27</v>
      </c>
      <c r="AG178" s="12">
        <v>61</v>
      </c>
    </row>
    <row r="179" spans="1:33" ht="24.75" customHeight="1">
      <c r="A179" s="95"/>
      <c r="B179" s="96"/>
      <c r="C179" s="97"/>
      <c r="D179" s="98"/>
      <c r="E179" s="222"/>
      <c r="F179" s="99"/>
      <c r="G179" s="100"/>
      <c r="H179" s="79"/>
      <c r="I179" s="82"/>
      <c r="J179" s="83"/>
      <c r="K179" s="83"/>
      <c r="L179" s="83"/>
      <c r="M179" s="83"/>
      <c r="N179" s="83"/>
      <c r="O179" s="83"/>
      <c r="P179" s="83"/>
      <c r="Q179" s="82"/>
      <c r="R179" s="83"/>
      <c r="S179" s="83"/>
      <c r="T179" s="82"/>
      <c r="U179" s="82"/>
      <c r="V179" s="101"/>
      <c r="W179" s="82"/>
      <c r="X179" s="83"/>
      <c r="Y179" s="83"/>
      <c r="Z179" s="83"/>
      <c r="AA179" s="83"/>
      <c r="AB179" s="83"/>
      <c r="AC179" s="83"/>
      <c r="AD179" s="83"/>
      <c r="AE179" s="82"/>
      <c r="AF179" s="83"/>
      <c r="AG179" s="84"/>
    </row>
    <row r="180" spans="1:33">
      <c r="U180" s="106"/>
      <c r="V180" s="103" t="s">
        <v>498</v>
      </c>
      <c r="W180" s="37">
        <f t="shared" ref="W180:AG180" si="0">SUMIF($U$6:$U$179,"110",W$6:W$179)</f>
        <v>1183</v>
      </c>
      <c r="X180" s="37">
        <f t="shared" si="0"/>
        <v>1498</v>
      </c>
      <c r="Y180" s="37">
        <f t="shared" si="0"/>
        <v>1167</v>
      </c>
      <c r="Z180" s="37">
        <f t="shared" si="0"/>
        <v>1531</v>
      </c>
      <c r="AA180" s="37">
        <f t="shared" si="0"/>
        <v>1180</v>
      </c>
      <c r="AB180" s="37">
        <f t="shared" si="0"/>
        <v>1621</v>
      </c>
      <c r="AC180" s="37">
        <f t="shared" si="0"/>
        <v>0</v>
      </c>
      <c r="AD180" s="37">
        <f t="shared" si="0"/>
        <v>0</v>
      </c>
      <c r="AE180" s="37">
        <f t="shared" si="0"/>
        <v>3530</v>
      </c>
      <c r="AF180" s="37">
        <f t="shared" si="0"/>
        <v>4650</v>
      </c>
      <c r="AG180" s="37">
        <f t="shared" si="0"/>
        <v>8180</v>
      </c>
    </row>
    <row r="181" spans="1:33">
      <c r="U181" s="107"/>
      <c r="V181" s="103" t="s">
        <v>499</v>
      </c>
      <c r="W181" s="37">
        <f t="shared" ref="W181:AG181" si="1">SUMIF($U$8:$U$179,"201",W$8:W$179)</f>
        <v>82</v>
      </c>
      <c r="X181" s="37">
        <f t="shared" si="1"/>
        <v>51</v>
      </c>
      <c r="Y181" s="37">
        <f t="shared" si="1"/>
        <v>69</v>
      </c>
      <c r="Z181" s="37">
        <f t="shared" si="1"/>
        <v>43</v>
      </c>
      <c r="AA181" s="37">
        <f t="shared" si="1"/>
        <v>64</v>
      </c>
      <c r="AB181" s="37">
        <f t="shared" si="1"/>
        <v>45</v>
      </c>
      <c r="AC181" s="37">
        <f t="shared" si="1"/>
        <v>0</v>
      </c>
      <c r="AD181" s="37">
        <f t="shared" si="1"/>
        <v>0</v>
      </c>
      <c r="AE181" s="37">
        <f t="shared" si="1"/>
        <v>215</v>
      </c>
      <c r="AF181" s="37">
        <f t="shared" si="1"/>
        <v>139</v>
      </c>
      <c r="AG181" s="37">
        <f t="shared" si="1"/>
        <v>354</v>
      </c>
    </row>
    <row r="182" spans="1:33">
      <c r="V182" s="103" t="s">
        <v>500</v>
      </c>
      <c r="W182" s="37">
        <f t="shared" ref="W182:AG182" si="2">SUMIF($U$8:$U$179,"202",W$8:W$179)</f>
        <v>0</v>
      </c>
      <c r="X182" s="37">
        <f t="shared" si="2"/>
        <v>0</v>
      </c>
      <c r="Y182" s="37">
        <f t="shared" si="2"/>
        <v>0</v>
      </c>
      <c r="Z182" s="37">
        <f t="shared" si="2"/>
        <v>9</v>
      </c>
      <c r="AA182" s="37">
        <f t="shared" si="2"/>
        <v>2</v>
      </c>
      <c r="AB182" s="37">
        <f t="shared" si="2"/>
        <v>10</v>
      </c>
      <c r="AC182" s="37">
        <f t="shared" si="2"/>
        <v>0</v>
      </c>
      <c r="AD182" s="37">
        <f t="shared" si="2"/>
        <v>0</v>
      </c>
      <c r="AE182" s="37">
        <f t="shared" si="2"/>
        <v>2</v>
      </c>
      <c r="AF182" s="37">
        <f t="shared" si="2"/>
        <v>19</v>
      </c>
      <c r="AG182" s="37">
        <f t="shared" si="2"/>
        <v>21</v>
      </c>
    </row>
    <row r="183" spans="1:33">
      <c r="V183" s="103" t="s">
        <v>501</v>
      </c>
      <c r="W183" s="37">
        <f t="shared" ref="W183:AG183" si="3">SUMIF($U$8:$U$179,"206",W$8:W$179)</f>
        <v>0</v>
      </c>
      <c r="X183" s="37">
        <f t="shared" si="3"/>
        <v>0</v>
      </c>
      <c r="Y183" s="37">
        <f t="shared" si="3"/>
        <v>0</v>
      </c>
      <c r="Z183" s="37">
        <f t="shared" si="3"/>
        <v>0</v>
      </c>
      <c r="AA183" s="37">
        <f t="shared" si="3"/>
        <v>0</v>
      </c>
      <c r="AB183" s="37">
        <f t="shared" si="3"/>
        <v>0</v>
      </c>
      <c r="AC183" s="37">
        <f t="shared" si="3"/>
        <v>0</v>
      </c>
      <c r="AD183" s="37">
        <f t="shared" si="3"/>
        <v>0</v>
      </c>
      <c r="AE183" s="37">
        <f t="shared" si="3"/>
        <v>0</v>
      </c>
      <c r="AF183" s="37">
        <f t="shared" si="3"/>
        <v>0</v>
      </c>
      <c r="AG183" s="37">
        <f t="shared" si="3"/>
        <v>0</v>
      </c>
    </row>
    <row r="184" spans="1:33">
      <c r="V184" s="103" t="s">
        <v>502</v>
      </c>
      <c r="W184" s="37">
        <f t="shared" ref="W184:AG184" si="4">SUMIF($U$8:$U$179,"213",W$8:W$179)</f>
        <v>7</v>
      </c>
      <c r="X184" s="37">
        <f t="shared" si="4"/>
        <v>13</v>
      </c>
      <c r="Y184" s="37">
        <f t="shared" si="4"/>
        <v>12</v>
      </c>
      <c r="Z184" s="37">
        <f t="shared" si="4"/>
        <v>7</v>
      </c>
      <c r="AA184" s="37">
        <f t="shared" si="4"/>
        <v>7</v>
      </c>
      <c r="AB184" s="37">
        <f t="shared" si="4"/>
        <v>13</v>
      </c>
      <c r="AC184" s="37">
        <f t="shared" si="4"/>
        <v>0</v>
      </c>
      <c r="AD184" s="37">
        <f t="shared" si="4"/>
        <v>0</v>
      </c>
      <c r="AE184" s="37">
        <f t="shared" si="4"/>
        <v>26</v>
      </c>
      <c r="AF184" s="37">
        <f t="shared" si="4"/>
        <v>33</v>
      </c>
      <c r="AG184" s="37">
        <f t="shared" si="4"/>
        <v>59</v>
      </c>
    </row>
    <row r="185" spans="1:33">
      <c r="U185" s="108"/>
      <c r="V185" s="103" t="s">
        <v>503</v>
      </c>
      <c r="W185" s="37">
        <f t="shared" ref="W185:AG185" si="5">SUMIF($U$8:$U$179,"250",W$8:W$179)</f>
        <v>30</v>
      </c>
      <c r="X185" s="37">
        <f t="shared" si="5"/>
        <v>39</v>
      </c>
      <c r="Y185" s="37">
        <f t="shared" si="5"/>
        <v>18</v>
      </c>
      <c r="Z185" s="37">
        <f t="shared" si="5"/>
        <v>32</v>
      </c>
      <c r="AA185" s="37">
        <f t="shared" si="5"/>
        <v>30</v>
      </c>
      <c r="AB185" s="37">
        <f t="shared" si="5"/>
        <v>37</v>
      </c>
      <c r="AC185" s="37">
        <f t="shared" si="5"/>
        <v>0</v>
      </c>
      <c r="AD185" s="37">
        <f t="shared" si="5"/>
        <v>0</v>
      </c>
      <c r="AE185" s="37">
        <f t="shared" si="5"/>
        <v>78</v>
      </c>
      <c r="AF185" s="37">
        <f t="shared" si="5"/>
        <v>108</v>
      </c>
      <c r="AG185" s="37">
        <f t="shared" si="5"/>
        <v>186</v>
      </c>
    </row>
    <row r="186" spans="1:33">
      <c r="U186" s="108"/>
      <c r="V186" s="228" t="s">
        <v>551</v>
      </c>
      <c r="W186" s="37">
        <f>SUM(W181:W185)</f>
        <v>119</v>
      </c>
      <c r="X186" s="37">
        <f t="shared" ref="X186:AG186" si="6">SUM(X181:X185)</f>
        <v>103</v>
      </c>
      <c r="Y186" s="37">
        <f t="shared" si="6"/>
        <v>99</v>
      </c>
      <c r="Z186" s="37">
        <f t="shared" si="6"/>
        <v>91</v>
      </c>
      <c r="AA186" s="37">
        <f t="shared" si="6"/>
        <v>103</v>
      </c>
      <c r="AB186" s="37">
        <f t="shared" si="6"/>
        <v>105</v>
      </c>
      <c r="AC186" s="37">
        <f t="shared" si="6"/>
        <v>0</v>
      </c>
      <c r="AD186" s="37">
        <f t="shared" si="6"/>
        <v>0</v>
      </c>
      <c r="AE186" s="37">
        <f t="shared" si="6"/>
        <v>321</v>
      </c>
      <c r="AF186" s="37">
        <f t="shared" si="6"/>
        <v>299</v>
      </c>
      <c r="AG186" s="37">
        <f t="shared" si="6"/>
        <v>620</v>
      </c>
    </row>
    <row r="187" spans="1:33">
      <c r="U187" s="109"/>
      <c r="V187" s="103" t="s">
        <v>504</v>
      </c>
      <c r="W187" s="37">
        <f t="shared" ref="W187:AG187" si="7">SUMIF($U$8:$U$179,"301",W$8:W$179)</f>
        <v>159</v>
      </c>
      <c r="X187" s="37">
        <f t="shared" si="7"/>
        <v>13</v>
      </c>
      <c r="Y187" s="37">
        <f t="shared" si="7"/>
        <v>163</v>
      </c>
      <c r="Z187" s="37">
        <f t="shared" si="7"/>
        <v>12</v>
      </c>
      <c r="AA187" s="37">
        <f t="shared" si="7"/>
        <v>178</v>
      </c>
      <c r="AB187" s="37">
        <f t="shared" si="7"/>
        <v>16</v>
      </c>
      <c r="AC187" s="37">
        <f t="shared" si="7"/>
        <v>0</v>
      </c>
      <c r="AD187" s="37">
        <f t="shared" si="7"/>
        <v>0</v>
      </c>
      <c r="AE187" s="37">
        <f t="shared" si="7"/>
        <v>500</v>
      </c>
      <c r="AF187" s="37">
        <f t="shared" si="7"/>
        <v>41</v>
      </c>
      <c r="AG187" s="37">
        <f t="shared" si="7"/>
        <v>541</v>
      </c>
    </row>
    <row r="188" spans="1:33">
      <c r="U188" s="109"/>
      <c r="V188" s="103" t="s">
        <v>505</v>
      </c>
      <c r="W188" s="37">
        <f t="shared" ref="W188:AG188" si="8">SUMIF($U$8:$U$179,"326",W$8:W$179)</f>
        <v>75</v>
      </c>
      <c r="X188" s="37">
        <f t="shared" si="8"/>
        <v>7</v>
      </c>
      <c r="Y188" s="37">
        <f t="shared" si="8"/>
        <v>88</v>
      </c>
      <c r="Z188" s="37">
        <f t="shared" si="8"/>
        <v>3</v>
      </c>
      <c r="AA188" s="37">
        <f t="shared" si="8"/>
        <v>65</v>
      </c>
      <c r="AB188" s="37">
        <f t="shared" si="8"/>
        <v>3</v>
      </c>
      <c r="AC188" s="37">
        <f t="shared" si="8"/>
        <v>0</v>
      </c>
      <c r="AD188" s="37">
        <f t="shared" si="8"/>
        <v>0</v>
      </c>
      <c r="AE188" s="37">
        <f t="shared" si="8"/>
        <v>228</v>
      </c>
      <c r="AF188" s="37">
        <f t="shared" si="8"/>
        <v>13</v>
      </c>
      <c r="AG188" s="37">
        <f t="shared" si="8"/>
        <v>241</v>
      </c>
    </row>
    <row r="189" spans="1:33">
      <c r="U189" s="109"/>
      <c r="V189" s="103" t="s">
        <v>506</v>
      </c>
      <c r="W189" s="37">
        <f t="shared" ref="W189:AG189" si="9">SUMIF($U$8:$U$179,"305",W$8:W$179)</f>
        <v>87</v>
      </c>
      <c r="X189" s="37">
        <f t="shared" si="9"/>
        <v>6</v>
      </c>
      <c r="Y189" s="37">
        <f t="shared" si="9"/>
        <v>95</v>
      </c>
      <c r="Z189" s="37">
        <f t="shared" si="9"/>
        <v>3</v>
      </c>
      <c r="AA189" s="37">
        <f t="shared" si="9"/>
        <v>83</v>
      </c>
      <c r="AB189" s="37">
        <f t="shared" si="9"/>
        <v>0</v>
      </c>
      <c r="AC189" s="37">
        <f t="shared" si="9"/>
        <v>0</v>
      </c>
      <c r="AD189" s="37">
        <f t="shared" si="9"/>
        <v>0</v>
      </c>
      <c r="AE189" s="37">
        <f t="shared" si="9"/>
        <v>265</v>
      </c>
      <c r="AF189" s="37">
        <f t="shared" si="9"/>
        <v>9</v>
      </c>
      <c r="AG189" s="37">
        <f t="shared" si="9"/>
        <v>274</v>
      </c>
    </row>
    <row r="190" spans="1:33">
      <c r="U190" s="109"/>
      <c r="V190" s="103" t="s">
        <v>507</v>
      </c>
      <c r="W190" s="37">
        <f t="shared" ref="W190:AG190" si="10">SUMIF($U$8:$U$179,"306",W$8:W$179)</f>
        <v>12</v>
      </c>
      <c r="X190" s="37">
        <f t="shared" si="10"/>
        <v>4</v>
      </c>
      <c r="Y190" s="37">
        <f t="shared" si="10"/>
        <v>17</v>
      </c>
      <c r="Z190" s="37">
        <f t="shared" si="10"/>
        <v>2</v>
      </c>
      <c r="AA190" s="37">
        <f t="shared" si="10"/>
        <v>16</v>
      </c>
      <c r="AB190" s="37">
        <f t="shared" si="10"/>
        <v>3</v>
      </c>
      <c r="AC190" s="37">
        <f t="shared" si="10"/>
        <v>0</v>
      </c>
      <c r="AD190" s="37">
        <f t="shared" si="10"/>
        <v>0</v>
      </c>
      <c r="AE190" s="37">
        <f t="shared" si="10"/>
        <v>45</v>
      </c>
      <c r="AF190" s="37">
        <f t="shared" si="10"/>
        <v>9</v>
      </c>
      <c r="AG190" s="37">
        <f t="shared" si="10"/>
        <v>54</v>
      </c>
    </row>
    <row r="191" spans="1:33">
      <c r="U191" s="109"/>
      <c r="V191" s="103" t="s">
        <v>508</v>
      </c>
      <c r="W191" s="37">
        <f t="shared" ref="W191:AG191" si="11">SUMIF($U$8:$U$179,"307",W$8:W$179)</f>
        <v>121</v>
      </c>
      <c r="X191" s="37">
        <f t="shared" si="11"/>
        <v>20</v>
      </c>
      <c r="Y191" s="37">
        <f t="shared" si="11"/>
        <v>153</v>
      </c>
      <c r="Z191" s="37">
        <f t="shared" si="11"/>
        <v>18</v>
      </c>
      <c r="AA191" s="37">
        <f t="shared" si="11"/>
        <v>153</v>
      </c>
      <c r="AB191" s="37">
        <f t="shared" si="11"/>
        <v>21</v>
      </c>
      <c r="AC191" s="37">
        <f t="shared" si="11"/>
        <v>0</v>
      </c>
      <c r="AD191" s="37">
        <f t="shared" si="11"/>
        <v>0</v>
      </c>
      <c r="AE191" s="37">
        <f t="shared" si="11"/>
        <v>427</v>
      </c>
      <c r="AF191" s="37">
        <f t="shared" si="11"/>
        <v>59</v>
      </c>
      <c r="AG191" s="37">
        <f t="shared" si="11"/>
        <v>486</v>
      </c>
    </row>
    <row r="192" spans="1:33">
      <c r="U192" s="110"/>
      <c r="V192" s="103" t="s">
        <v>509</v>
      </c>
      <c r="W192" s="37">
        <f t="shared" ref="W192:AG192" si="12">SUMIF($U$8:$U$179,"309",W$8:W$179)</f>
        <v>57</v>
      </c>
      <c r="X192" s="37">
        <f t="shared" si="12"/>
        <v>32</v>
      </c>
      <c r="Y192" s="37">
        <f t="shared" si="12"/>
        <v>66</v>
      </c>
      <c r="Z192" s="37">
        <f t="shared" si="12"/>
        <v>21</v>
      </c>
      <c r="AA192" s="37">
        <f t="shared" si="12"/>
        <v>69</v>
      </c>
      <c r="AB192" s="37">
        <f t="shared" si="12"/>
        <v>37</v>
      </c>
      <c r="AC192" s="37">
        <f t="shared" si="12"/>
        <v>0</v>
      </c>
      <c r="AD192" s="37">
        <f t="shared" si="12"/>
        <v>0</v>
      </c>
      <c r="AE192" s="37">
        <f t="shared" si="12"/>
        <v>192</v>
      </c>
      <c r="AF192" s="37">
        <f t="shared" si="12"/>
        <v>90</v>
      </c>
      <c r="AG192" s="37">
        <f t="shared" si="12"/>
        <v>282</v>
      </c>
    </row>
    <row r="193" spans="21:33">
      <c r="U193" s="110"/>
      <c r="V193" s="103" t="s">
        <v>510</v>
      </c>
      <c r="W193" s="37">
        <f t="shared" ref="W193:AG193" si="13">SUMIF($U$8:$U$179,"310",W$8:W$179)</f>
        <v>22</v>
      </c>
      <c r="X193" s="37">
        <f t="shared" si="13"/>
        <v>10</v>
      </c>
      <c r="Y193" s="37">
        <f t="shared" si="13"/>
        <v>21</v>
      </c>
      <c r="Z193" s="37">
        <f t="shared" si="13"/>
        <v>2</v>
      </c>
      <c r="AA193" s="37">
        <f t="shared" si="13"/>
        <v>25</v>
      </c>
      <c r="AB193" s="37">
        <f t="shared" si="13"/>
        <v>5</v>
      </c>
      <c r="AC193" s="37">
        <f t="shared" si="13"/>
        <v>0</v>
      </c>
      <c r="AD193" s="37">
        <f t="shared" si="13"/>
        <v>0</v>
      </c>
      <c r="AE193" s="37">
        <f t="shared" si="13"/>
        <v>68</v>
      </c>
      <c r="AF193" s="37">
        <f t="shared" si="13"/>
        <v>17</v>
      </c>
      <c r="AG193" s="37">
        <f t="shared" si="13"/>
        <v>85</v>
      </c>
    </row>
    <row r="194" spans="21:33">
      <c r="U194" s="110"/>
      <c r="V194" s="103" t="s">
        <v>511</v>
      </c>
      <c r="W194" s="37">
        <f t="shared" ref="W194:AG194" si="14">SUMIF($U$8:$U$179,"311",W$8:W$179)</f>
        <v>15</v>
      </c>
      <c r="X194" s="37">
        <f t="shared" si="14"/>
        <v>3</v>
      </c>
      <c r="Y194" s="37">
        <f t="shared" si="14"/>
        <v>13</v>
      </c>
      <c r="Z194" s="37">
        <f t="shared" si="14"/>
        <v>3</v>
      </c>
      <c r="AA194" s="37">
        <f t="shared" si="14"/>
        <v>17</v>
      </c>
      <c r="AB194" s="37">
        <f t="shared" si="14"/>
        <v>1</v>
      </c>
      <c r="AC194" s="37">
        <f t="shared" si="14"/>
        <v>0</v>
      </c>
      <c r="AD194" s="37">
        <f t="shared" si="14"/>
        <v>0</v>
      </c>
      <c r="AE194" s="37">
        <f t="shared" si="14"/>
        <v>45</v>
      </c>
      <c r="AF194" s="37">
        <f t="shared" si="14"/>
        <v>7</v>
      </c>
      <c r="AG194" s="37">
        <f t="shared" si="14"/>
        <v>52</v>
      </c>
    </row>
    <row r="195" spans="21:33">
      <c r="U195" s="111"/>
      <c r="V195" s="103" t="s">
        <v>512</v>
      </c>
      <c r="W195" s="37">
        <f t="shared" ref="W195:AG195" si="15">SUMIF($U$8:$U$179,"313",W$8:W$179)</f>
        <v>20</v>
      </c>
      <c r="X195" s="37">
        <f t="shared" si="15"/>
        <v>6</v>
      </c>
      <c r="Y195" s="37">
        <f t="shared" si="15"/>
        <v>25</v>
      </c>
      <c r="Z195" s="37">
        <f t="shared" si="15"/>
        <v>3</v>
      </c>
      <c r="AA195" s="37">
        <f t="shared" si="15"/>
        <v>26</v>
      </c>
      <c r="AB195" s="37">
        <f t="shared" si="15"/>
        <v>11</v>
      </c>
      <c r="AC195" s="37">
        <f t="shared" si="15"/>
        <v>0</v>
      </c>
      <c r="AD195" s="37">
        <f t="shared" si="15"/>
        <v>0</v>
      </c>
      <c r="AE195" s="37">
        <f t="shared" si="15"/>
        <v>71</v>
      </c>
      <c r="AF195" s="37">
        <f t="shared" si="15"/>
        <v>20</v>
      </c>
      <c r="AG195" s="37">
        <f t="shared" si="15"/>
        <v>91</v>
      </c>
    </row>
    <row r="196" spans="21:33">
      <c r="U196" s="112"/>
      <c r="V196" s="103" t="s">
        <v>513</v>
      </c>
      <c r="W196" s="37">
        <f t="shared" ref="W196:AG196" si="16">SUMIF($U$8:$U$179,"319",W$8:W$179)</f>
        <v>0</v>
      </c>
      <c r="X196" s="37">
        <f t="shared" si="16"/>
        <v>0</v>
      </c>
      <c r="Y196" s="37">
        <f t="shared" si="16"/>
        <v>0</v>
      </c>
      <c r="Z196" s="37">
        <f t="shared" si="16"/>
        <v>0</v>
      </c>
      <c r="AA196" s="37">
        <f t="shared" si="16"/>
        <v>0</v>
      </c>
      <c r="AB196" s="37">
        <f t="shared" si="16"/>
        <v>0</v>
      </c>
      <c r="AC196" s="37">
        <f t="shared" si="16"/>
        <v>0</v>
      </c>
      <c r="AD196" s="37">
        <f t="shared" si="16"/>
        <v>0</v>
      </c>
      <c r="AE196" s="37">
        <f t="shared" si="16"/>
        <v>0</v>
      </c>
      <c r="AF196" s="37">
        <f t="shared" si="16"/>
        <v>0</v>
      </c>
      <c r="AG196" s="37">
        <f t="shared" si="16"/>
        <v>0</v>
      </c>
    </row>
    <row r="197" spans="21:33">
      <c r="V197" s="103" t="s">
        <v>514</v>
      </c>
      <c r="W197" s="37">
        <f t="shared" ref="W197:AG197" si="17">SUMIF($U$8:$U$179,"350",W$8:W$179)</f>
        <v>58</v>
      </c>
      <c r="X197" s="37">
        <f t="shared" si="17"/>
        <v>25</v>
      </c>
      <c r="Y197" s="37">
        <f t="shared" si="17"/>
        <v>54</v>
      </c>
      <c r="Z197" s="37">
        <f t="shared" si="17"/>
        <v>28</v>
      </c>
      <c r="AA197" s="37">
        <f t="shared" si="17"/>
        <v>61</v>
      </c>
      <c r="AB197" s="37">
        <f t="shared" si="17"/>
        <v>29</v>
      </c>
      <c r="AC197" s="37">
        <f t="shared" si="17"/>
        <v>0</v>
      </c>
      <c r="AD197" s="37">
        <f t="shared" si="17"/>
        <v>0</v>
      </c>
      <c r="AE197" s="37">
        <f t="shared" si="17"/>
        <v>173</v>
      </c>
      <c r="AF197" s="37">
        <f t="shared" si="17"/>
        <v>82</v>
      </c>
      <c r="AG197" s="37">
        <f t="shared" si="17"/>
        <v>255</v>
      </c>
    </row>
    <row r="198" spans="21:33">
      <c r="V198" s="228" t="s">
        <v>551</v>
      </c>
      <c r="W198" s="37">
        <f>SUM(W187:W197)</f>
        <v>626</v>
      </c>
      <c r="X198" s="37">
        <f t="shared" ref="X198:AG198" si="18">SUM(X187:X197)</f>
        <v>126</v>
      </c>
      <c r="Y198" s="37">
        <f t="shared" si="18"/>
        <v>695</v>
      </c>
      <c r="Z198" s="37">
        <f t="shared" si="18"/>
        <v>95</v>
      </c>
      <c r="AA198" s="37">
        <f t="shared" si="18"/>
        <v>693</v>
      </c>
      <c r="AB198" s="37">
        <f t="shared" si="18"/>
        <v>126</v>
      </c>
      <c r="AC198" s="37">
        <f t="shared" si="18"/>
        <v>0</v>
      </c>
      <c r="AD198" s="37">
        <f t="shared" si="18"/>
        <v>0</v>
      </c>
      <c r="AE198" s="37">
        <f t="shared" si="18"/>
        <v>2014</v>
      </c>
      <c r="AF198" s="37">
        <f t="shared" si="18"/>
        <v>347</v>
      </c>
      <c r="AG198" s="37">
        <f t="shared" si="18"/>
        <v>2361</v>
      </c>
    </row>
    <row r="199" spans="21:33">
      <c r="V199" s="103" t="s">
        <v>515</v>
      </c>
      <c r="W199" s="37">
        <f t="shared" ref="W199:AG199" si="19">SUMIF($U$8:$U$179,"401",W$8:W$179)</f>
        <v>14</v>
      </c>
      <c r="X199" s="37">
        <f t="shared" si="19"/>
        <v>69</v>
      </c>
      <c r="Y199" s="37">
        <f t="shared" si="19"/>
        <v>14</v>
      </c>
      <c r="Z199" s="37">
        <f t="shared" si="19"/>
        <v>80</v>
      </c>
      <c r="AA199" s="37">
        <f t="shared" si="19"/>
        <v>16</v>
      </c>
      <c r="AB199" s="37">
        <f t="shared" si="19"/>
        <v>84</v>
      </c>
      <c r="AC199" s="37">
        <f t="shared" si="19"/>
        <v>0</v>
      </c>
      <c r="AD199" s="37">
        <f t="shared" si="19"/>
        <v>0</v>
      </c>
      <c r="AE199" s="37">
        <f t="shared" si="19"/>
        <v>44</v>
      </c>
      <c r="AF199" s="37">
        <f t="shared" si="19"/>
        <v>233</v>
      </c>
      <c r="AG199" s="37">
        <f t="shared" si="19"/>
        <v>277</v>
      </c>
    </row>
    <row r="200" spans="21:33">
      <c r="V200" s="103" t="s">
        <v>516</v>
      </c>
      <c r="W200" s="37">
        <f t="shared" ref="W200:AG200" si="20">SUMIF($U$8:$U$179,"404",W$8:W$179)</f>
        <v>9</v>
      </c>
      <c r="X200" s="37">
        <f t="shared" si="20"/>
        <v>17</v>
      </c>
      <c r="Y200" s="37">
        <f t="shared" si="20"/>
        <v>17</v>
      </c>
      <c r="Z200" s="37">
        <f t="shared" si="20"/>
        <v>17</v>
      </c>
      <c r="AA200" s="37">
        <f t="shared" si="20"/>
        <v>19</v>
      </c>
      <c r="AB200" s="37">
        <f t="shared" si="20"/>
        <v>21</v>
      </c>
      <c r="AC200" s="37">
        <f t="shared" si="20"/>
        <v>0</v>
      </c>
      <c r="AD200" s="37">
        <f t="shared" si="20"/>
        <v>0</v>
      </c>
      <c r="AE200" s="37">
        <f t="shared" si="20"/>
        <v>45</v>
      </c>
      <c r="AF200" s="37">
        <f t="shared" si="20"/>
        <v>55</v>
      </c>
      <c r="AG200" s="37">
        <f t="shared" si="20"/>
        <v>100</v>
      </c>
    </row>
    <row r="201" spans="21:33">
      <c r="V201" s="103" t="s">
        <v>517</v>
      </c>
      <c r="W201" s="37">
        <f t="shared" ref="W201:AG201" si="21">SUMIF($U$8:$U$179,"407",W$8:W$179)</f>
        <v>9</v>
      </c>
      <c r="X201" s="37">
        <f t="shared" si="21"/>
        <v>51</v>
      </c>
      <c r="Y201" s="37">
        <f t="shared" si="21"/>
        <v>17</v>
      </c>
      <c r="Z201" s="37">
        <f t="shared" si="21"/>
        <v>44</v>
      </c>
      <c r="AA201" s="37">
        <f t="shared" si="21"/>
        <v>12</v>
      </c>
      <c r="AB201" s="37">
        <f t="shared" si="21"/>
        <v>40</v>
      </c>
      <c r="AC201" s="37">
        <f t="shared" si="21"/>
        <v>0</v>
      </c>
      <c r="AD201" s="37">
        <f t="shared" si="21"/>
        <v>0</v>
      </c>
      <c r="AE201" s="37">
        <f t="shared" si="21"/>
        <v>38</v>
      </c>
      <c r="AF201" s="37">
        <f t="shared" si="21"/>
        <v>135</v>
      </c>
      <c r="AG201" s="37">
        <f t="shared" si="21"/>
        <v>173</v>
      </c>
    </row>
    <row r="202" spans="21:33">
      <c r="V202" s="103" t="s">
        <v>518</v>
      </c>
      <c r="W202" s="37">
        <f>SUMIF($U$8:$U$179,"410",W$8:W$179)</f>
        <v>0</v>
      </c>
      <c r="X202" s="37">
        <f t="shared" ref="X202:AG202" si="22">SUMIF($U$8:$U$180,"410",X$8:X$180)</f>
        <v>0</v>
      </c>
      <c r="Y202" s="37">
        <f t="shared" si="22"/>
        <v>0</v>
      </c>
      <c r="Z202" s="37">
        <f t="shared" si="22"/>
        <v>0</v>
      </c>
      <c r="AA202" s="37">
        <f t="shared" si="22"/>
        <v>0</v>
      </c>
      <c r="AB202" s="37">
        <f t="shared" si="22"/>
        <v>0</v>
      </c>
      <c r="AC202" s="37">
        <f t="shared" si="22"/>
        <v>0</v>
      </c>
      <c r="AD202" s="37">
        <f t="shared" si="22"/>
        <v>0</v>
      </c>
      <c r="AE202" s="37">
        <f t="shared" si="22"/>
        <v>0</v>
      </c>
      <c r="AF202" s="37">
        <f t="shared" si="22"/>
        <v>0</v>
      </c>
      <c r="AG202" s="37">
        <f t="shared" si="22"/>
        <v>0</v>
      </c>
    </row>
    <row r="203" spans="21:33">
      <c r="V203" s="103" t="s">
        <v>519</v>
      </c>
      <c r="W203" s="37">
        <f t="shared" ref="W203:AG203" si="23">SUMIF($U$8:$U$179,"413",W$8:W$179)</f>
        <v>7</v>
      </c>
      <c r="X203" s="37">
        <f t="shared" si="23"/>
        <v>14</v>
      </c>
      <c r="Y203" s="37">
        <f t="shared" si="23"/>
        <v>11</v>
      </c>
      <c r="Z203" s="37">
        <f t="shared" si="23"/>
        <v>11</v>
      </c>
      <c r="AA203" s="37">
        <f t="shared" si="23"/>
        <v>7</v>
      </c>
      <c r="AB203" s="37">
        <f t="shared" si="23"/>
        <v>15</v>
      </c>
      <c r="AC203" s="37">
        <f t="shared" si="23"/>
        <v>0</v>
      </c>
      <c r="AD203" s="37">
        <f t="shared" si="23"/>
        <v>0</v>
      </c>
      <c r="AE203" s="37">
        <f t="shared" si="23"/>
        <v>25</v>
      </c>
      <c r="AF203" s="37">
        <f t="shared" si="23"/>
        <v>40</v>
      </c>
      <c r="AG203" s="37">
        <f t="shared" si="23"/>
        <v>65</v>
      </c>
    </row>
    <row r="204" spans="21:33">
      <c r="V204" s="228" t="s">
        <v>551</v>
      </c>
      <c r="W204" s="37">
        <f>SUM(W199:W203)</f>
        <v>39</v>
      </c>
      <c r="X204" s="37">
        <f t="shared" ref="X204:AG204" si="24">SUM(X199:X203)</f>
        <v>151</v>
      </c>
      <c r="Y204" s="37">
        <f t="shared" si="24"/>
        <v>59</v>
      </c>
      <c r="Z204" s="37">
        <f t="shared" si="24"/>
        <v>152</v>
      </c>
      <c r="AA204" s="37">
        <f t="shared" si="24"/>
        <v>54</v>
      </c>
      <c r="AB204" s="37">
        <f t="shared" si="24"/>
        <v>160</v>
      </c>
      <c r="AC204" s="37">
        <f t="shared" si="24"/>
        <v>0</v>
      </c>
      <c r="AD204" s="37">
        <f t="shared" si="24"/>
        <v>0</v>
      </c>
      <c r="AE204" s="37">
        <f t="shared" si="24"/>
        <v>152</v>
      </c>
      <c r="AF204" s="37">
        <f t="shared" si="24"/>
        <v>463</v>
      </c>
      <c r="AG204" s="37">
        <f t="shared" si="24"/>
        <v>615</v>
      </c>
    </row>
    <row r="205" spans="21:33">
      <c r="V205" s="103" t="s">
        <v>520</v>
      </c>
      <c r="W205" s="37">
        <f t="shared" ref="W205:AG205" si="25">SUMIF($U$8:$U$179,"508",W$8:W$179)</f>
        <v>0</v>
      </c>
      <c r="X205" s="37">
        <f t="shared" si="25"/>
        <v>0</v>
      </c>
      <c r="Y205" s="37">
        <f t="shared" si="25"/>
        <v>0</v>
      </c>
      <c r="Z205" s="37">
        <f t="shared" si="25"/>
        <v>0</v>
      </c>
      <c r="AA205" s="37">
        <f t="shared" si="25"/>
        <v>8</v>
      </c>
      <c r="AB205" s="37">
        <f t="shared" si="25"/>
        <v>1</v>
      </c>
      <c r="AC205" s="37">
        <f t="shared" si="25"/>
        <v>0</v>
      </c>
      <c r="AD205" s="37">
        <f t="shared" si="25"/>
        <v>0</v>
      </c>
      <c r="AE205" s="37">
        <f t="shared" si="25"/>
        <v>8</v>
      </c>
      <c r="AF205" s="37">
        <f t="shared" si="25"/>
        <v>1</v>
      </c>
      <c r="AG205" s="37">
        <f t="shared" si="25"/>
        <v>9</v>
      </c>
    </row>
    <row r="206" spans="21:33">
      <c r="V206" s="103" t="s">
        <v>521</v>
      </c>
      <c r="W206" s="37">
        <f t="shared" ref="W206:AG206" si="26">SUMIF($U$8:$U$179,"503",W$8:W$179)</f>
        <v>16</v>
      </c>
      <c r="X206" s="37">
        <f t="shared" si="26"/>
        <v>5</v>
      </c>
      <c r="Y206" s="37">
        <f t="shared" si="26"/>
        <v>14</v>
      </c>
      <c r="Z206" s="37">
        <f t="shared" si="26"/>
        <v>4</v>
      </c>
      <c r="AA206" s="37">
        <f t="shared" si="26"/>
        <v>9</v>
      </c>
      <c r="AB206" s="37">
        <f t="shared" si="26"/>
        <v>1</v>
      </c>
      <c r="AC206" s="37">
        <f t="shared" si="26"/>
        <v>0</v>
      </c>
      <c r="AD206" s="37">
        <f t="shared" si="26"/>
        <v>0</v>
      </c>
      <c r="AE206" s="37">
        <f t="shared" si="26"/>
        <v>39</v>
      </c>
      <c r="AF206" s="37">
        <f t="shared" si="26"/>
        <v>10</v>
      </c>
      <c r="AG206" s="37">
        <f t="shared" si="26"/>
        <v>49</v>
      </c>
    </row>
    <row r="207" spans="21:33">
      <c r="V207" s="228" t="s">
        <v>551</v>
      </c>
      <c r="W207" s="37">
        <f>SUM(W205:W206)</f>
        <v>16</v>
      </c>
      <c r="X207" s="37">
        <f t="shared" ref="X207:AG207" si="27">SUM(X205:X206)</f>
        <v>5</v>
      </c>
      <c r="Y207" s="37">
        <f t="shared" si="27"/>
        <v>14</v>
      </c>
      <c r="Z207" s="37">
        <f t="shared" si="27"/>
        <v>4</v>
      </c>
      <c r="AA207" s="37">
        <f t="shared" si="27"/>
        <v>17</v>
      </c>
      <c r="AB207" s="37">
        <f t="shared" si="27"/>
        <v>2</v>
      </c>
      <c r="AC207" s="37">
        <f t="shared" si="27"/>
        <v>0</v>
      </c>
      <c r="AD207" s="37">
        <f t="shared" si="27"/>
        <v>0</v>
      </c>
      <c r="AE207" s="37">
        <f t="shared" si="27"/>
        <v>47</v>
      </c>
      <c r="AF207" s="37">
        <f t="shared" si="27"/>
        <v>11</v>
      </c>
      <c r="AG207" s="37">
        <f t="shared" si="27"/>
        <v>58</v>
      </c>
    </row>
    <row r="208" spans="21:33">
      <c r="V208" s="103" t="s">
        <v>522</v>
      </c>
      <c r="W208" s="37">
        <f t="shared" ref="W208:AG208" si="28">SUMIF($U$8:$U$179,"603",W$8:W$179)</f>
        <v>6</v>
      </c>
      <c r="X208" s="37">
        <f t="shared" si="28"/>
        <v>21</v>
      </c>
      <c r="Y208" s="37">
        <f t="shared" si="28"/>
        <v>3</v>
      </c>
      <c r="Z208" s="37">
        <f t="shared" si="28"/>
        <v>36</v>
      </c>
      <c r="AA208" s="37">
        <f t="shared" si="28"/>
        <v>4</v>
      </c>
      <c r="AB208" s="37">
        <f t="shared" si="28"/>
        <v>28</v>
      </c>
      <c r="AC208" s="37">
        <f t="shared" si="28"/>
        <v>0</v>
      </c>
      <c r="AD208" s="37">
        <f t="shared" si="28"/>
        <v>0</v>
      </c>
      <c r="AE208" s="37">
        <f t="shared" si="28"/>
        <v>13</v>
      </c>
      <c r="AF208" s="37">
        <f t="shared" si="28"/>
        <v>85</v>
      </c>
      <c r="AG208" s="37">
        <f t="shared" si="28"/>
        <v>98</v>
      </c>
    </row>
    <row r="209" spans="22:33">
      <c r="V209" s="103" t="s">
        <v>523</v>
      </c>
      <c r="W209" s="37">
        <f t="shared" ref="W209:AG209" si="29">SUMIF($U$8:$U$179,"650",W$8:W$179)</f>
        <v>3</v>
      </c>
      <c r="X209" s="37">
        <f t="shared" si="29"/>
        <v>18</v>
      </c>
      <c r="Y209" s="37">
        <f t="shared" si="29"/>
        <v>1</v>
      </c>
      <c r="Z209" s="37">
        <f t="shared" si="29"/>
        <v>17</v>
      </c>
      <c r="AA209" s="37">
        <f t="shared" si="29"/>
        <v>3</v>
      </c>
      <c r="AB209" s="37">
        <f t="shared" si="29"/>
        <v>12</v>
      </c>
      <c r="AC209" s="37">
        <f t="shared" si="29"/>
        <v>0</v>
      </c>
      <c r="AD209" s="37">
        <f t="shared" si="29"/>
        <v>0</v>
      </c>
      <c r="AE209" s="37">
        <f t="shared" si="29"/>
        <v>7</v>
      </c>
      <c r="AF209" s="37">
        <f t="shared" si="29"/>
        <v>47</v>
      </c>
      <c r="AG209" s="37">
        <f t="shared" si="29"/>
        <v>54</v>
      </c>
    </row>
    <row r="210" spans="22:33">
      <c r="V210" s="228" t="s">
        <v>551</v>
      </c>
      <c r="W210" s="37">
        <f>SUM(W208:W209)</f>
        <v>9</v>
      </c>
      <c r="X210" s="37">
        <f t="shared" ref="X210:AG210" si="30">SUM(X208:X209)</f>
        <v>39</v>
      </c>
      <c r="Y210" s="37">
        <f t="shared" si="30"/>
        <v>4</v>
      </c>
      <c r="Z210" s="37">
        <f t="shared" si="30"/>
        <v>53</v>
      </c>
      <c r="AA210" s="37">
        <f t="shared" si="30"/>
        <v>7</v>
      </c>
      <c r="AB210" s="37">
        <f t="shared" si="30"/>
        <v>40</v>
      </c>
      <c r="AC210" s="37">
        <f t="shared" si="30"/>
        <v>0</v>
      </c>
      <c r="AD210" s="37">
        <f t="shared" si="30"/>
        <v>0</v>
      </c>
      <c r="AE210" s="37">
        <f t="shared" si="30"/>
        <v>20</v>
      </c>
      <c r="AF210" s="37">
        <f t="shared" si="30"/>
        <v>132</v>
      </c>
      <c r="AG210" s="37">
        <f t="shared" si="30"/>
        <v>152</v>
      </c>
    </row>
    <row r="211" spans="22:33">
      <c r="V211" s="103" t="s">
        <v>524</v>
      </c>
      <c r="W211" s="37">
        <f t="shared" ref="W211:AG211" si="31">SUMIF($U$8:$U$179,"701",W$8:W$179)</f>
        <v>0</v>
      </c>
      <c r="X211" s="37">
        <f t="shared" si="31"/>
        <v>31</v>
      </c>
      <c r="Y211" s="37">
        <f t="shared" si="31"/>
        <v>0</v>
      </c>
      <c r="Z211" s="37">
        <f t="shared" si="31"/>
        <v>42</v>
      </c>
      <c r="AA211" s="37">
        <f t="shared" si="31"/>
        <v>2</v>
      </c>
      <c r="AB211" s="37">
        <f t="shared" si="31"/>
        <v>23</v>
      </c>
      <c r="AC211" s="37">
        <f t="shared" si="31"/>
        <v>0</v>
      </c>
      <c r="AD211" s="37">
        <f t="shared" si="31"/>
        <v>0</v>
      </c>
      <c r="AE211" s="37">
        <f t="shared" si="31"/>
        <v>2</v>
      </c>
      <c r="AF211" s="37">
        <f t="shared" si="31"/>
        <v>96</v>
      </c>
      <c r="AG211" s="37">
        <f t="shared" si="31"/>
        <v>98</v>
      </c>
    </row>
    <row r="212" spans="22:33">
      <c r="V212" s="103" t="s">
        <v>525</v>
      </c>
      <c r="W212" s="37">
        <f t="shared" ref="W212:AG212" si="32">SUMIF($U$8:$U$179,"721",W$8:W$179)</f>
        <v>29</v>
      </c>
      <c r="X212" s="37">
        <f t="shared" si="32"/>
        <v>4</v>
      </c>
      <c r="Y212" s="37">
        <f t="shared" si="32"/>
        <v>29</v>
      </c>
      <c r="Z212" s="37">
        <f t="shared" si="32"/>
        <v>12</v>
      </c>
      <c r="AA212" s="37">
        <f t="shared" si="32"/>
        <v>22</v>
      </c>
      <c r="AB212" s="37">
        <f t="shared" si="32"/>
        <v>5</v>
      </c>
      <c r="AC212" s="37">
        <f t="shared" si="32"/>
        <v>0</v>
      </c>
      <c r="AD212" s="37">
        <f t="shared" si="32"/>
        <v>0</v>
      </c>
      <c r="AE212" s="37">
        <f t="shared" si="32"/>
        <v>80</v>
      </c>
      <c r="AF212" s="37">
        <f t="shared" si="32"/>
        <v>21</v>
      </c>
      <c r="AG212" s="37">
        <f t="shared" si="32"/>
        <v>101</v>
      </c>
    </row>
    <row r="213" spans="22:33">
      <c r="V213" s="103" t="s">
        <v>526</v>
      </c>
      <c r="W213" s="37">
        <f t="shared" ref="W213:AG213" si="33">SUMIF($U$8:$U$179,"801",W$8:W$179)</f>
        <v>142</v>
      </c>
      <c r="X213" s="37">
        <f t="shared" si="33"/>
        <v>94</v>
      </c>
      <c r="Y213" s="37">
        <f t="shared" si="33"/>
        <v>164</v>
      </c>
      <c r="Z213" s="37">
        <f t="shared" si="33"/>
        <v>71</v>
      </c>
      <c r="AA213" s="37">
        <f t="shared" si="33"/>
        <v>155</v>
      </c>
      <c r="AB213" s="37">
        <f t="shared" si="33"/>
        <v>74</v>
      </c>
      <c r="AC213" s="37">
        <f t="shared" si="33"/>
        <v>0</v>
      </c>
      <c r="AD213" s="37">
        <f t="shared" si="33"/>
        <v>0</v>
      </c>
      <c r="AE213" s="37">
        <f t="shared" si="33"/>
        <v>461</v>
      </c>
      <c r="AF213" s="37">
        <f t="shared" si="33"/>
        <v>239</v>
      </c>
      <c r="AG213" s="37">
        <f t="shared" si="33"/>
        <v>700</v>
      </c>
    </row>
    <row r="214" spans="22:33">
      <c r="V214" s="103" t="s">
        <v>527</v>
      </c>
      <c r="W214" s="37">
        <f t="shared" ref="W214:AG214" si="34">SUMIF($U$8:$U$179,"803",W$8:W$179)</f>
        <v>0</v>
      </c>
      <c r="X214" s="37">
        <f t="shared" si="34"/>
        <v>11</v>
      </c>
      <c r="Y214" s="37">
        <f t="shared" si="34"/>
        <v>1</v>
      </c>
      <c r="Z214" s="37">
        <f t="shared" si="34"/>
        <v>17</v>
      </c>
      <c r="AA214" s="37">
        <f t="shared" si="34"/>
        <v>1</v>
      </c>
      <c r="AB214" s="37">
        <f t="shared" si="34"/>
        <v>17</v>
      </c>
      <c r="AC214" s="37">
        <f t="shared" si="34"/>
        <v>0</v>
      </c>
      <c r="AD214" s="37">
        <f t="shared" si="34"/>
        <v>0</v>
      </c>
      <c r="AE214" s="37">
        <f t="shared" si="34"/>
        <v>2</v>
      </c>
      <c r="AF214" s="37">
        <f t="shared" si="34"/>
        <v>45</v>
      </c>
      <c r="AG214" s="37">
        <f t="shared" si="34"/>
        <v>47</v>
      </c>
    </row>
    <row r="215" spans="22:33">
      <c r="V215" s="103" t="s">
        <v>528</v>
      </c>
      <c r="W215" s="37">
        <f t="shared" ref="W215:AG215" si="35">SUMIF($U$8:$U$179,"804",W$8:W$179)</f>
        <v>65</v>
      </c>
      <c r="X215" s="37">
        <f t="shared" si="35"/>
        <v>15</v>
      </c>
      <c r="Y215" s="37">
        <f t="shared" si="35"/>
        <v>64</v>
      </c>
      <c r="Z215" s="37">
        <f t="shared" si="35"/>
        <v>17</v>
      </c>
      <c r="AA215" s="37">
        <f t="shared" si="35"/>
        <v>53</v>
      </c>
      <c r="AB215" s="37">
        <f t="shared" si="35"/>
        <v>21</v>
      </c>
      <c r="AC215" s="37">
        <f t="shared" si="35"/>
        <v>0</v>
      </c>
      <c r="AD215" s="37">
        <f t="shared" si="35"/>
        <v>0</v>
      </c>
      <c r="AE215" s="37">
        <f t="shared" si="35"/>
        <v>182</v>
      </c>
      <c r="AF215" s="37">
        <f t="shared" si="35"/>
        <v>53</v>
      </c>
      <c r="AG215" s="37">
        <f t="shared" si="35"/>
        <v>235</v>
      </c>
    </row>
    <row r="216" spans="22:33">
      <c r="V216" s="103" t="s">
        <v>529</v>
      </c>
      <c r="W216" s="37">
        <f t="shared" ref="W216:AG216" si="36">SUMIF($U$8:$U$179,"850",W$8:W$179)</f>
        <v>52</v>
      </c>
      <c r="X216" s="37">
        <f t="shared" si="36"/>
        <v>56</v>
      </c>
      <c r="Y216" s="37">
        <f t="shared" si="36"/>
        <v>33</v>
      </c>
      <c r="Z216" s="37">
        <f t="shared" si="36"/>
        <v>60</v>
      </c>
      <c r="AA216" s="37">
        <f t="shared" si="36"/>
        <v>41</v>
      </c>
      <c r="AB216" s="37">
        <f t="shared" si="36"/>
        <v>47</v>
      </c>
      <c r="AC216" s="37">
        <f t="shared" si="36"/>
        <v>0</v>
      </c>
      <c r="AD216" s="37">
        <f t="shared" si="36"/>
        <v>0</v>
      </c>
      <c r="AE216" s="37">
        <f t="shared" si="36"/>
        <v>126</v>
      </c>
      <c r="AF216" s="37">
        <f t="shared" si="36"/>
        <v>163</v>
      </c>
      <c r="AG216" s="37">
        <f t="shared" si="36"/>
        <v>289</v>
      </c>
    </row>
    <row r="217" spans="22:33">
      <c r="V217" s="228" t="s">
        <v>551</v>
      </c>
      <c r="W217" s="37">
        <f>SUM(W213:W216)</f>
        <v>259</v>
      </c>
      <c r="X217" s="37">
        <f t="shared" ref="X217:AG217" si="37">SUM(X213:X216)</f>
        <v>176</v>
      </c>
      <c r="Y217" s="37">
        <f t="shared" si="37"/>
        <v>262</v>
      </c>
      <c r="Z217" s="37">
        <f t="shared" si="37"/>
        <v>165</v>
      </c>
      <c r="AA217" s="37">
        <f t="shared" si="37"/>
        <v>250</v>
      </c>
      <c r="AB217" s="37">
        <f t="shared" si="37"/>
        <v>159</v>
      </c>
      <c r="AC217" s="37">
        <f t="shared" si="37"/>
        <v>0</v>
      </c>
      <c r="AD217" s="37">
        <f t="shared" si="37"/>
        <v>0</v>
      </c>
      <c r="AE217" s="37">
        <f t="shared" si="37"/>
        <v>771</v>
      </c>
      <c r="AF217" s="37">
        <f t="shared" si="37"/>
        <v>500</v>
      </c>
      <c r="AG217" s="37">
        <f t="shared" si="37"/>
        <v>1271</v>
      </c>
    </row>
    <row r="218" spans="22:33">
      <c r="V218" s="103" t="s">
        <v>530</v>
      </c>
      <c r="W218" s="37">
        <f t="shared" ref="W218:AG218" si="38">SUMIF($U$8:$U$179,"900",W$8:W$179)</f>
        <v>164</v>
      </c>
      <c r="X218" s="37">
        <f t="shared" si="38"/>
        <v>255</v>
      </c>
      <c r="Y218" s="37">
        <f t="shared" si="38"/>
        <v>149</v>
      </c>
      <c r="Z218" s="37">
        <f t="shared" si="38"/>
        <v>270</v>
      </c>
      <c r="AA218" s="37">
        <f t="shared" si="38"/>
        <v>174</v>
      </c>
      <c r="AB218" s="37">
        <f t="shared" si="38"/>
        <v>270</v>
      </c>
      <c r="AC218" s="37">
        <f t="shared" si="38"/>
        <v>0</v>
      </c>
      <c r="AD218" s="37">
        <f t="shared" si="38"/>
        <v>0</v>
      </c>
      <c r="AE218" s="37">
        <f t="shared" si="38"/>
        <v>487</v>
      </c>
      <c r="AF218" s="37">
        <f t="shared" si="38"/>
        <v>795</v>
      </c>
      <c r="AG218" s="37">
        <f t="shared" si="38"/>
        <v>1282</v>
      </c>
    </row>
    <row r="219" spans="22:33">
      <c r="V219" s="103" t="s">
        <v>231</v>
      </c>
      <c r="W219" s="37">
        <f>SUM(W180,W198,W207,W212,W217,W218,W211,,W210,W204,W186)</f>
        <v>2444</v>
      </c>
      <c r="X219" s="37">
        <f t="shared" ref="X219:AG219" si="39">SUM(X180,X198,X207,X212,X217,X218,X211,,X210,X204,X186)</f>
        <v>2388</v>
      </c>
      <c r="Y219" s="37">
        <f t="shared" si="39"/>
        <v>2478</v>
      </c>
      <c r="Z219" s="37">
        <f t="shared" si="39"/>
        <v>2415</v>
      </c>
      <c r="AA219" s="37">
        <f t="shared" si="39"/>
        <v>2502</v>
      </c>
      <c r="AB219" s="37">
        <f t="shared" si="39"/>
        <v>2511</v>
      </c>
      <c r="AC219" s="37">
        <f t="shared" si="39"/>
        <v>0</v>
      </c>
      <c r="AD219" s="37">
        <f t="shared" si="39"/>
        <v>0</v>
      </c>
      <c r="AE219" s="37">
        <f t="shared" si="39"/>
        <v>7424</v>
      </c>
      <c r="AF219" s="37">
        <f t="shared" si="39"/>
        <v>7314</v>
      </c>
      <c r="AG219" s="37">
        <f t="shared" si="39"/>
        <v>14738</v>
      </c>
    </row>
    <row r="220" spans="22:33">
      <c r="V220" s="103" t="s">
        <v>531</v>
      </c>
      <c r="W220" s="37">
        <f t="shared" ref="W220:AG220" si="40">SUMIF($U$8:$U$179,"1110",W$8:W$179)</f>
        <v>55</v>
      </c>
      <c r="X220" s="37">
        <f t="shared" si="40"/>
        <v>72</v>
      </c>
      <c r="Y220" s="37">
        <f t="shared" si="40"/>
        <v>36</v>
      </c>
      <c r="Z220" s="37">
        <f t="shared" si="40"/>
        <v>46</v>
      </c>
      <c r="AA220" s="37">
        <f t="shared" si="40"/>
        <v>29</v>
      </c>
      <c r="AB220" s="37">
        <f t="shared" si="40"/>
        <v>40</v>
      </c>
      <c r="AC220" s="37">
        <f t="shared" si="40"/>
        <v>19</v>
      </c>
      <c r="AD220" s="37">
        <f t="shared" si="40"/>
        <v>25</v>
      </c>
      <c r="AE220" s="37">
        <f t="shared" si="40"/>
        <v>139</v>
      </c>
      <c r="AF220" s="37">
        <f t="shared" si="40"/>
        <v>183</v>
      </c>
      <c r="AG220" s="37">
        <f t="shared" si="40"/>
        <v>322</v>
      </c>
    </row>
    <row r="221" spans="22:33">
      <c r="V221" s="103" t="s">
        <v>532</v>
      </c>
      <c r="W221" s="37">
        <f t="shared" ref="W221:AG221" si="41">SUMIF($U$8:$U$179,"1350",W$8:W$179)</f>
        <v>0</v>
      </c>
      <c r="X221" s="37">
        <f t="shared" si="41"/>
        <v>0</v>
      </c>
      <c r="Y221" s="37">
        <f t="shared" si="41"/>
        <v>0</v>
      </c>
      <c r="Z221" s="37">
        <f t="shared" si="41"/>
        <v>0</v>
      </c>
      <c r="AA221" s="37">
        <f t="shared" si="41"/>
        <v>11</v>
      </c>
      <c r="AB221" s="37">
        <f t="shared" si="41"/>
        <v>3</v>
      </c>
      <c r="AC221" s="37">
        <f t="shared" si="41"/>
        <v>7</v>
      </c>
      <c r="AD221" s="37">
        <f t="shared" si="41"/>
        <v>3</v>
      </c>
      <c r="AE221" s="37">
        <f t="shared" si="41"/>
        <v>18</v>
      </c>
      <c r="AF221" s="37">
        <f t="shared" si="41"/>
        <v>6</v>
      </c>
      <c r="AG221" s="37">
        <f t="shared" si="41"/>
        <v>24</v>
      </c>
    </row>
    <row r="222" spans="22:33">
      <c r="V222" s="103" t="s">
        <v>533</v>
      </c>
      <c r="W222" s="37">
        <f t="shared" ref="W222:AG222" si="42">SUMIF($U$8:$U$179,"1900",W$8:W$179)</f>
        <v>25</v>
      </c>
      <c r="X222" s="37">
        <f t="shared" si="42"/>
        <v>16</v>
      </c>
      <c r="Y222" s="37">
        <f t="shared" si="42"/>
        <v>19</v>
      </c>
      <c r="Z222" s="37">
        <f t="shared" si="42"/>
        <v>13</v>
      </c>
      <c r="AA222" s="37">
        <f t="shared" si="42"/>
        <v>2</v>
      </c>
      <c r="AB222" s="37">
        <f t="shared" si="42"/>
        <v>3</v>
      </c>
      <c r="AC222" s="37">
        <f t="shared" si="42"/>
        <v>0</v>
      </c>
      <c r="AD222" s="37">
        <f t="shared" si="42"/>
        <v>0</v>
      </c>
      <c r="AE222" s="37">
        <f t="shared" si="42"/>
        <v>46</v>
      </c>
      <c r="AF222" s="37">
        <f t="shared" si="42"/>
        <v>32</v>
      </c>
      <c r="AG222" s="37">
        <f t="shared" si="42"/>
        <v>78</v>
      </c>
    </row>
    <row r="223" spans="22:33">
      <c r="V223" s="228" t="s">
        <v>551</v>
      </c>
      <c r="W223" s="37">
        <f>SUM(W220:W222)</f>
        <v>80</v>
      </c>
      <c r="X223" s="37">
        <f t="shared" ref="X223:AG223" si="43">SUM(X220:X222)</f>
        <v>88</v>
      </c>
      <c r="Y223" s="37">
        <f t="shared" si="43"/>
        <v>55</v>
      </c>
      <c r="Z223" s="37">
        <f t="shared" si="43"/>
        <v>59</v>
      </c>
      <c r="AA223" s="37">
        <f t="shared" si="43"/>
        <v>42</v>
      </c>
      <c r="AB223" s="37">
        <f t="shared" si="43"/>
        <v>46</v>
      </c>
      <c r="AC223" s="37">
        <f t="shared" si="43"/>
        <v>26</v>
      </c>
      <c r="AD223" s="37">
        <f t="shared" si="43"/>
        <v>28</v>
      </c>
      <c r="AE223" s="37">
        <f t="shared" si="43"/>
        <v>203</v>
      </c>
      <c r="AF223" s="37">
        <f t="shared" si="43"/>
        <v>221</v>
      </c>
      <c r="AG223" s="37">
        <f t="shared" si="43"/>
        <v>424</v>
      </c>
    </row>
  </sheetData>
  <mergeCells count="11">
    <mergeCell ref="W2:AG2"/>
    <mergeCell ref="H3:H4"/>
    <mergeCell ref="J3:J4"/>
    <mergeCell ref="M3:M4"/>
    <mergeCell ref="T3:T4"/>
    <mergeCell ref="W4:X4"/>
    <mergeCell ref="Y4:Z4"/>
    <mergeCell ref="AA4:AB4"/>
    <mergeCell ref="AC4:AD4"/>
    <mergeCell ref="AE4:AG4"/>
    <mergeCell ref="U2:U5"/>
  </mergeCells>
  <phoneticPr fontId="4"/>
  <printOptions horizontalCentered="1" gridLinesSet="0"/>
  <pageMargins left="0.43307086614173229" right="0.23622047244094491" top="0.74803149606299213" bottom="0.74803149606299213" header="0.31496062992125984" footer="0.31496062992125984"/>
  <pageSetup paperSize="9" scale="63" fitToHeight="0" orientation="landscape" r:id="rId1"/>
  <headerFooter alignWithMargins="0"/>
  <rowBreaks count="6" manualBreakCount="6">
    <brk id="28" max="32" man="1"/>
    <brk id="56" max="32" man="1"/>
    <brk id="82" max="32" man="1"/>
    <brk id="108" max="32" man="1"/>
    <brk id="130" max="32" man="1"/>
    <brk id="153" max="3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2:AF12"/>
  <sheetViews>
    <sheetView showGridLines="0" zoomScale="66" zoomScaleNormal="66" workbookViewId="0">
      <selection activeCell="E20" sqref="E20"/>
    </sheetView>
  </sheetViews>
  <sheetFormatPr defaultColWidth="11.33203125" defaultRowHeight="13.2"/>
  <cols>
    <col min="1" max="1" width="3.44140625" style="142" customWidth="1"/>
    <col min="2" max="2" width="14.109375" style="142" customWidth="1"/>
    <col min="3" max="3" width="26.88671875" style="142" customWidth="1"/>
    <col min="4" max="4" width="9" style="142" customWidth="1"/>
    <col min="5" max="6" width="12.109375" style="142" customWidth="1"/>
    <col min="7" max="10" width="4.6640625" style="142" customWidth="1"/>
    <col min="11" max="11" width="5.109375" style="142" customWidth="1"/>
    <col min="12" max="14" width="4.6640625" style="142" customWidth="1"/>
    <col min="15" max="15" width="5.109375" style="142" customWidth="1"/>
    <col min="16" max="18" width="4.6640625" style="142" customWidth="1"/>
    <col min="19" max="19" width="5.6640625" style="142" customWidth="1"/>
    <col min="20" max="20" width="5" style="142" hidden="1" customWidth="1"/>
    <col min="21" max="21" width="16.77734375" style="142" customWidth="1"/>
    <col min="22" max="29" width="5.21875" style="142" customWidth="1"/>
    <col min="30" max="31" width="6.33203125" style="142" customWidth="1"/>
    <col min="32" max="32" width="6.88671875" style="142" customWidth="1"/>
    <col min="33" max="16384" width="11.33203125" style="142"/>
  </cols>
  <sheetData>
    <row r="2" spans="1:32" s="85" customFormat="1" ht="13.5" customHeight="1">
      <c r="A2" s="113" t="s">
        <v>210</v>
      </c>
      <c r="B2" s="114"/>
      <c r="C2" s="114"/>
      <c r="D2" s="114"/>
      <c r="E2" s="115"/>
      <c r="F2" s="116"/>
      <c r="G2" s="117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9"/>
      <c r="T2" s="119"/>
      <c r="U2" s="114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</row>
    <row r="3" spans="1:32" s="37" customFormat="1" ht="15" customHeight="1">
      <c r="A3" s="120" t="s">
        <v>211</v>
      </c>
      <c r="B3" s="121"/>
      <c r="C3" s="122"/>
      <c r="D3" s="123"/>
      <c r="E3" s="124"/>
      <c r="F3" s="124"/>
      <c r="G3" s="120" t="s">
        <v>4</v>
      </c>
      <c r="H3" s="120" t="s">
        <v>213</v>
      </c>
      <c r="I3" s="120" t="s">
        <v>214</v>
      </c>
      <c r="J3" s="120" t="s">
        <v>215</v>
      </c>
      <c r="K3" s="120" t="s">
        <v>215</v>
      </c>
      <c r="L3" s="120" t="s">
        <v>216</v>
      </c>
      <c r="M3" s="120" t="s">
        <v>217</v>
      </c>
      <c r="N3" s="120" t="s">
        <v>218</v>
      </c>
      <c r="O3" s="120"/>
      <c r="P3" s="120" t="s">
        <v>219</v>
      </c>
      <c r="Q3" s="120" t="s">
        <v>220</v>
      </c>
      <c r="R3" s="120" t="s">
        <v>221</v>
      </c>
      <c r="S3" s="125" t="s">
        <v>222</v>
      </c>
      <c r="T3" s="125"/>
      <c r="U3" s="121"/>
      <c r="V3" s="388" t="s">
        <v>223</v>
      </c>
      <c r="W3" s="389"/>
      <c r="X3" s="389"/>
      <c r="Y3" s="389"/>
      <c r="Z3" s="389"/>
      <c r="AA3" s="389"/>
      <c r="AB3" s="389"/>
      <c r="AC3" s="389"/>
      <c r="AD3" s="389"/>
      <c r="AE3" s="389"/>
      <c r="AF3" s="390"/>
    </row>
    <row r="4" spans="1:32" s="37" customFormat="1" ht="15" customHeight="1">
      <c r="A4" s="126"/>
      <c r="B4" s="127" t="s">
        <v>225</v>
      </c>
      <c r="C4" s="128" t="s">
        <v>226</v>
      </c>
      <c r="D4" s="129" t="s">
        <v>227</v>
      </c>
      <c r="E4" s="127" t="s">
        <v>228</v>
      </c>
      <c r="F4" s="127" t="s">
        <v>229</v>
      </c>
      <c r="G4" s="391" t="s">
        <v>38</v>
      </c>
      <c r="H4" s="126"/>
      <c r="I4" s="391" t="s">
        <v>213</v>
      </c>
      <c r="J4" s="126"/>
      <c r="K4" s="126"/>
      <c r="L4" s="391" t="s">
        <v>215</v>
      </c>
      <c r="M4" s="126" t="s">
        <v>230</v>
      </c>
      <c r="N4" s="126"/>
      <c r="O4" s="126" t="s">
        <v>231</v>
      </c>
      <c r="P4" s="126" t="s">
        <v>232</v>
      </c>
      <c r="Q4" s="126" t="s">
        <v>233</v>
      </c>
      <c r="R4" s="126" t="s">
        <v>234</v>
      </c>
      <c r="S4" s="392" t="s">
        <v>235</v>
      </c>
      <c r="T4" s="256"/>
      <c r="U4" s="127" t="s">
        <v>614</v>
      </c>
      <c r="V4" s="131"/>
      <c r="W4" s="118"/>
      <c r="X4" s="118"/>
      <c r="Y4" s="118"/>
      <c r="Z4" s="118"/>
      <c r="AA4" s="118"/>
      <c r="AB4" s="118"/>
      <c r="AC4" s="118"/>
      <c r="AD4" s="118"/>
      <c r="AE4" s="118"/>
      <c r="AF4" s="132"/>
    </row>
    <row r="5" spans="1:32" s="37" customFormat="1" ht="15" customHeight="1">
      <c r="A5" s="126"/>
      <c r="B5" s="133"/>
      <c r="C5" s="128"/>
      <c r="D5" s="129"/>
      <c r="E5" s="127"/>
      <c r="F5" s="127"/>
      <c r="G5" s="391"/>
      <c r="H5" s="126"/>
      <c r="I5" s="391"/>
      <c r="J5" s="126"/>
      <c r="K5" s="126"/>
      <c r="L5" s="391"/>
      <c r="M5" s="126" t="s">
        <v>215</v>
      </c>
      <c r="N5" s="126"/>
      <c r="O5" s="126"/>
      <c r="P5" s="126" t="s">
        <v>237</v>
      </c>
      <c r="Q5" s="126" t="s">
        <v>216</v>
      </c>
      <c r="R5" s="126" t="s">
        <v>237</v>
      </c>
      <c r="S5" s="392"/>
      <c r="T5" s="256"/>
      <c r="U5" s="130"/>
      <c r="V5" s="393" t="s">
        <v>238</v>
      </c>
      <c r="W5" s="394"/>
      <c r="X5" s="393" t="s">
        <v>239</v>
      </c>
      <c r="Y5" s="394"/>
      <c r="Z5" s="393" t="s">
        <v>240</v>
      </c>
      <c r="AA5" s="394"/>
      <c r="AB5" s="393" t="s">
        <v>241</v>
      </c>
      <c r="AC5" s="394"/>
      <c r="AD5" s="393" t="s">
        <v>231</v>
      </c>
      <c r="AE5" s="395"/>
      <c r="AF5" s="394"/>
    </row>
    <row r="6" spans="1:32" s="37" customFormat="1" ht="15" customHeight="1">
      <c r="A6" s="134" t="s">
        <v>242</v>
      </c>
      <c r="B6" s="135"/>
      <c r="C6" s="114"/>
      <c r="D6" s="136"/>
      <c r="E6" s="137"/>
      <c r="F6" s="137"/>
      <c r="G6" s="134" t="s">
        <v>243</v>
      </c>
      <c r="H6" s="134" t="s">
        <v>244</v>
      </c>
      <c r="I6" s="134" t="s">
        <v>244</v>
      </c>
      <c r="J6" s="134" t="s">
        <v>245</v>
      </c>
      <c r="K6" s="134" t="s">
        <v>246</v>
      </c>
      <c r="L6" s="134" t="s">
        <v>246</v>
      </c>
      <c r="M6" s="134" t="s">
        <v>246</v>
      </c>
      <c r="N6" s="134" t="s">
        <v>247</v>
      </c>
      <c r="O6" s="134"/>
      <c r="P6" s="134" t="s">
        <v>248</v>
      </c>
      <c r="Q6" s="134" t="s">
        <v>249</v>
      </c>
      <c r="R6" s="134" t="s">
        <v>248</v>
      </c>
      <c r="S6" s="138" t="s">
        <v>250</v>
      </c>
      <c r="T6" s="138"/>
      <c r="U6" s="135"/>
      <c r="V6" s="120" t="s">
        <v>251</v>
      </c>
      <c r="W6" s="120" t="s">
        <v>252</v>
      </c>
      <c r="X6" s="120" t="s">
        <v>251</v>
      </c>
      <c r="Y6" s="120" t="s">
        <v>252</v>
      </c>
      <c r="Z6" s="120" t="s">
        <v>251</v>
      </c>
      <c r="AA6" s="120" t="s">
        <v>252</v>
      </c>
      <c r="AB6" s="120" t="s">
        <v>251</v>
      </c>
      <c r="AC6" s="120" t="s">
        <v>252</v>
      </c>
      <c r="AD6" s="120" t="s">
        <v>251</v>
      </c>
      <c r="AE6" s="120" t="s">
        <v>252</v>
      </c>
      <c r="AF6" s="120" t="s">
        <v>231</v>
      </c>
    </row>
    <row r="7" spans="1:32" s="37" customFormat="1" ht="15" customHeight="1">
      <c r="A7" s="139"/>
      <c r="B7" s="121"/>
      <c r="C7" s="259"/>
      <c r="D7" s="259"/>
      <c r="E7" s="124"/>
      <c r="F7" s="260"/>
      <c r="G7" s="120"/>
      <c r="H7" s="253"/>
      <c r="I7" s="253"/>
      <c r="J7" s="253"/>
      <c r="K7" s="253"/>
      <c r="L7" s="253"/>
      <c r="M7" s="253"/>
      <c r="N7" s="253"/>
      <c r="O7" s="254"/>
      <c r="P7" s="253"/>
      <c r="Q7" s="253"/>
      <c r="R7" s="253"/>
      <c r="S7" s="261"/>
      <c r="T7" s="73"/>
      <c r="U7" s="121"/>
      <c r="V7" s="252"/>
      <c r="W7" s="253"/>
      <c r="X7" s="253"/>
      <c r="Y7" s="253"/>
      <c r="Z7" s="253"/>
      <c r="AA7" s="253"/>
      <c r="AB7" s="253"/>
      <c r="AC7" s="253"/>
      <c r="AD7" s="252"/>
      <c r="AE7" s="253"/>
      <c r="AF7" s="254"/>
    </row>
    <row r="8" spans="1:32" s="37" customFormat="1" ht="26.25" customHeight="1">
      <c r="A8" s="140">
        <v>1</v>
      </c>
      <c r="B8" s="262" t="s">
        <v>615</v>
      </c>
      <c r="C8" s="263" t="s">
        <v>253</v>
      </c>
      <c r="D8" s="264" t="s">
        <v>254</v>
      </c>
      <c r="E8" s="265" t="s">
        <v>255</v>
      </c>
      <c r="F8" s="266" t="s">
        <v>619</v>
      </c>
      <c r="G8" s="255" t="s">
        <v>4</v>
      </c>
      <c r="H8" s="267">
        <v>1</v>
      </c>
      <c r="I8" s="11">
        <v>0</v>
      </c>
      <c r="J8" s="11">
        <v>2</v>
      </c>
      <c r="K8" s="11">
        <v>48</v>
      </c>
      <c r="L8" s="11">
        <v>0</v>
      </c>
      <c r="M8" s="11">
        <v>2</v>
      </c>
      <c r="N8" s="11">
        <v>10</v>
      </c>
      <c r="O8" s="12">
        <v>63</v>
      </c>
      <c r="P8" s="267">
        <v>4</v>
      </c>
      <c r="Q8" s="11">
        <v>4</v>
      </c>
      <c r="R8" s="11">
        <v>0</v>
      </c>
      <c r="S8" s="256">
        <v>21</v>
      </c>
      <c r="T8" s="256"/>
      <c r="U8" s="268"/>
      <c r="V8" s="269">
        <v>126</v>
      </c>
      <c r="W8" s="270">
        <v>156</v>
      </c>
      <c r="X8" s="270">
        <v>117</v>
      </c>
      <c r="Y8" s="270">
        <v>160</v>
      </c>
      <c r="Z8" s="270">
        <v>115</v>
      </c>
      <c r="AA8" s="270">
        <v>163</v>
      </c>
      <c r="AB8" s="270"/>
      <c r="AC8" s="270"/>
      <c r="AD8" s="271">
        <v>358</v>
      </c>
      <c r="AE8" s="270">
        <v>479</v>
      </c>
      <c r="AF8" s="272">
        <v>837</v>
      </c>
    </row>
    <row r="9" spans="1:32" s="37" customFormat="1" ht="26.25" customHeight="1">
      <c r="A9" s="140"/>
      <c r="B9" s="273"/>
      <c r="C9" s="263"/>
      <c r="D9" s="264"/>
      <c r="E9" s="266"/>
      <c r="F9" s="266"/>
      <c r="G9" s="126"/>
      <c r="H9" s="274"/>
      <c r="I9" s="274"/>
      <c r="J9" s="274"/>
      <c r="K9" s="274" t="s">
        <v>7</v>
      </c>
      <c r="L9" s="274" t="s">
        <v>7</v>
      </c>
      <c r="M9" s="274" t="s">
        <v>7</v>
      </c>
      <c r="N9" s="274" t="s">
        <v>7</v>
      </c>
      <c r="O9" s="275" t="s">
        <v>7</v>
      </c>
      <c r="P9" s="274" t="s">
        <v>7</v>
      </c>
      <c r="Q9" s="274" t="s">
        <v>7</v>
      </c>
      <c r="R9" s="274" t="s">
        <v>7</v>
      </c>
      <c r="S9" s="256">
        <v>12</v>
      </c>
      <c r="T9" s="256">
        <v>401</v>
      </c>
      <c r="U9" s="268" t="s">
        <v>256</v>
      </c>
      <c r="V9" s="276">
        <v>57</v>
      </c>
      <c r="W9" s="274">
        <v>104</v>
      </c>
      <c r="X9" s="274">
        <v>56</v>
      </c>
      <c r="Y9" s="274">
        <v>103</v>
      </c>
      <c r="Z9" s="274">
        <v>58</v>
      </c>
      <c r="AA9" s="274">
        <v>101</v>
      </c>
      <c r="AB9" s="274"/>
      <c r="AC9" s="274"/>
      <c r="AD9" s="10">
        <v>171</v>
      </c>
      <c r="AE9" s="274">
        <v>308</v>
      </c>
      <c r="AF9" s="277">
        <v>479</v>
      </c>
    </row>
    <row r="10" spans="1:32" s="37" customFormat="1" ht="26.25" customHeight="1">
      <c r="A10" s="140"/>
      <c r="B10" s="262"/>
      <c r="C10" s="263"/>
      <c r="D10" s="263"/>
      <c r="E10" s="266"/>
      <c r="F10" s="266"/>
      <c r="G10" s="126"/>
      <c r="H10" s="274"/>
      <c r="I10" s="274"/>
      <c r="J10" s="274"/>
      <c r="K10" s="274" t="s">
        <v>7</v>
      </c>
      <c r="L10" s="274" t="s">
        <v>7</v>
      </c>
      <c r="M10" s="274" t="s">
        <v>7</v>
      </c>
      <c r="N10" s="274" t="s">
        <v>7</v>
      </c>
      <c r="O10" s="275" t="s">
        <v>7</v>
      </c>
      <c r="P10" s="274" t="s">
        <v>7</v>
      </c>
      <c r="Q10" s="274" t="s">
        <v>7</v>
      </c>
      <c r="R10" s="274" t="s">
        <v>7</v>
      </c>
      <c r="S10" s="256">
        <v>6</v>
      </c>
      <c r="T10" s="256">
        <v>407</v>
      </c>
      <c r="U10" s="268" t="s">
        <v>257</v>
      </c>
      <c r="V10" s="276">
        <v>50</v>
      </c>
      <c r="W10" s="274">
        <v>30</v>
      </c>
      <c r="X10" s="274">
        <v>43</v>
      </c>
      <c r="Y10" s="274">
        <v>36</v>
      </c>
      <c r="Z10" s="274">
        <v>45</v>
      </c>
      <c r="AA10" s="274">
        <v>34</v>
      </c>
      <c r="AB10" s="274"/>
      <c r="AC10" s="274"/>
      <c r="AD10" s="278">
        <v>138</v>
      </c>
      <c r="AE10" s="274">
        <v>100</v>
      </c>
      <c r="AF10" s="277">
        <v>238</v>
      </c>
    </row>
    <row r="11" spans="1:32" s="37" customFormat="1" ht="26.25" customHeight="1">
      <c r="A11" s="140"/>
      <c r="B11" s="262"/>
      <c r="C11" s="263"/>
      <c r="D11" s="263"/>
      <c r="E11" s="266"/>
      <c r="F11" s="266"/>
      <c r="G11" s="126"/>
      <c r="H11" s="274"/>
      <c r="I11" s="274"/>
      <c r="J11" s="274"/>
      <c r="K11" s="274" t="s">
        <v>7</v>
      </c>
      <c r="L11" s="274" t="s">
        <v>7</v>
      </c>
      <c r="M11" s="274" t="s">
        <v>7</v>
      </c>
      <c r="N11" s="274" t="s">
        <v>7</v>
      </c>
      <c r="O11" s="275" t="s">
        <v>7</v>
      </c>
      <c r="P11" s="274" t="s">
        <v>7</v>
      </c>
      <c r="Q11" s="274" t="s">
        <v>7</v>
      </c>
      <c r="R11" s="274" t="s">
        <v>7</v>
      </c>
      <c r="S11" s="256">
        <v>3</v>
      </c>
      <c r="T11" s="256">
        <v>404</v>
      </c>
      <c r="U11" s="268" t="s">
        <v>375</v>
      </c>
      <c r="V11" s="278">
        <v>19</v>
      </c>
      <c r="W11" s="274">
        <v>22</v>
      </c>
      <c r="X11" s="274">
        <v>18</v>
      </c>
      <c r="Y11" s="274">
        <v>21</v>
      </c>
      <c r="Z11" s="274">
        <v>12</v>
      </c>
      <c r="AA11" s="274">
        <v>28</v>
      </c>
      <c r="AB11" s="274"/>
      <c r="AC11" s="274"/>
      <c r="AD11" s="278">
        <v>49</v>
      </c>
      <c r="AE11" s="274">
        <v>71</v>
      </c>
      <c r="AF11" s="275">
        <v>120</v>
      </c>
    </row>
    <row r="12" spans="1:32" s="37" customFormat="1" ht="26.25" customHeight="1">
      <c r="A12" s="141"/>
      <c r="B12" s="279"/>
      <c r="C12" s="280"/>
      <c r="D12" s="280"/>
      <c r="E12" s="281"/>
      <c r="F12" s="281"/>
      <c r="G12" s="282"/>
      <c r="H12" s="283"/>
      <c r="I12" s="283"/>
      <c r="J12" s="283"/>
      <c r="K12" s="283" t="s">
        <v>7</v>
      </c>
      <c r="L12" s="283" t="s">
        <v>7</v>
      </c>
      <c r="M12" s="283" t="s">
        <v>7</v>
      </c>
      <c r="N12" s="283" t="s">
        <v>7</v>
      </c>
      <c r="O12" s="284" t="s">
        <v>7</v>
      </c>
      <c r="P12" s="285" t="s">
        <v>7</v>
      </c>
      <c r="Q12" s="285" t="s">
        <v>7</v>
      </c>
      <c r="R12" s="286" t="s">
        <v>7</v>
      </c>
      <c r="S12" s="287"/>
      <c r="T12" s="287"/>
      <c r="U12" s="288"/>
      <c r="V12" s="289"/>
      <c r="W12" s="290"/>
      <c r="X12" s="290"/>
      <c r="Y12" s="290"/>
      <c r="Z12" s="290"/>
      <c r="AA12" s="290"/>
      <c r="AB12" s="290"/>
      <c r="AC12" s="290"/>
      <c r="AD12" s="289"/>
      <c r="AE12" s="290"/>
      <c r="AF12" s="291"/>
    </row>
  </sheetData>
  <mergeCells count="10">
    <mergeCell ref="V3:AF3"/>
    <mergeCell ref="G4:G5"/>
    <mergeCell ref="I4:I5"/>
    <mergeCell ref="L4:L5"/>
    <mergeCell ref="S4:S5"/>
    <mergeCell ref="V5:W5"/>
    <mergeCell ref="X5:Y5"/>
    <mergeCell ref="Z5:AA5"/>
    <mergeCell ref="AB5:AC5"/>
    <mergeCell ref="AD5:AF5"/>
  </mergeCells>
  <phoneticPr fontId="4"/>
  <pageMargins left="0.43307086614173229" right="0.23622047244094491" top="0.74803149606299213" bottom="0.74803149606299213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I92"/>
  <sheetViews>
    <sheetView view="pageBreakPreview" topLeftCell="A38" zoomScale="66" zoomScaleNormal="100" zoomScaleSheetLayoutView="66" workbookViewId="0">
      <selection activeCell="G48" sqref="G48"/>
    </sheetView>
  </sheetViews>
  <sheetFormatPr defaultRowHeight="13.2" outlineLevelCol="1"/>
  <cols>
    <col min="1" max="1" width="3.33203125" style="30" customWidth="1"/>
    <col min="2" max="2" width="4.88671875" style="30" hidden="1" customWidth="1"/>
    <col min="3" max="3" width="16.109375" style="172" customWidth="1"/>
    <col min="4" max="4" width="27.6640625" style="172" customWidth="1"/>
    <col min="5" max="5" width="8.88671875" style="30" customWidth="1"/>
    <col min="6" max="6" width="12.88671875" style="30" customWidth="1"/>
    <col min="7" max="7" width="10.33203125" style="173" customWidth="1"/>
    <col min="8" max="8" width="4.6640625" style="173" customWidth="1"/>
    <col min="9" max="11" width="4.6640625" style="30" customWidth="1"/>
    <col min="12" max="12" width="5.109375" style="30" customWidth="1"/>
    <col min="13" max="19" width="4.6640625" style="30" customWidth="1"/>
    <col min="20" max="20" width="5.109375" style="30" customWidth="1"/>
    <col min="21" max="21" width="11.33203125" style="30" hidden="1" customWidth="1" outlineLevel="1"/>
    <col min="22" max="22" width="19.33203125" style="30" customWidth="1" collapsed="1"/>
    <col min="23" max="32" width="5.21875" style="30" customWidth="1"/>
    <col min="33" max="33" width="6.88671875" style="30" customWidth="1"/>
    <col min="34" max="35" width="0" style="30" hidden="1" customWidth="1"/>
    <col min="36" max="257" width="9" style="30"/>
    <col min="258" max="258" width="3.33203125" style="30" customWidth="1"/>
    <col min="259" max="259" width="4.88671875" style="30" customWidth="1"/>
    <col min="260" max="260" width="12.21875" style="30" customWidth="1"/>
    <col min="261" max="261" width="20" style="30" customWidth="1"/>
    <col min="262" max="262" width="8.88671875" style="30" customWidth="1"/>
    <col min="263" max="263" width="12.88671875" style="30" customWidth="1"/>
    <col min="264" max="264" width="10.33203125" style="30" customWidth="1"/>
    <col min="265" max="265" width="2.77734375" style="30" customWidth="1"/>
    <col min="266" max="274" width="3.88671875" style="30" customWidth="1"/>
    <col min="275" max="275" width="4" style="30" customWidth="1"/>
    <col min="276" max="277" width="4.44140625" style="30" bestFit="1" customWidth="1"/>
    <col min="278" max="278" width="12" style="30" customWidth="1"/>
    <col min="279" max="284" width="5.21875" style="30" customWidth="1"/>
    <col min="285" max="286" width="2.77734375" style="30" customWidth="1"/>
    <col min="287" max="288" width="5.21875" style="30" customWidth="1"/>
    <col min="289" max="289" width="6.88671875" style="30" customWidth="1"/>
    <col min="290" max="291" width="0" style="30" hidden="1" customWidth="1"/>
    <col min="292" max="513" width="9" style="30"/>
    <col min="514" max="514" width="3.33203125" style="30" customWidth="1"/>
    <col min="515" max="515" width="4.88671875" style="30" customWidth="1"/>
    <col min="516" max="516" width="12.21875" style="30" customWidth="1"/>
    <col min="517" max="517" width="20" style="30" customWidth="1"/>
    <col min="518" max="518" width="8.88671875" style="30" customWidth="1"/>
    <col min="519" max="519" width="12.88671875" style="30" customWidth="1"/>
    <col min="520" max="520" width="10.33203125" style="30" customWidth="1"/>
    <col min="521" max="521" width="2.77734375" style="30" customWidth="1"/>
    <col min="522" max="530" width="3.88671875" style="30" customWidth="1"/>
    <col min="531" max="531" width="4" style="30" customWidth="1"/>
    <col min="532" max="533" width="4.44140625" style="30" bestFit="1" customWidth="1"/>
    <col min="534" max="534" width="12" style="30" customWidth="1"/>
    <col min="535" max="540" width="5.21875" style="30" customWidth="1"/>
    <col min="541" max="542" width="2.77734375" style="30" customWidth="1"/>
    <col min="543" max="544" width="5.21875" style="30" customWidth="1"/>
    <col min="545" max="545" width="6.88671875" style="30" customWidth="1"/>
    <col min="546" max="547" width="0" style="30" hidden="1" customWidth="1"/>
    <col min="548" max="769" width="9" style="30"/>
    <col min="770" max="770" width="3.33203125" style="30" customWidth="1"/>
    <col min="771" max="771" width="4.88671875" style="30" customWidth="1"/>
    <col min="772" max="772" width="12.21875" style="30" customWidth="1"/>
    <col min="773" max="773" width="20" style="30" customWidth="1"/>
    <col min="774" max="774" width="8.88671875" style="30" customWidth="1"/>
    <col min="775" max="775" width="12.88671875" style="30" customWidth="1"/>
    <col min="776" max="776" width="10.33203125" style="30" customWidth="1"/>
    <col min="777" max="777" width="2.77734375" style="30" customWidth="1"/>
    <col min="778" max="786" width="3.88671875" style="30" customWidth="1"/>
    <col min="787" max="787" width="4" style="30" customWidth="1"/>
    <col min="788" max="789" width="4.44140625" style="30" bestFit="1" customWidth="1"/>
    <col min="790" max="790" width="12" style="30" customWidth="1"/>
    <col min="791" max="796" width="5.21875" style="30" customWidth="1"/>
    <col min="797" max="798" width="2.77734375" style="30" customWidth="1"/>
    <col min="799" max="800" width="5.21875" style="30" customWidth="1"/>
    <col min="801" max="801" width="6.88671875" style="30" customWidth="1"/>
    <col min="802" max="803" width="0" style="30" hidden="1" customWidth="1"/>
    <col min="804" max="1025" width="9" style="30"/>
    <col min="1026" max="1026" width="3.33203125" style="30" customWidth="1"/>
    <col min="1027" max="1027" width="4.88671875" style="30" customWidth="1"/>
    <col min="1028" max="1028" width="12.21875" style="30" customWidth="1"/>
    <col min="1029" max="1029" width="20" style="30" customWidth="1"/>
    <col min="1030" max="1030" width="8.88671875" style="30" customWidth="1"/>
    <col min="1031" max="1031" width="12.88671875" style="30" customWidth="1"/>
    <col min="1032" max="1032" width="10.33203125" style="30" customWidth="1"/>
    <col min="1033" max="1033" width="2.77734375" style="30" customWidth="1"/>
    <col min="1034" max="1042" width="3.88671875" style="30" customWidth="1"/>
    <col min="1043" max="1043" width="4" style="30" customWidth="1"/>
    <col min="1044" max="1045" width="4.44140625" style="30" bestFit="1" customWidth="1"/>
    <col min="1046" max="1046" width="12" style="30" customWidth="1"/>
    <col min="1047" max="1052" width="5.21875" style="30" customWidth="1"/>
    <col min="1053" max="1054" width="2.77734375" style="30" customWidth="1"/>
    <col min="1055" max="1056" width="5.21875" style="30" customWidth="1"/>
    <col min="1057" max="1057" width="6.88671875" style="30" customWidth="1"/>
    <col min="1058" max="1059" width="0" style="30" hidden="1" customWidth="1"/>
    <col min="1060" max="1281" width="9" style="30"/>
    <col min="1282" max="1282" width="3.33203125" style="30" customWidth="1"/>
    <col min="1283" max="1283" width="4.88671875" style="30" customWidth="1"/>
    <col min="1284" max="1284" width="12.21875" style="30" customWidth="1"/>
    <col min="1285" max="1285" width="20" style="30" customWidth="1"/>
    <col min="1286" max="1286" width="8.88671875" style="30" customWidth="1"/>
    <col min="1287" max="1287" width="12.88671875" style="30" customWidth="1"/>
    <col min="1288" max="1288" width="10.33203125" style="30" customWidth="1"/>
    <col min="1289" max="1289" width="2.77734375" style="30" customWidth="1"/>
    <col min="1290" max="1298" width="3.88671875" style="30" customWidth="1"/>
    <col min="1299" max="1299" width="4" style="30" customWidth="1"/>
    <col min="1300" max="1301" width="4.44140625" style="30" bestFit="1" customWidth="1"/>
    <col min="1302" max="1302" width="12" style="30" customWidth="1"/>
    <col min="1303" max="1308" width="5.21875" style="30" customWidth="1"/>
    <col min="1309" max="1310" width="2.77734375" style="30" customWidth="1"/>
    <col min="1311" max="1312" width="5.21875" style="30" customWidth="1"/>
    <col min="1313" max="1313" width="6.88671875" style="30" customWidth="1"/>
    <col min="1314" max="1315" width="0" style="30" hidden="1" customWidth="1"/>
    <col min="1316" max="1537" width="9" style="30"/>
    <col min="1538" max="1538" width="3.33203125" style="30" customWidth="1"/>
    <col min="1539" max="1539" width="4.88671875" style="30" customWidth="1"/>
    <col min="1540" max="1540" width="12.21875" style="30" customWidth="1"/>
    <col min="1541" max="1541" width="20" style="30" customWidth="1"/>
    <col min="1542" max="1542" width="8.88671875" style="30" customWidth="1"/>
    <col min="1543" max="1543" width="12.88671875" style="30" customWidth="1"/>
    <col min="1544" max="1544" width="10.33203125" style="30" customWidth="1"/>
    <col min="1545" max="1545" width="2.77734375" style="30" customWidth="1"/>
    <col min="1546" max="1554" width="3.88671875" style="30" customWidth="1"/>
    <col min="1555" max="1555" width="4" style="30" customWidth="1"/>
    <col min="1556" max="1557" width="4.44140625" style="30" bestFit="1" customWidth="1"/>
    <col min="1558" max="1558" width="12" style="30" customWidth="1"/>
    <col min="1559" max="1564" width="5.21875" style="30" customWidth="1"/>
    <col min="1565" max="1566" width="2.77734375" style="30" customWidth="1"/>
    <col min="1567" max="1568" width="5.21875" style="30" customWidth="1"/>
    <col min="1569" max="1569" width="6.88671875" style="30" customWidth="1"/>
    <col min="1570" max="1571" width="0" style="30" hidden="1" customWidth="1"/>
    <col min="1572" max="1793" width="9" style="30"/>
    <col min="1794" max="1794" width="3.33203125" style="30" customWidth="1"/>
    <col min="1795" max="1795" width="4.88671875" style="30" customWidth="1"/>
    <col min="1796" max="1796" width="12.21875" style="30" customWidth="1"/>
    <col min="1797" max="1797" width="20" style="30" customWidth="1"/>
    <col min="1798" max="1798" width="8.88671875" style="30" customWidth="1"/>
    <col min="1799" max="1799" width="12.88671875" style="30" customWidth="1"/>
    <col min="1800" max="1800" width="10.33203125" style="30" customWidth="1"/>
    <col min="1801" max="1801" width="2.77734375" style="30" customWidth="1"/>
    <col min="1802" max="1810" width="3.88671875" style="30" customWidth="1"/>
    <col min="1811" max="1811" width="4" style="30" customWidth="1"/>
    <col min="1812" max="1813" width="4.44140625" style="30" bestFit="1" customWidth="1"/>
    <col min="1814" max="1814" width="12" style="30" customWidth="1"/>
    <col min="1815" max="1820" width="5.21875" style="30" customWidth="1"/>
    <col min="1821" max="1822" width="2.77734375" style="30" customWidth="1"/>
    <col min="1823" max="1824" width="5.21875" style="30" customWidth="1"/>
    <col min="1825" max="1825" width="6.88671875" style="30" customWidth="1"/>
    <col min="1826" max="1827" width="0" style="30" hidden="1" customWidth="1"/>
    <col min="1828" max="2049" width="9" style="30"/>
    <col min="2050" max="2050" width="3.33203125" style="30" customWidth="1"/>
    <col min="2051" max="2051" width="4.88671875" style="30" customWidth="1"/>
    <col min="2052" max="2052" width="12.21875" style="30" customWidth="1"/>
    <col min="2053" max="2053" width="20" style="30" customWidth="1"/>
    <col min="2054" max="2054" width="8.88671875" style="30" customWidth="1"/>
    <col min="2055" max="2055" width="12.88671875" style="30" customWidth="1"/>
    <col min="2056" max="2056" width="10.33203125" style="30" customWidth="1"/>
    <col min="2057" max="2057" width="2.77734375" style="30" customWidth="1"/>
    <col min="2058" max="2066" width="3.88671875" style="30" customWidth="1"/>
    <col min="2067" max="2067" width="4" style="30" customWidth="1"/>
    <col min="2068" max="2069" width="4.44140625" style="30" bestFit="1" customWidth="1"/>
    <col min="2070" max="2070" width="12" style="30" customWidth="1"/>
    <col min="2071" max="2076" width="5.21875" style="30" customWidth="1"/>
    <col min="2077" max="2078" width="2.77734375" style="30" customWidth="1"/>
    <col min="2079" max="2080" width="5.21875" style="30" customWidth="1"/>
    <col min="2081" max="2081" width="6.88671875" style="30" customWidth="1"/>
    <col min="2082" max="2083" width="0" style="30" hidden="1" customWidth="1"/>
    <col min="2084" max="2305" width="9" style="30"/>
    <col min="2306" max="2306" width="3.33203125" style="30" customWidth="1"/>
    <col min="2307" max="2307" width="4.88671875" style="30" customWidth="1"/>
    <col min="2308" max="2308" width="12.21875" style="30" customWidth="1"/>
    <col min="2309" max="2309" width="20" style="30" customWidth="1"/>
    <col min="2310" max="2310" width="8.88671875" style="30" customWidth="1"/>
    <col min="2311" max="2311" width="12.88671875" style="30" customWidth="1"/>
    <col min="2312" max="2312" width="10.33203125" style="30" customWidth="1"/>
    <col min="2313" max="2313" width="2.77734375" style="30" customWidth="1"/>
    <col min="2314" max="2322" width="3.88671875" style="30" customWidth="1"/>
    <col min="2323" max="2323" width="4" style="30" customWidth="1"/>
    <col min="2324" max="2325" width="4.44140625" style="30" bestFit="1" customWidth="1"/>
    <col min="2326" max="2326" width="12" style="30" customWidth="1"/>
    <col min="2327" max="2332" width="5.21875" style="30" customWidth="1"/>
    <col min="2333" max="2334" width="2.77734375" style="30" customWidth="1"/>
    <col min="2335" max="2336" width="5.21875" style="30" customWidth="1"/>
    <col min="2337" max="2337" width="6.88671875" style="30" customWidth="1"/>
    <col min="2338" max="2339" width="0" style="30" hidden="1" customWidth="1"/>
    <col min="2340" max="2561" width="9" style="30"/>
    <col min="2562" max="2562" width="3.33203125" style="30" customWidth="1"/>
    <col min="2563" max="2563" width="4.88671875" style="30" customWidth="1"/>
    <col min="2564" max="2564" width="12.21875" style="30" customWidth="1"/>
    <col min="2565" max="2565" width="20" style="30" customWidth="1"/>
    <col min="2566" max="2566" width="8.88671875" style="30" customWidth="1"/>
    <col min="2567" max="2567" width="12.88671875" style="30" customWidth="1"/>
    <col min="2568" max="2568" width="10.33203125" style="30" customWidth="1"/>
    <col min="2569" max="2569" width="2.77734375" style="30" customWidth="1"/>
    <col min="2570" max="2578" width="3.88671875" style="30" customWidth="1"/>
    <col min="2579" max="2579" width="4" style="30" customWidth="1"/>
    <col min="2580" max="2581" width="4.44140625" style="30" bestFit="1" customWidth="1"/>
    <col min="2582" max="2582" width="12" style="30" customWidth="1"/>
    <col min="2583" max="2588" width="5.21875" style="30" customWidth="1"/>
    <col min="2589" max="2590" width="2.77734375" style="30" customWidth="1"/>
    <col min="2591" max="2592" width="5.21875" style="30" customWidth="1"/>
    <col min="2593" max="2593" width="6.88671875" style="30" customWidth="1"/>
    <col min="2594" max="2595" width="0" style="30" hidden="1" customWidth="1"/>
    <col min="2596" max="2817" width="9" style="30"/>
    <col min="2818" max="2818" width="3.33203125" style="30" customWidth="1"/>
    <col min="2819" max="2819" width="4.88671875" style="30" customWidth="1"/>
    <col min="2820" max="2820" width="12.21875" style="30" customWidth="1"/>
    <col min="2821" max="2821" width="20" style="30" customWidth="1"/>
    <col min="2822" max="2822" width="8.88671875" style="30" customWidth="1"/>
    <col min="2823" max="2823" width="12.88671875" style="30" customWidth="1"/>
    <col min="2824" max="2824" width="10.33203125" style="30" customWidth="1"/>
    <col min="2825" max="2825" width="2.77734375" style="30" customWidth="1"/>
    <col min="2826" max="2834" width="3.88671875" style="30" customWidth="1"/>
    <col min="2835" max="2835" width="4" style="30" customWidth="1"/>
    <col min="2836" max="2837" width="4.44140625" style="30" bestFit="1" customWidth="1"/>
    <col min="2838" max="2838" width="12" style="30" customWidth="1"/>
    <col min="2839" max="2844" width="5.21875" style="30" customWidth="1"/>
    <col min="2845" max="2846" width="2.77734375" style="30" customWidth="1"/>
    <col min="2847" max="2848" width="5.21875" style="30" customWidth="1"/>
    <col min="2849" max="2849" width="6.88671875" style="30" customWidth="1"/>
    <col min="2850" max="2851" width="0" style="30" hidden="1" customWidth="1"/>
    <col min="2852" max="3073" width="9" style="30"/>
    <col min="3074" max="3074" width="3.33203125" style="30" customWidth="1"/>
    <col min="3075" max="3075" width="4.88671875" style="30" customWidth="1"/>
    <col min="3076" max="3076" width="12.21875" style="30" customWidth="1"/>
    <col min="3077" max="3077" width="20" style="30" customWidth="1"/>
    <col min="3078" max="3078" width="8.88671875" style="30" customWidth="1"/>
    <col min="3079" max="3079" width="12.88671875" style="30" customWidth="1"/>
    <col min="3080" max="3080" width="10.33203125" style="30" customWidth="1"/>
    <col min="3081" max="3081" width="2.77734375" style="30" customWidth="1"/>
    <col min="3082" max="3090" width="3.88671875" style="30" customWidth="1"/>
    <col min="3091" max="3091" width="4" style="30" customWidth="1"/>
    <col min="3092" max="3093" width="4.44140625" style="30" bestFit="1" customWidth="1"/>
    <col min="3094" max="3094" width="12" style="30" customWidth="1"/>
    <col min="3095" max="3100" width="5.21875" style="30" customWidth="1"/>
    <col min="3101" max="3102" width="2.77734375" style="30" customWidth="1"/>
    <col min="3103" max="3104" width="5.21875" style="30" customWidth="1"/>
    <col min="3105" max="3105" width="6.88671875" style="30" customWidth="1"/>
    <col min="3106" max="3107" width="0" style="30" hidden="1" customWidth="1"/>
    <col min="3108" max="3329" width="9" style="30"/>
    <col min="3330" max="3330" width="3.33203125" style="30" customWidth="1"/>
    <col min="3331" max="3331" width="4.88671875" style="30" customWidth="1"/>
    <col min="3332" max="3332" width="12.21875" style="30" customWidth="1"/>
    <col min="3333" max="3333" width="20" style="30" customWidth="1"/>
    <col min="3334" max="3334" width="8.88671875" style="30" customWidth="1"/>
    <col min="3335" max="3335" width="12.88671875" style="30" customWidth="1"/>
    <col min="3336" max="3336" width="10.33203125" style="30" customWidth="1"/>
    <col min="3337" max="3337" width="2.77734375" style="30" customWidth="1"/>
    <col min="3338" max="3346" width="3.88671875" style="30" customWidth="1"/>
    <col min="3347" max="3347" width="4" style="30" customWidth="1"/>
    <col min="3348" max="3349" width="4.44140625" style="30" bestFit="1" customWidth="1"/>
    <col min="3350" max="3350" width="12" style="30" customWidth="1"/>
    <col min="3351" max="3356" width="5.21875" style="30" customWidth="1"/>
    <col min="3357" max="3358" width="2.77734375" style="30" customWidth="1"/>
    <col min="3359" max="3360" width="5.21875" style="30" customWidth="1"/>
    <col min="3361" max="3361" width="6.88671875" style="30" customWidth="1"/>
    <col min="3362" max="3363" width="0" style="30" hidden="1" customWidth="1"/>
    <col min="3364" max="3585" width="9" style="30"/>
    <col min="3586" max="3586" width="3.33203125" style="30" customWidth="1"/>
    <col min="3587" max="3587" width="4.88671875" style="30" customWidth="1"/>
    <col min="3588" max="3588" width="12.21875" style="30" customWidth="1"/>
    <col min="3589" max="3589" width="20" style="30" customWidth="1"/>
    <col min="3590" max="3590" width="8.88671875" style="30" customWidth="1"/>
    <col min="3591" max="3591" width="12.88671875" style="30" customWidth="1"/>
    <col min="3592" max="3592" width="10.33203125" style="30" customWidth="1"/>
    <col min="3593" max="3593" width="2.77734375" style="30" customWidth="1"/>
    <col min="3594" max="3602" width="3.88671875" style="30" customWidth="1"/>
    <col min="3603" max="3603" width="4" style="30" customWidth="1"/>
    <col min="3604" max="3605" width="4.44140625" style="30" bestFit="1" customWidth="1"/>
    <col min="3606" max="3606" width="12" style="30" customWidth="1"/>
    <col min="3607" max="3612" width="5.21875" style="30" customWidth="1"/>
    <col min="3613" max="3614" width="2.77734375" style="30" customWidth="1"/>
    <col min="3615" max="3616" width="5.21875" style="30" customWidth="1"/>
    <col min="3617" max="3617" width="6.88671875" style="30" customWidth="1"/>
    <col min="3618" max="3619" width="0" style="30" hidden="1" customWidth="1"/>
    <col min="3620" max="3841" width="9" style="30"/>
    <col min="3842" max="3842" width="3.33203125" style="30" customWidth="1"/>
    <col min="3843" max="3843" width="4.88671875" style="30" customWidth="1"/>
    <col min="3844" max="3844" width="12.21875" style="30" customWidth="1"/>
    <col min="3845" max="3845" width="20" style="30" customWidth="1"/>
    <col min="3846" max="3846" width="8.88671875" style="30" customWidth="1"/>
    <col min="3847" max="3847" width="12.88671875" style="30" customWidth="1"/>
    <col min="3848" max="3848" width="10.33203125" style="30" customWidth="1"/>
    <col min="3849" max="3849" width="2.77734375" style="30" customWidth="1"/>
    <col min="3850" max="3858" width="3.88671875" style="30" customWidth="1"/>
    <col min="3859" max="3859" width="4" style="30" customWidth="1"/>
    <col min="3860" max="3861" width="4.44140625" style="30" bestFit="1" customWidth="1"/>
    <col min="3862" max="3862" width="12" style="30" customWidth="1"/>
    <col min="3863" max="3868" width="5.21875" style="30" customWidth="1"/>
    <col min="3869" max="3870" width="2.77734375" style="30" customWidth="1"/>
    <col min="3871" max="3872" width="5.21875" style="30" customWidth="1"/>
    <col min="3873" max="3873" width="6.88671875" style="30" customWidth="1"/>
    <col min="3874" max="3875" width="0" style="30" hidden="1" customWidth="1"/>
    <col min="3876" max="4097" width="9" style="30"/>
    <col min="4098" max="4098" width="3.33203125" style="30" customWidth="1"/>
    <col min="4099" max="4099" width="4.88671875" style="30" customWidth="1"/>
    <col min="4100" max="4100" width="12.21875" style="30" customWidth="1"/>
    <col min="4101" max="4101" width="20" style="30" customWidth="1"/>
    <col min="4102" max="4102" width="8.88671875" style="30" customWidth="1"/>
    <col min="4103" max="4103" width="12.88671875" style="30" customWidth="1"/>
    <col min="4104" max="4104" width="10.33203125" style="30" customWidth="1"/>
    <col min="4105" max="4105" width="2.77734375" style="30" customWidth="1"/>
    <col min="4106" max="4114" width="3.88671875" style="30" customWidth="1"/>
    <col min="4115" max="4115" width="4" style="30" customWidth="1"/>
    <col min="4116" max="4117" width="4.44140625" style="30" bestFit="1" customWidth="1"/>
    <col min="4118" max="4118" width="12" style="30" customWidth="1"/>
    <col min="4119" max="4124" width="5.21875" style="30" customWidth="1"/>
    <col min="4125" max="4126" width="2.77734375" style="30" customWidth="1"/>
    <col min="4127" max="4128" width="5.21875" style="30" customWidth="1"/>
    <col min="4129" max="4129" width="6.88671875" style="30" customWidth="1"/>
    <col min="4130" max="4131" width="0" style="30" hidden="1" customWidth="1"/>
    <col min="4132" max="4353" width="9" style="30"/>
    <col min="4354" max="4354" width="3.33203125" style="30" customWidth="1"/>
    <col min="4355" max="4355" width="4.88671875" style="30" customWidth="1"/>
    <col min="4356" max="4356" width="12.21875" style="30" customWidth="1"/>
    <col min="4357" max="4357" width="20" style="30" customWidth="1"/>
    <col min="4358" max="4358" width="8.88671875" style="30" customWidth="1"/>
    <col min="4359" max="4359" width="12.88671875" style="30" customWidth="1"/>
    <col min="4360" max="4360" width="10.33203125" style="30" customWidth="1"/>
    <col min="4361" max="4361" width="2.77734375" style="30" customWidth="1"/>
    <col min="4362" max="4370" width="3.88671875" style="30" customWidth="1"/>
    <col min="4371" max="4371" width="4" style="30" customWidth="1"/>
    <col min="4372" max="4373" width="4.44140625" style="30" bestFit="1" customWidth="1"/>
    <col min="4374" max="4374" width="12" style="30" customWidth="1"/>
    <col min="4375" max="4380" width="5.21875" style="30" customWidth="1"/>
    <col min="4381" max="4382" width="2.77734375" style="30" customWidth="1"/>
    <col min="4383" max="4384" width="5.21875" style="30" customWidth="1"/>
    <col min="4385" max="4385" width="6.88671875" style="30" customWidth="1"/>
    <col min="4386" max="4387" width="0" style="30" hidden="1" customWidth="1"/>
    <col min="4388" max="4609" width="9" style="30"/>
    <col min="4610" max="4610" width="3.33203125" style="30" customWidth="1"/>
    <col min="4611" max="4611" width="4.88671875" style="30" customWidth="1"/>
    <col min="4612" max="4612" width="12.21875" style="30" customWidth="1"/>
    <col min="4613" max="4613" width="20" style="30" customWidth="1"/>
    <col min="4614" max="4614" width="8.88671875" style="30" customWidth="1"/>
    <col min="4615" max="4615" width="12.88671875" style="30" customWidth="1"/>
    <col min="4616" max="4616" width="10.33203125" style="30" customWidth="1"/>
    <col min="4617" max="4617" width="2.77734375" style="30" customWidth="1"/>
    <col min="4618" max="4626" width="3.88671875" style="30" customWidth="1"/>
    <col min="4627" max="4627" width="4" style="30" customWidth="1"/>
    <col min="4628" max="4629" width="4.44140625" style="30" bestFit="1" customWidth="1"/>
    <col min="4630" max="4630" width="12" style="30" customWidth="1"/>
    <col min="4631" max="4636" width="5.21875" style="30" customWidth="1"/>
    <col min="4637" max="4638" width="2.77734375" style="30" customWidth="1"/>
    <col min="4639" max="4640" width="5.21875" style="30" customWidth="1"/>
    <col min="4641" max="4641" width="6.88671875" style="30" customWidth="1"/>
    <col min="4642" max="4643" width="0" style="30" hidden="1" customWidth="1"/>
    <col min="4644" max="4865" width="9" style="30"/>
    <col min="4866" max="4866" width="3.33203125" style="30" customWidth="1"/>
    <col min="4867" max="4867" width="4.88671875" style="30" customWidth="1"/>
    <col min="4868" max="4868" width="12.21875" style="30" customWidth="1"/>
    <col min="4869" max="4869" width="20" style="30" customWidth="1"/>
    <col min="4870" max="4870" width="8.88671875" style="30" customWidth="1"/>
    <col min="4871" max="4871" width="12.88671875" style="30" customWidth="1"/>
    <col min="4872" max="4872" width="10.33203125" style="30" customWidth="1"/>
    <col min="4873" max="4873" width="2.77734375" style="30" customWidth="1"/>
    <col min="4874" max="4882" width="3.88671875" style="30" customWidth="1"/>
    <col min="4883" max="4883" width="4" style="30" customWidth="1"/>
    <col min="4884" max="4885" width="4.44140625" style="30" bestFit="1" customWidth="1"/>
    <col min="4886" max="4886" width="12" style="30" customWidth="1"/>
    <col min="4887" max="4892" width="5.21875" style="30" customWidth="1"/>
    <col min="4893" max="4894" width="2.77734375" style="30" customWidth="1"/>
    <col min="4895" max="4896" width="5.21875" style="30" customWidth="1"/>
    <col min="4897" max="4897" width="6.88671875" style="30" customWidth="1"/>
    <col min="4898" max="4899" width="0" style="30" hidden="1" customWidth="1"/>
    <col min="4900" max="5121" width="9" style="30"/>
    <col min="5122" max="5122" width="3.33203125" style="30" customWidth="1"/>
    <col min="5123" max="5123" width="4.88671875" style="30" customWidth="1"/>
    <col min="5124" max="5124" width="12.21875" style="30" customWidth="1"/>
    <col min="5125" max="5125" width="20" style="30" customWidth="1"/>
    <col min="5126" max="5126" width="8.88671875" style="30" customWidth="1"/>
    <col min="5127" max="5127" width="12.88671875" style="30" customWidth="1"/>
    <col min="5128" max="5128" width="10.33203125" style="30" customWidth="1"/>
    <col min="5129" max="5129" width="2.77734375" style="30" customWidth="1"/>
    <col min="5130" max="5138" width="3.88671875" style="30" customWidth="1"/>
    <col min="5139" max="5139" width="4" style="30" customWidth="1"/>
    <col min="5140" max="5141" width="4.44140625" style="30" bestFit="1" customWidth="1"/>
    <col min="5142" max="5142" width="12" style="30" customWidth="1"/>
    <col min="5143" max="5148" width="5.21875" style="30" customWidth="1"/>
    <col min="5149" max="5150" width="2.77734375" style="30" customWidth="1"/>
    <col min="5151" max="5152" width="5.21875" style="30" customWidth="1"/>
    <col min="5153" max="5153" width="6.88671875" style="30" customWidth="1"/>
    <col min="5154" max="5155" width="0" style="30" hidden="1" customWidth="1"/>
    <col min="5156" max="5377" width="9" style="30"/>
    <col min="5378" max="5378" width="3.33203125" style="30" customWidth="1"/>
    <col min="5379" max="5379" width="4.88671875" style="30" customWidth="1"/>
    <col min="5380" max="5380" width="12.21875" style="30" customWidth="1"/>
    <col min="5381" max="5381" width="20" style="30" customWidth="1"/>
    <col min="5382" max="5382" width="8.88671875" style="30" customWidth="1"/>
    <col min="5383" max="5383" width="12.88671875" style="30" customWidth="1"/>
    <col min="5384" max="5384" width="10.33203125" style="30" customWidth="1"/>
    <col min="5385" max="5385" width="2.77734375" style="30" customWidth="1"/>
    <col min="5386" max="5394" width="3.88671875" style="30" customWidth="1"/>
    <col min="5395" max="5395" width="4" style="30" customWidth="1"/>
    <col min="5396" max="5397" width="4.44140625" style="30" bestFit="1" customWidth="1"/>
    <col min="5398" max="5398" width="12" style="30" customWidth="1"/>
    <col min="5399" max="5404" width="5.21875" style="30" customWidth="1"/>
    <col min="5405" max="5406" width="2.77734375" style="30" customWidth="1"/>
    <col min="5407" max="5408" width="5.21875" style="30" customWidth="1"/>
    <col min="5409" max="5409" width="6.88671875" style="30" customWidth="1"/>
    <col min="5410" max="5411" width="0" style="30" hidden="1" customWidth="1"/>
    <col min="5412" max="5633" width="9" style="30"/>
    <col min="5634" max="5634" width="3.33203125" style="30" customWidth="1"/>
    <col min="5635" max="5635" width="4.88671875" style="30" customWidth="1"/>
    <col min="5636" max="5636" width="12.21875" style="30" customWidth="1"/>
    <col min="5637" max="5637" width="20" style="30" customWidth="1"/>
    <col min="5638" max="5638" width="8.88671875" style="30" customWidth="1"/>
    <col min="5639" max="5639" width="12.88671875" style="30" customWidth="1"/>
    <col min="5640" max="5640" width="10.33203125" style="30" customWidth="1"/>
    <col min="5641" max="5641" width="2.77734375" style="30" customWidth="1"/>
    <col min="5642" max="5650" width="3.88671875" style="30" customWidth="1"/>
    <col min="5651" max="5651" width="4" style="30" customWidth="1"/>
    <col min="5652" max="5653" width="4.44140625" style="30" bestFit="1" customWidth="1"/>
    <col min="5654" max="5654" width="12" style="30" customWidth="1"/>
    <col min="5655" max="5660" width="5.21875" style="30" customWidth="1"/>
    <col min="5661" max="5662" width="2.77734375" style="30" customWidth="1"/>
    <col min="5663" max="5664" width="5.21875" style="30" customWidth="1"/>
    <col min="5665" max="5665" width="6.88671875" style="30" customWidth="1"/>
    <col min="5666" max="5667" width="0" style="30" hidden="1" customWidth="1"/>
    <col min="5668" max="5889" width="9" style="30"/>
    <col min="5890" max="5890" width="3.33203125" style="30" customWidth="1"/>
    <col min="5891" max="5891" width="4.88671875" style="30" customWidth="1"/>
    <col min="5892" max="5892" width="12.21875" style="30" customWidth="1"/>
    <col min="5893" max="5893" width="20" style="30" customWidth="1"/>
    <col min="5894" max="5894" width="8.88671875" style="30" customWidth="1"/>
    <col min="5895" max="5895" width="12.88671875" style="30" customWidth="1"/>
    <col min="5896" max="5896" width="10.33203125" style="30" customWidth="1"/>
    <col min="5897" max="5897" width="2.77734375" style="30" customWidth="1"/>
    <col min="5898" max="5906" width="3.88671875" style="30" customWidth="1"/>
    <col min="5907" max="5907" width="4" style="30" customWidth="1"/>
    <col min="5908" max="5909" width="4.44140625" style="30" bestFit="1" customWidth="1"/>
    <col min="5910" max="5910" width="12" style="30" customWidth="1"/>
    <col min="5911" max="5916" width="5.21875" style="30" customWidth="1"/>
    <col min="5917" max="5918" width="2.77734375" style="30" customWidth="1"/>
    <col min="5919" max="5920" width="5.21875" style="30" customWidth="1"/>
    <col min="5921" max="5921" width="6.88671875" style="30" customWidth="1"/>
    <col min="5922" max="5923" width="0" style="30" hidden="1" customWidth="1"/>
    <col min="5924" max="6145" width="9" style="30"/>
    <col min="6146" max="6146" width="3.33203125" style="30" customWidth="1"/>
    <col min="6147" max="6147" width="4.88671875" style="30" customWidth="1"/>
    <col min="6148" max="6148" width="12.21875" style="30" customWidth="1"/>
    <col min="6149" max="6149" width="20" style="30" customWidth="1"/>
    <col min="6150" max="6150" width="8.88671875" style="30" customWidth="1"/>
    <col min="6151" max="6151" width="12.88671875" style="30" customWidth="1"/>
    <col min="6152" max="6152" width="10.33203125" style="30" customWidth="1"/>
    <col min="6153" max="6153" width="2.77734375" style="30" customWidth="1"/>
    <col min="6154" max="6162" width="3.88671875" style="30" customWidth="1"/>
    <col min="6163" max="6163" width="4" style="30" customWidth="1"/>
    <col min="6164" max="6165" width="4.44140625" style="30" bestFit="1" customWidth="1"/>
    <col min="6166" max="6166" width="12" style="30" customWidth="1"/>
    <col min="6167" max="6172" width="5.21875" style="30" customWidth="1"/>
    <col min="6173" max="6174" width="2.77734375" style="30" customWidth="1"/>
    <col min="6175" max="6176" width="5.21875" style="30" customWidth="1"/>
    <col min="6177" max="6177" width="6.88671875" style="30" customWidth="1"/>
    <col min="6178" max="6179" width="0" style="30" hidden="1" customWidth="1"/>
    <col min="6180" max="6401" width="9" style="30"/>
    <col min="6402" max="6402" width="3.33203125" style="30" customWidth="1"/>
    <col min="6403" max="6403" width="4.88671875" style="30" customWidth="1"/>
    <col min="6404" max="6404" width="12.21875" style="30" customWidth="1"/>
    <col min="6405" max="6405" width="20" style="30" customWidth="1"/>
    <col min="6406" max="6406" width="8.88671875" style="30" customWidth="1"/>
    <col min="6407" max="6407" width="12.88671875" style="30" customWidth="1"/>
    <col min="6408" max="6408" width="10.33203125" style="30" customWidth="1"/>
    <col min="6409" max="6409" width="2.77734375" style="30" customWidth="1"/>
    <col min="6410" max="6418" width="3.88671875" style="30" customWidth="1"/>
    <col min="6419" max="6419" width="4" style="30" customWidth="1"/>
    <col min="6420" max="6421" width="4.44140625" style="30" bestFit="1" customWidth="1"/>
    <col min="6422" max="6422" width="12" style="30" customWidth="1"/>
    <col min="6423" max="6428" width="5.21875" style="30" customWidth="1"/>
    <col min="6429" max="6430" width="2.77734375" style="30" customWidth="1"/>
    <col min="6431" max="6432" width="5.21875" style="30" customWidth="1"/>
    <col min="6433" max="6433" width="6.88671875" style="30" customWidth="1"/>
    <col min="6434" max="6435" width="0" style="30" hidden="1" customWidth="1"/>
    <col min="6436" max="6657" width="9" style="30"/>
    <col min="6658" max="6658" width="3.33203125" style="30" customWidth="1"/>
    <col min="6659" max="6659" width="4.88671875" style="30" customWidth="1"/>
    <col min="6660" max="6660" width="12.21875" style="30" customWidth="1"/>
    <col min="6661" max="6661" width="20" style="30" customWidth="1"/>
    <col min="6662" max="6662" width="8.88671875" style="30" customWidth="1"/>
    <col min="6663" max="6663" width="12.88671875" style="30" customWidth="1"/>
    <col min="6664" max="6664" width="10.33203125" style="30" customWidth="1"/>
    <col min="6665" max="6665" width="2.77734375" style="30" customWidth="1"/>
    <col min="6666" max="6674" width="3.88671875" style="30" customWidth="1"/>
    <col min="6675" max="6675" width="4" style="30" customWidth="1"/>
    <col min="6676" max="6677" width="4.44140625" style="30" bestFit="1" customWidth="1"/>
    <col min="6678" max="6678" width="12" style="30" customWidth="1"/>
    <col min="6679" max="6684" width="5.21875" style="30" customWidth="1"/>
    <col min="6685" max="6686" width="2.77734375" style="30" customWidth="1"/>
    <col min="6687" max="6688" width="5.21875" style="30" customWidth="1"/>
    <col min="6689" max="6689" width="6.88671875" style="30" customWidth="1"/>
    <col min="6690" max="6691" width="0" style="30" hidden="1" customWidth="1"/>
    <col min="6692" max="6913" width="9" style="30"/>
    <col min="6914" max="6914" width="3.33203125" style="30" customWidth="1"/>
    <col min="6915" max="6915" width="4.88671875" style="30" customWidth="1"/>
    <col min="6916" max="6916" width="12.21875" style="30" customWidth="1"/>
    <col min="6917" max="6917" width="20" style="30" customWidth="1"/>
    <col min="6918" max="6918" width="8.88671875" style="30" customWidth="1"/>
    <col min="6919" max="6919" width="12.88671875" style="30" customWidth="1"/>
    <col min="6920" max="6920" width="10.33203125" style="30" customWidth="1"/>
    <col min="6921" max="6921" width="2.77734375" style="30" customWidth="1"/>
    <col min="6922" max="6930" width="3.88671875" style="30" customWidth="1"/>
    <col min="6931" max="6931" width="4" style="30" customWidth="1"/>
    <col min="6932" max="6933" width="4.44140625" style="30" bestFit="1" customWidth="1"/>
    <col min="6934" max="6934" width="12" style="30" customWidth="1"/>
    <col min="6935" max="6940" width="5.21875" style="30" customWidth="1"/>
    <col min="6941" max="6942" width="2.77734375" style="30" customWidth="1"/>
    <col min="6943" max="6944" width="5.21875" style="30" customWidth="1"/>
    <col min="6945" max="6945" width="6.88671875" style="30" customWidth="1"/>
    <col min="6946" max="6947" width="0" style="30" hidden="1" customWidth="1"/>
    <col min="6948" max="7169" width="9" style="30"/>
    <col min="7170" max="7170" width="3.33203125" style="30" customWidth="1"/>
    <col min="7171" max="7171" width="4.88671875" style="30" customWidth="1"/>
    <col min="7172" max="7172" width="12.21875" style="30" customWidth="1"/>
    <col min="7173" max="7173" width="20" style="30" customWidth="1"/>
    <col min="7174" max="7174" width="8.88671875" style="30" customWidth="1"/>
    <col min="7175" max="7175" width="12.88671875" style="30" customWidth="1"/>
    <col min="7176" max="7176" width="10.33203125" style="30" customWidth="1"/>
    <col min="7177" max="7177" width="2.77734375" style="30" customWidth="1"/>
    <col min="7178" max="7186" width="3.88671875" style="30" customWidth="1"/>
    <col min="7187" max="7187" width="4" style="30" customWidth="1"/>
    <col min="7188" max="7189" width="4.44140625" style="30" bestFit="1" customWidth="1"/>
    <col min="7190" max="7190" width="12" style="30" customWidth="1"/>
    <col min="7191" max="7196" width="5.21875" style="30" customWidth="1"/>
    <col min="7197" max="7198" width="2.77734375" style="30" customWidth="1"/>
    <col min="7199" max="7200" width="5.21875" style="30" customWidth="1"/>
    <col min="7201" max="7201" width="6.88671875" style="30" customWidth="1"/>
    <col min="7202" max="7203" width="0" style="30" hidden="1" customWidth="1"/>
    <col min="7204" max="7425" width="9" style="30"/>
    <col min="7426" max="7426" width="3.33203125" style="30" customWidth="1"/>
    <col min="7427" max="7427" width="4.88671875" style="30" customWidth="1"/>
    <col min="7428" max="7428" width="12.21875" style="30" customWidth="1"/>
    <col min="7429" max="7429" width="20" style="30" customWidth="1"/>
    <col min="7430" max="7430" width="8.88671875" style="30" customWidth="1"/>
    <col min="7431" max="7431" width="12.88671875" style="30" customWidth="1"/>
    <col min="7432" max="7432" width="10.33203125" style="30" customWidth="1"/>
    <col min="7433" max="7433" width="2.77734375" style="30" customWidth="1"/>
    <col min="7434" max="7442" width="3.88671875" style="30" customWidth="1"/>
    <col min="7443" max="7443" width="4" style="30" customWidth="1"/>
    <col min="7444" max="7445" width="4.44140625" style="30" bestFit="1" customWidth="1"/>
    <col min="7446" max="7446" width="12" style="30" customWidth="1"/>
    <col min="7447" max="7452" width="5.21875" style="30" customWidth="1"/>
    <col min="7453" max="7454" width="2.77734375" style="30" customWidth="1"/>
    <col min="7455" max="7456" width="5.21875" style="30" customWidth="1"/>
    <col min="7457" max="7457" width="6.88671875" style="30" customWidth="1"/>
    <col min="7458" max="7459" width="0" style="30" hidden="1" customWidth="1"/>
    <col min="7460" max="7681" width="9" style="30"/>
    <col min="7682" max="7682" width="3.33203125" style="30" customWidth="1"/>
    <col min="7683" max="7683" width="4.88671875" style="30" customWidth="1"/>
    <col min="7684" max="7684" width="12.21875" style="30" customWidth="1"/>
    <col min="7685" max="7685" width="20" style="30" customWidth="1"/>
    <col min="7686" max="7686" width="8.88671875" style="30" customWidth="1"/>
    <col min="7687" max="7687" width="12.88671875" style="30" customWidth="1"/>
    <col min="7688" max="7688" width="10.33203125" style="30" customWidth="1"/>
    <col min="7689" max="7689" width="2.77734375" style="30" customWidth="1"/>
    <col min="7690" max="7698" width="3.88671875" style="30" customWidth="1"/>
    <col min="7699" max="7699" width="4" style="30" customWidth="1"/>
    <col min="7700" max="7701" width="4.44140625" style="30" bestFit="1" customWidth="1"/>
    <col min="7702" max="7702" width="12" style="30" customWidth="1"/>
    <col min="7703" max="7708" width="5.21875" style="30" customWidth="1"/>
    <col min="7709" max="7710" width="2.77734375" style="30" customWidth="1"/>
    <col min="7711" max="7712" width="5.21875" style="30" customWidth="1"/>
    <col min="7713" max="7713" width="6.88671875" style="30" customWidth="1"/>
    <col min="7714" max="7715" width="0" style="30" hidden="1" customWidth="1"/>
    <col min="7716" max="7937" width="9" style="30"/>
    <col min="7938" max="7938" width="3.33203125" style="30" customWidth="1"/>
    <col min="7939" max="7939" width="4.88671875" style="30" customWidth="1"/>
    <col min="7940" max="7940" width="12.21875" style="30" customWidth="1"/>
    <col min="7941" max="7941" width="20" style="30" customWidth="1"/>
    <col min="7942" max="7942" width="8.88671875" style="30" customWidth="1"/>
    <col min="7943" max="7943" width="12.88671875" style="30" customWidth="1"/>
    <col min="7944" max="7944" width="10.33203125" style="30" customWidth="1"/>
    <col min="7945" max="7945" width="2.77734375" style="30" customWidth="1"/>
    <col min="7946" max="7954" width="3.88671875" style="30" customWidth="1"/>
    <col min="7955" max="7955" width="4" style="30" customWidth="1"/>
    <col min="7956" max="7957" width="4.44140625" style="30" bestFit="1" customWidth="1"/>
    <col min="7958" max="7958" width="12" style="30" customWidth="1"/>
    <col min="7959" max="7964" width="5.21875" style="30" customWidth="1"/>
    <col min="7965" max="7966" width="2.77734375" style="30" customWidth="1"/>
    <col min="7967" max="7968" width="5.21875" style="30" customWidth="1"/>
    <col min="7969" max="7969" width="6.88671875" style="30" customWidth="1"/>
    <col min="7970" max="7971" width="0" style="30" hidden="1" customWidth="1"/>
    <col min="7972" max="8193" width="9" style="30"/>
    <col min="8194" max="8194" width="3.33203125" style="30" customWidth="1"/>
    <col min="8195" max="8195" width="4.88671875" style="30" customWidth="1"/>
    <col min="8196" max="8196" width="12.21875" style="30" customWidth="1"/>
    <col min="8197" max="8197" width="20" style="30" customWidth="1"/>
    <col min="8198" max="8198" width="8.88671875" style="30" customWidth="1"/>
    <col min="8199" max="8199" width="12.88671875" style="30" customWidth="1"/>
    <col min="8200" max="8200" width="10.33203125" style="30" customWidth="1"/>
    <col min="8201" max="8201" width="2.77734375" style="30" customWidth="1"/>
    <col min="8202" max="8210" width="3.88671875" style="30" customWidth="1"/>
    <col min="8211" max="8211" width="4" style="30" customWidth="1"/>
    <col min="8212" max="8213" width="4.44140625" style="30" bestFit="1" customWidth="1"/>
    <col min="8214" max="8214" width="12" style="30" customWidth="1"/>
    <col min="8215" max="8220" width="5.21875" style="30" customWidth="1"/>
    <col min="8221" max="8222" width="2.77734375" style="30" customWidth="1"/>
    <col min="8223" max="8224" width="5.21875" style="30" customWidth="1"/>
    <col min="8225" max="8225" width="6.88671875" style="30" customWidth="1"/>
    <col min="8226" max="8227" width="0" style="30" hidden="1" customWidth="1"/>
    <col min="8228" max="8449" width="9" style="30"/>
    <col min="8450" max="8450" width="3.33203125" style="30" customWidth="1"/>
    <col min="8451" max="8451" width="4.88671875" style="30" customWidth="1"/>
    <col min="8452" max="8452" width="12.21875" style="30" customWidth="1"/>
    <col min="8453" max="8453" width="20" style="30" customWidth="1"/>
    <col min="8454" max="8454" width="8.88671875" style="30" customWidth="1"/>
    <col min="8455" max="8455" width="12.88671875" style="30" customWidth="1"/>
    <col min="8456" max="8456" width="10.33203125" style="30" customWidth="1"/>
    <col min="8457" max="8457" width="2.77734375" style="30" customWidth="1"/>
    <col min="8458" max="8466" width="3.88671875" style="30" customWidth="1"/>
    <col min="8467" max="8467" width="4" style="30" customWidth="1"/>
    <col min="8468" max="8469" width="4.44140625" style="30" bestFit="1" customWidth="1"/>
    <col min="8470" max="8470" width="12" style="30" customWidth="1"/>
    <col min="8471" max="8476" width="5.21875" style="30" customWidth="1"/>
    <col min="8477" max="8478" width="2.77734375" style="30" customWidth="1"/>
    <col min="8479" max="8480" width="5.21875" style="30" customWidth="1"/>
    <col min="8481" max="8481" width="6.88671875" style="30" customWidth="1"/>
    <col min="8482" max="8483" width="0" style="30" hidden="1" customWidth="1"/>
    <col min="8484" max="8705" width="9" style="30"/>
    <col min="8706" max="8706" width="3.33203125" style="30" customWidth="1"/>
    <col min="8707" max="8707" width="4.88671875" style="30" customWidth="1"/>
    <col min="8708" max="8708" width="12.21875" style="30" customWidth="1"/>
    <col min="8709" max="8709" width="20" style="30" customWidth="1"/>
    <col min="8710" max="8710" width="8.88671875" style="30" customWidth="1"/>
    <col min="8711" max="8711" width="12.88671875" style="30" customWidth="1"/>
    <col min="8712" max="8712" width="10.33203125" style="30" customWidth="1"/>
    <col min="8713" max="8713" width="2.77734375" style="30" customWidth="1"/>
    <col min="8714" max="8722" width="3.88671875" style="30" customWidth="1"/>
    <col min="8723" max="8723" width="4" style="30" customWidth="1"/>
    <col min="8724" max="8725" width="4.44140625" style="30" bestFit="1" customWidth="1"/>
    <col min="8726" max="8726" width="12" style="30" customWidth="1"/>
    <col min="8727" max="8732" width="5.21875" style="30" customWidth="1"/>
    <col min="8733" max="8734" width="2.77734375" style="30" customWidth="1"/>
    <col min="8735" max="8736" width="5.21875" style="30" customWidth="1"/>
    <col min="8737" max="8737" width="6.88671875" style="30" customWidth="1"/>
    <col min="8738" max="8739" width="0" style="30" hidden="1" customWidth="1"/>
    <col min="8740" max="8961" width="9" style="30"/>
    <col min="8962" max="8962" width="3.33203125" style="30" customWidth="1"/>
    <col min="8963" max="8963" width="4.88671875" style="30" customWidth="1"/>
    <col min="8964" max="8964" width="12.21875" style="30" customWidth="1"/>
    <col min="8965" max="8965" width="20" style="30" customWidth="1"/>
    <col min="8966" max="8966" width="8.88671875" style="30" customWidth="1"/>
    <col min="8967" max="8967" width="12.88671875" style="30" customWidth="1"/>
    <col min="8968" max="8968" width="10.33203125" style="30" customWidth="1"/>
    <col min="8969" max="8969" width="2.77734375" style="30" customWidth="1"/>
    <col min="8970" max="8978" width="3.88671875" style="30" customWidth="1"/>
    <col min="8979" max="8979" width="4" style="30" customWidth="1"/>
    <col min="8980" max="8981" width="4.44140625" style="30" bestFit="1" customWidth="1"/>
    <col min="8982" max="8982" width="12" style="30" customWidth="1"/>
    <col min="8983" max="8988" width="5.21875" style="30" customWidth="1"/>
    <col min="8989" max="8990" width="2.77734375" style="30" customWidth="1"/>
    <col min="8991" max="8992" width="5.21875" style="30" customWidth="1"/>
    <col min="8993" max="8993" width="6.88671875" style="30" customWidth="1"/>
    <col min="8994" max="8995" width="0" style="30" hidden="1" customWidth="1"/>
    <col min="8996" max="9217" width="9" style="30"/>
    <col min="9218" max="9218" width="3.33203125" style="30" customWidth="1"/>
    <col min="9219" max="9219" width="4.88671875" style="30" customWidth="1"/>
    <col min="9220" max="9220" width="12.21875" style="30" customWidth="1"/>
    <col min="9221" max="9221" width="20" style="30" customWidth="1"/>
    <col min="9222" max="9222" width="8.88671875" style="30" customWidth="1"/>
    <col min="9223" max="9223" width="12.88671875" style="30" customWidth="1"/>
    <col min="9224" max="9224" width="10.33203125" style="30" customWidth="1"/>
    <col min="9225" max="9225" width="2.77734375" style="30" customWidth="1"/>
    <col min="9226" max="9234" width="3.88671875" style="30" customWidth="1"/>
    <col min="9235" max="9235" width="4" style="30" customWidth="1"/>
    <col min="9236" max="9237" width="4.44140625" style="30" bestFit="1" customWidth="1"/>
    <col min="9238" max="9238" width="12" style="30" customWidth="1"/>
    <col min="9239" max="9244" width="5.21875" style="30" customWidth="1"/>
    <col min="9245" max="9246" width="2.77734375" style="30" customWidth="1"/>
    <col min="9247" max="9248" width="5.21875" style="30" customWidth="1"/>
    <col min="9249" max="9249" width="6.88671875" style="30" customWidth="1"/>
    <col min="9250" max="9251" width="0" style="30" hidden="1" customWidth="1"/>
    <col min="9252" max="9473" width="9" style="30"/>
    <col min="9474" max="9474" width="3.33203125" style="30" customWidth="1"/>
    <col min="9475" max="9475" width="4.88671875" style="30" customWidth="1"/>
    <col min="9476" max="9476" width="12.21875" style="30" customWidth="1"/>
    <col min="9477" max="9477" width="20" style="30" customWidth="1"/>
    <col min="9478" max="9478" width="8.88671875" style="30" customWidth="1"/>
    <col min="9479" max="9479" width="12.88671875" style="30" customWidth="1"/>
    <col min="9480" max="9480" width="10.33203125" style="30" customWidth="1"/>
    <col min="9481" max="9481" width="2.77734375" style="30" customWidth="1"/>
    <col min="9482" max="9490" width="3.88671875" style="30" customWidth="1"/>
    <col min="9491" max="9491" width="4" style="30" customWidth="1"/>
    <col min="9492" max="9493" width="4.44140625" style="30" bestFit="1" customWidth="1"/>
    <col min="9494" max="9494" width="12" style="30" customWidth="1"/>
    <col min="9495" max="9500" width="5.21875" style="30" customWidth="1"/>
    <col min="9501" max="9502" width="2.77734375" style="30" customWidth="1"/>
    <col min="9503" max="9504" width="5.21875" style="30" customWidth="1"/>
    <col min="9505" max="9505" width="6.88671875" style="30" customWidth="1"/>
    <col min="9506" max="9507" width="0" style="30" hidden="1" customWidth="1"/>
    <col min="9508" max="9729" width="9" style="30"/>
    <col min="9730" max="9730" width="3.33203125" style="30" customWidth="1"/>
    <col min="9731" max="9731" width="4.88671875" style="30" customWidth="1"/>
    <col min="9732" max="9732" width="12.21875" style="30" customWidth="1"/>
    <col min="9733" max="9733" width="20" style="30" customWidth="1"/>
    <col min="9734" max="9734" width="8.88671875" style="30" customWidth="1"/>
    <col min="9735" max="9735" width="12.88671875" style="30" customWidth="1"/>
    <col min="9736" max="9736" width="10.33203125" style="30" customWidth="1"/>
    <col min="9737" max="9737" width="2.77734375" style="30" customWidth="1"/>
    <col min="9738" max="9746" width="3.88671875" style="30" customWidth="1"/>
    <col min="9747" max="9747" width="4" style="30" customWidth="1"/>
    <col min="9748" max="9749" width="4.44140625" style="30" bestFit="1" customWidth="1"/>
    <col min="9750" max="9750" width="12" style="30" customWidth="1"/>
    <col min="9751" max="9756" width="5.21875" style="30" customWidth="1"/>
    <col min="9757" max="9758" width="2.77734375" style="30" customWidth="1"/>
    <col min="9759" max="9760" width="5.21875" style="30" customWidth="1"/>
    <col min="9761" max="9761" width="6.88671875" style="30" customWidth="1"/>
    <col min="9762" max="9763" width="0" style="30" hidden="1" customWidth="1"/>
    <col min="9764" max="9985" width="9" style="30"/>
    <col min="9986" max="9986" width="3.33203125" style="30" customWidth="1"/>
    <col min="9987" max="9987" width="4.88671875" style="30" customWidth="1"/>
    <col min="9988" max="9988" width="12.21875" style="30" customWidth="1"/>
    <col min="9989" max="9989" width="20" style="30" customWidth="1"/>
    <col min="9990" max="9990" width="8.88671875" style="30" customWidth="1"/>
    <col min="9991" max="9991" width="12.88671875" style="30" customWidth="1"/>
    <col min="9992" max="9992" width="10.33203125" style="30" customWidth="1"/>
    <col min="9993" max="9993" width="2.77734375" style="30" customWidth="1"/>
    <col min="9994" max="10002" width="3.88671875" style="30" customWidth="1"/>
    <col min="10003" max="10003" width="4" style="30" customWidth="1"/>
    <col min="10004" max="10005" width="4.44140625" style="30" bestFit="1" customWidth="1"/>
    <col min="10006" max="10006" width="12" style="30" customWidth="1"/>
    <col min="10007" max="10012" width="5.21875" style="30" customWidth="1"/>
    <col min="10013" max="10014" width="2.77734375" style="30" customWidth="1"/>
    <col min="10015" max="10016" width="5.21875" style="30" customWidth="1"/>
    <col min="10017" max="10017" width="6.88671875" style="30" customWidth="1"/>
    <col min="10018" max="10019" width="0" style="30" hidden="1" customWidth="1"/>
    <col min="10020" max="10241" width="9" style="30"/>
    <col min="10242" max="10242" width="3.33203125" style="30" customWidth="1"/>
    <col min="10243" max="10243" width="4.88671875" style="30" customWidth="1"/>
    <col min="10244" max="10244" width="12.21875" style="30" customWidth="1"/>
    <col min="10245" max="10245" width="20" style="30" customWidth="1"/>
    <col min="10246" max="10246" width="8.88671875" style="30" customWidth="1"/>
    <col min="10247" max="10247" width="12.88671875" style="30" customWidth="1"/>
    <col min="10248" max="10248" width="10.33203125" style="30" customWidth="1"/>
    <col min="10249" max="10249" width="2.77734375" style="30" customWidth="1"/>
    <col min="10250" max="10258" width="3.88671875" style="30" customWidth="1"/>
    <col min="10259" max="10259" width="4" style="30" customWidth="1"/>
    <col min="10260" max="10261" width="4.44140625" style="30" bestFit="1" customWidth="1"/>
    <col min="10262" max="10262" width="12" style="30" customWidth="1"/>
    <col min="10263" max="10268" width="5.21875" style="30" customWidth="1"/>
    <col min="10269" max="10270" width="2.77734375" style="30" customWidth="1"/>
    <col min="10271" max="10272" width="5.21875" style="30" customWidth="1"/>
    <col min="10273" max="10273" width="6.88671875" style="30" customWidth="1"/>
    <col min="10274" max="10275" width="0" style="30" hidden="1" customWidth="1"/>
    <col min="10276" max="10497" width="9" style="30"/>
    <col min="10498" max="10498" width="3.33203125" style="30" customWidth="1"/>
    <col min="10499" max="10499" width="4.88671875" style="30" customWidth="1"/>
    <col min="10500" max="10500" width="12.21875" style="30" customWidth="1"/>
    <col min="10501" max="10501" width="20" style="30" customWidth="1"/>
    <col min="10502" max="10502" width="8.88671875" style="30" customWidth="1"/>
    <col min="10503" max="10503" width="12.88671875" style="30" customWidth="1"/>
    <col min="10504" max="10504" width="10.33203125" style="30" customWidth="1"/>
    <col min="10505" max="10505" width="2.77734375" style="30" customWidth="1"/>
    <col min="10506" max="10514" width="3.88671875" style="30" customWidth="1"/>
    <col min="10515" max="10515" width="4" style="30" customWidth="1"/>
    <col min="10516" max="10517" width="4.44140625" style="30" bestFit="1" customWidth="1"/>
    <col min="10518" max="10518" width="12" style="30" customWidth="1"/>
    <col min="10519" max="10524" width="5.21875" style="30" customWidth="1"/>
    <col min="10525" max="10526" width="2.77734375" style="30" customWidth="1"/>
    <col min="10527" max="10528" width="5.21875" style="30" customWidth="1"/>
    <col min="10529" max="10529" width="6.88671875" style="30" customWidth="1"/>
    <col min="10530" max="10531" width="0" style="30" hidden="1" customWidth="1"/>
    <col min="10532" max="10753" width="9" style="30"/>
    <col min="10754" max="10754" width="3.33203125" style="30" customWidth="1"/>
    <col min="10755" max="10755" width="4.88671875" style="30" customWidth="1"/>
    <col min="10756" max="10756" width="12.21875" style="30" customWidth="1"/>
    <col min="10757" max="10757" width="20" style="30" customWidth="1"/>
    <col min="10758" max="10758" width="8.88671875" style="30" customWidth="1"/>
    <col min="10759" max="10759" width="12.88671875" style="30" customWidth="1"/>
    <col min="10760" max="10760" width="10.33203125" style="30" customWidth="1"/>
    <col min="10761" max="10761" width="2.77734375" style="30" customWidth="1"/>
    <col min="10762" max="10770" width="3.88671875" style="30" customWidth="1"/>
    <col min="10771" max="10771" width="4" style="30" customWidth="1"/>
    <col min="10772" max="10773" width="4.44140625" style="30" bestFit="1" customWidth="1"/>
    <col min="10774" max="10774" width="12" style="30" customWidth="1"/>
    <col min="10775" max="10780" width="5.21875" style="30" customWidth="1"/>
    <col min="10781" max="10782" width="2.77734375" style="30" customWidth="1"/>
    <col min="10783" max="10784" width="5.21875" style="30" customWidth="1"/>
    <col min="10785" max="10785" width="6.88671875" style="30" customWidth="1"/>
    <col min="10786" max="10787" width="0" style="30" hidden="1" customWidth="1"/>
    <col min="10788" max="11009" width="9" style="30"/>
    <col min="11010" max="11010" width="3.33203125" style="30" customWidth="1"/>
    <col min="11011" max="11011" width="4.88671875" style="30" customWidth="1"/>
    <col min="11012" max="11012" width="12.21875" style="30" customWidth="1"/>
    <col min="11013" max="11013" width="20" style="30" customWidth="1"/>
    <col min="11014" max="11014" width="8.88671875" style="30" customWidth="1"/>
    <col min="11015" max="11015" width="12.88671875" style="30" customWidth="1"/>
    <col min="11016" max="11016" width="10.33203125" style="30" customWidth="1"/>
    <col min="11017" max="11017" width="2.77734375" style="30" customWidth="1"/>
    <col min="11018" max="11026" width="3.88671875" style="30" customWidth="1"/>
    <col min="11027" max="11027" width="4" style="30" customWidth="1"/>
    <col min="11028" max="11029" width="4.44140625" style="30" bestFit="1" customWidth="1"/>
    <col min="11030" max="11030" width="12" style="30" customWidth="1"/>
    <col min="11031" max="11036" width="5.21875" style="30" customWidth="1"/>
    <col min="11037" max="11038" width="2.77734375" style="30" customWidth="1"/>
    <col min="11039" max="11040" width="5.21875" style="30" customWidth="1"/>
    <col min="11041" max="11041" width="6.88671875" style="30" customWidth="1"/>
    <col min="11042" max="11043" width="0" style="30" hidden="1" customWidth="1"/>
    <col min="11044" max="11265" width="9" style="30"/>
    <col min="11266" max="11266" width="3.33203125" style="30" customWidth="1"/>
    <col min="11267" max="11267" width="4.88671875" style="30" customWidth="1"/>
    <col min="11268" max="11268" width="12.21875" style="30" customWidth="1"/>
    <col min="11269" max="11269" width="20" style="30" customWidth="1"/>
    <col min="11270" max="11270" width="8.88671875" style="30" customWidth="1"/>
    <col min="11271" max="11271" width="12.88671875" style="30" customWidth="1"/>
    <col min="11272" max="11272" width="10.33203125" style="30" customWidth="1"/>
    <col min="11273" max="11273" width="2.77734375" style="30" customWidth="1"/>
    <col min="11274" max="11282" width="3.88671875" style="30" customWidth="1"/>
    <col min="11283" max="11283" width="4" style="30" customWidth="1"/>
    <col min="11284" max="11285" width="4.44140625" style="30" bestFit="1" customWidth="1"/>
    <col min="11286" max="11286" width="12" style="30" customWidth="1"/>
    <col min="11287" max="11292" width="5.21875" style="30" customWidth="1"/>
    <col min="11293" max="11294" width="2.77734375" style="30" customWidth="1"/>
    <col min="11295" max="11296" width="5.21875" style="30" customWidth="1"/>
    <col min="11297" max="11297" width="6.88671875" style="30" customWidth="1"/>
    <col min="11298" max="11299" width="0" style="30" hidden="1" customWidth="1"/>
    <col min="11300" max="11521" width="9" style="30"/>
    <col min="11522" max="11522" width="3.33203125" style="30" customWidth="1"/>
    <col min="11523" max="11523" width="4.88671875" style="30" customWidth="1"/>
    <col min="11524" max="11524" width="12.21875" style="30" customWidth="1"/>
    <col min="11525" max="11525" width="20" style="30" customWidth="1"/>
    <col min="11526" max="11526" width="8.88671875" style="30" customWidth="1"/>
    <col min="11527" max="11527" width="12.88671875" style="30" customWidth="1"/>
    <col min="11528" max="11528" width="10.33203125" style="30" customWidth="1"/>
    <col min="11529" max="11529" width="2.77734375" style="30" customWidth="1"/>
    <col min="11530" max="11538" width="3.88671875" style="30" customWidth="1"/>
    <col min="11539" max="11539" width="4" style="30" customWidth="1"/>
    <col min="11540" max="11541" width="4.44140625" style="30" bestFit="1" customWidth="1"/>
    <col min="11542" max="11542" width="12" style="30" customWidth="1"/>
    <col min="11543" max="11548" width="5.21875" style="30" customWidth="1"/>
    <col min="11549" max="11550" width="2.77734375" style="30" customWidth="1"/>
    <col min="11551" max="11552" width="5.21875" style="30" customWidth="1"/>
    <col min="11553" max="11553" width="6.88671875" style="30" customWidth="1"/>
    <col min="11554" max="11555" width="0" style="30" hidden="1" customWidth="1"/>
    <col min="11556" max="11777" width="9" style="30"/>
    <col min="11778" max="11778" width="3.33203125" style="30" customWidth="1"/>
    <col min="11779" max="11779" width="4.88671875" style="30" customWidth="1"/>
    <col min="11780" max="11780" width="12.21875" style="30" customWidth="1"/>
    <col min="11781" max="11781" width="20" style="30" customWidth="1"/>
    <col min="11782" max="11782" width="8.88671875" style="30" customWidth="1"/>
    <col min="11783" max="11783" width="12.88671875" style="30" customWidth="1"/>
    <col min="11784" max="11784" width="10.33203125" style="30" customWidth="1"/>
    <col min="11785" max="11785" width="2.77734375" style="30" customWidth="1"/>
    <col min="11786" max="11794" width="3.88671875" style="30" customWidth="1"/>
    <col min="11795" max="11795" width="4" style="30" customWidth="1"/>
    <col min="11796" max="11797" width="4.44140625" style="30" bestFit="1" customWidth="1"/>
    <col min="11798" max="11798" width="12" style="30" customWidth="1"/>
    <col min="11799" max="11804" width="5.21875" style="30" customWidth="1"/>
    <col min="11805" max="11806" width="2.77734375" style="30" customWidth="1"/>
    <col min="11807" max="11808" width="5.21875" style="30" customWidth="1"/>
    <col min="11809" max="11809" width="6.88671875" style="30" customWidth="1"/>
    <col min="11810" max="11811" width="0" style="30" hidden="1" customWidth="1"/>
    <col min="11812" max="12033" width="9" style="30"/>
    <col min="12034" max="12034" width="3.33203125" style="30" customWidth="1"/>
    <col min="12035" max="12035" width="4.88671875" style="30" customWidth="1"/>
    <col min="12036" max="12036" width="12.21875" style="30" customWidth="1"/>
    <col min="12037" max="12037" width="20" style="30" customWidth="1"/>
    <col min="12038" max="12038" width="8.88671875" style="30" customWidth="1"/>
    <col min="12039" max="12039" width="12.88671875" style="30" customWidth="1"/>
    <col min="12040" max="12040" width="10.33203125" style="30" customWidth="1"/>
    <col min="12041" max="12041" width="2.77734375" style="30" customWidth="1"/>
    <col min="12042" max="12050" width="3.88671875" style="30" customWidth="1"/>
    <col min="12051" max="12051" width="4" style="30" customWidth="1"/>
    <col min="12052" max="12053" width="4.44140625" style="30" bestFit="1" customWidth="1"/>
    <col min="12054" max="12054" width="12" style="30" customWidth="1"/>
    <col min="12055" max="12060" width="5.21875" style="30" customWidth="1"/>
    <col min="12061" max="12062" width="2.77734375" style="30" customWidth="1"/>
    <col min="12063" max="12064" width="5.21875" style="30" customWidth="1"/>
    <col min="12065" max="12065" width="6.88671875" style="30" customWidth="1"/>
    <col min="12066" max="12067" width="0" style="30" hidden="1" customWidth="1"/>
    <col min="12068" max="12289" width="9" style="30"/>
    <col min="12290" max="12290" width="3.33203125" style="30" customWidth="1"/>
    <col min="12291" max="12291" width="4.88671875" style="30" customWidth="1"/>
    <col min="12292" max="12292" width="12.21875" style="30" customWidth="1"/>
    <col min="12293" max="12293" width="20" style="30" customWidth="1"/>
    <col min="12294" max="12294" width="8.88671875" style="30" customWidth="1"/>
    <col min="12295" max="12295" width="12.88671875" style="30" customWidth="1"/>
    <col min="12296" max="12296" width="10.33203125" style="30" customWidth="1"/>
    <col min="12297" max="12297" width="2.77734375" style="30" customWidth="1"/>
    <col min="12298" max="12306" width="3.88671875" style="30" customWidth="1"/>
    <col min="12307" max="12307" width="4" style="30" customWidth="1"/>
    <col min="12308" max="12309" width="4.44140625" style="30" bestFit="1" customWidth="1"/>
    <col min="12310" max="12310" width="12" style="30" customWidth="1"/>
    <col min="12311" max="12316" width="5.21875" style="30" customWidth="1"/>
    <col min="12317" max="12318" width="2.77734375" style="30" customWidth="1"/>
    <col min="12319" max="12320" width="5.21875" style="30" customWidth="1"/>
    <col min="12321" max="12321" width="6.88671875" style="30" customWidth="1"/>
    <col min="12322" max="12323" width="0" style="30" hidden="1" customWidth="1"/>
    <col min="12324" max="12545" width="9" style="30"/>
    <col min="12546" max="12546" width="3.33203125" style="30" customWidth="1"/>
    <col min="12547" max="12547" width="4.88671875" style="30" customWidth="1"/>
    <col min="12548" max="12548" width="12.21875" style="30" customWidth="1"/>
    <col min="12549" max="12549" width="20" style="30" customWidth="1"/>
    <col min="12550" max="12550" width="8.88671875" style="30" customWidth="1"/>
    <col min="12551" max="12551" width="12.88671875" style="30" customWidth="1"/>
    <col min="12552" max="12552" width="10.33203125" style="30" customWidth="1"/>
    <col min="12553" max="12553" width="2.77734375" style="30" customWidth="1"/>
    <col min="12554" max="12562" width="3.88671875" style="30" customWidth="1"/>
    <col min="12563" max="12563" width="4" style="30" customWidth="1"/>
    <col min="12564" max="12565" width="4.44140625" style="30" bestFit="1" customWidth="1"/>
    <col min="12566" max="12566" width="12" style="30" customWidth="1"/>
    <col min="12567" max="12572" width="5.21875" style="30" customWidth="1"/>
    <col min="12573" max="12574" width="2.77734375" style="30" customWidth="1"/>
    <col min="12575" max="12576" width="5.21875" style="30" customWidth="1"/>
    <col min="12577" max="12577" width="6.88671875" style="30" customWidth="1"/>
    <col min="12578" max="12579" width="0" style="30" hidden="1" customWidth="1"/>
    <col min="12580" max="12801" width="9" style="30"/>
    <col min="12802" max="12802" width="3.33203125" style="30" customWidth="1"/>
    <col min="12803" max="12803" width="4.88671875" style="30" customWidth="1"/>
    <col min="12804" max="12804" width="12.21875" style="30" customWidth="1"/>
    <col min="12805" max="12805" width="20" style="30" customWidth="1"/>
    <col min="12806" max="12806" width="8.88671875" style="30" customWidth="1"/>
    <col min="12807" max="12807" width="12.88671875" style="30" customWidth="1"/>
    <col min="12808" max="12808" width="10.33203125" style="30" customWidth="1"/>
    <col min="12809" max="12809" width="2.77734375" style="30" customWidth="1"/>
    <col min="12810" max="12818" width="3.88671875" style="30" customWidth="1"/>
    <col min="12819" max="12819" width="4" style="30" customWidth="1"/>
    <col min="12820" max="12821" width="4.44140625" style="30" bestFit="1" customWidth="1"/>
    <col min="12822" max="12822" width="12" style="30" customWidth="1"/>
    <col min="12823" max="12828" width="5.21875" style="30" customWidth="1"/>
    <col min="12829" max="12830" width="2.77734375" style="30" customWidth="1"/>
    <col min="12831" max="12832" width="5.21875" style="30" customWidth="1"/>
    <col min="12833" max="12833" width="6.88671875" style="30" customWidth="1"/>
    <col min="12834" max="12835" width="0" style="30" hidden="1" customWidth="1"/>
    <col min="12836" max="13057" width="9" style="30"/>
    <col min="13058" max="13058" width="3.33203125" style="30" customWidth="1"/>
    <col min="13059" max="13059" width="4.88671875" style="30" customWidth="1"/>
    <col min="13060" max="13060" width="12.21875" style="30" customWidth="1"/>
    <col min="13061" max="13061" width="20" style="30" customWidth="1"/>
    <col min="13062" max="13062" width="8.88671875" style="30" customWidth="1"/>
    <col min="13063" max="13063" width="12.88671875" style="30" customWidth="1"/>
    <col min="13064" max="13064" width="10.33203125" style="30" customWidth="1"/>
    <col min="13065" max="13065" width="2.77734375" style="30" customWidth="1"/>
    <col min="13066" max="13074" width="3.88671875" style="30" customWidth="1"/>
    <col min="13075" max="13075" width="4" style="30" customWidth="1"/>
    <col min="13076" max="13077" width="4.44140625" style="30" bestFit="1" customWidth="1"/>
    <col min="13078" max="13078" width="12" style="30" customWidth="1"/>
    <col min="13079" max="13084" width="5.21875" style="30" customWidth="1"/>
    <col min="13085" max="13086" width="2.77734375" style="30" customWidth="1"/>
    <col min="13087" max="13088" width="5.21875" style="30" customWidth="1"/>
    <col min="13089" max="13089" width="6.88671875" style="30" customWidth="1"/>
    <col min="13090" max="13091" width="0" style="30" hidden="1" customWidth="1"/>
    <col min="13092" max="13313" width="9" style="30"/>
    <col min="13314" max="13314" width="3.33203125" style="30" customWidth="1"/>
    <col min="13315" max="13315" width="4.88671875" style="30" customWidth="1"/>
    <col min="13316" max="13316" width="12.21875" style="30" customWidth="1"/>
    <col min="13317" max="13317" width="20" style="30" customWidth="1"/>
    <col min="13318" max="13318" width="8.88671875" style="30" customWidth="1"/>
    <col min="13319" max="13319" width="12.88671875" style="30" customWidth="1"/>
    <col min="13320" max="13320" width="10.33203125" style="30" customWidth="1"/>
    <col min="13321" max="13321" width="2.77734375" style="30" customWidth="1"/>
    <col min="13322" max="13330" width="3.88671875" style="30" customWidth="1"/>
    <col min="13331" max="13331" width="4" style="30" customWidth="1"/>
    <col min="13332" max="13333" width="4.44140625" style="30" bestFit="1" customWidth="1"/>
    <col min="13334" max="13334" width="12" style="30" customWidth="1"/>
    <col min="13335" max="13340" width="5.21875" style="30" customWidth="1"/>
    <col min="13341" max="13342" width="2.77734375" style="30" customWidth="1"/>
    <col min="13343" max="13344" width="5.21875" style="30" customWidth="1"/>
    <col min="13345" max="13345" width="6.88671875" style="30" customWidth="1"/>
    <col min="13346" max="13347" width="0" style="30" hidden="1" customWidth="1"/>
    <col min="13348" max="13569" width="9" style="30"/>
    <col min="13570" max="13570" width="3.33203125" style="30" customWidth="1"/>
    <col min="13571" max="13571" width="4.88671875" style="30" customWidth="1"/>
    <col min="13572" max="13572" width="12.21875" style="30" customWidth="1"/>
    <col min="13573" max="13573" width="20" style="30" customWidth="1"/>
    <col min="13574" max="13574" width="8.88671875" style="30" customWidth="1"/>
    <col min="13575" max="13575" width="12.88671875" style="30" customWidth="1"/>
    <col min="13576" max="13576" width="10.33203125" style="30" customWidth="1"/>
    <col min="13577" max="13577" width="2.77734375" style="30" customWidth="1"/>
    <col min="13578" max="13586" width="3.88671875" style="30" customWidth="1"/>
    <col min="13587" max="13587" width="4" style="30" customWidth="1"/>
    <col min="13588" max="13589" width="4.44140625" style="30" bestFit="1" customWidth="1"/>
    <col min="13590" max="13590" width="12" style="30" customWidth="1"/>
    <col min="13591" max="13596" width="5.21875" style="30" customWidth="1"/>
    <col min="13597" max="13598" width="2.77734375" style="30" customWidth="1"/>
    <col min="13599" max="13600" width="5.21875" style="30" customWidth="1"/>
    <col min="13601" max="13601" width="6.88671875" style="30" customWidth="1"/>
    <col min="13602" max="13603" width="0" style="30" hidden="1" customWidth="1"/>
    <col min="13604" max="13825" width="9" style="30"/>
    <col min="13826" max="13826" width="3.33203125" style="30" customWidth="1"/>
    <col min="13827" max="13827" width="4.88671875" style="30" customWidth="1"/>
    <col min="13828" max="13828" width="12.21875" style="30" customWidth="1"/>
    <col min="13829" max="13829" width="20" style="30" customWidth="1"/>
    <col min="13830" max="13830" width="8.88671875" style="30" customWidth="1"/>
    <col min="13831" max="13831" width="12.88671875" style="30" customWidth="1"/>
    <col min="13832" max="13832" width="10.33203125" style="30" customWidth="1"/>
    <col min="13833" max="13833" width="2.77734375" style="30" customWidth="1"/>
    <col min="13834" max="13842" width="3.88671875" style="30" customWidth="1"/>
    <col min="13843" max="13843" width="4" style="30" customWidth="1"/>
    <col min="13844" max="13845" width="4.44140625" style="30" bestFit="1" customWidth="1"/>
    <col min="13846" max="13846" width="12" style="30" customWidth="1"/>
    <col min="13847" max="13852" width="5.21875" style="30" customWidth="1"/>
    <col min="13853" max="13854" width="2.77734375" style="30" customWidth="1"/>
    <col min="13855" max="13856" width="5.21875" style="30" customWidth="1"/>
    <col min="13857" max="13857" width="6.88671875" style="30" customWidth="1"/>
    <col min="13858" max="13859" width="0" style="30" hidden="1" customWidth="1"/>
    <col min="13860" max="14081" width="9" style="30"/>
    <col min="14082" max="14082" width="3.33203125" style="30" customWidth="1"/>
    <col min="14083" max="14083" width="4.88671875" style="30" customWidth="1"/>
    <col min="14084" max="14084" width="12.21875" style="30" customWidth="1"/>
    <col min="14085" max="14085" width="20" style="30" customWidth="1"/>
    <col min="14086" max="14086" width="8.88671875" style="30" customWidth="1"/>
    <col min="14087" max="14087" width="12.88671875" style="30" customWidth="1"/>
    <col min="14088" max="14088" width="10.33203125" style="30" customWidth="1"/>
    <col min="14089" max="14089" width="2.77734375" style="30" customWidth="1"/>
    <col min="14090" max="14098" width="3.88671875" style="30" customWidth="1"/>
    <col min="14099" max="14099" width="4" style="30" customWidth="1"/>
    <col min="14100" max="14101" width="4.44140625" style="30" bestFit="1" customWidth="1"/>
    <col min="14102" max="14102" width="12" style="30" customWidth="1"/>
    <col min="14103" max="14108" width="5.21875" style="30" customWidth="1"/>
    <col min="14109" max="14110" width="2.77734375" style="30" customWidth="1"/>
    <col min="14111" max="14112" width="5.21875" style="30" customWidth="1"/>
    <col min="14113" max="14113" width="6.88671875" style="30" customWidth="1"/>
    <col min="14114" max="14115" width="0" style="30" hidden="1" customWidth="1"/>
    <col min="14116" max="14337" width="9" style="30"/>
    <col min="14338" max="14338" width="3.33203125" style="30" customWidth="1"/>
    <col min="14339" max="14339" width="4.88671875" style="30" customWidth="1"/>
    <col min="14340" max="14340" width="12.21875" style="30" customWidth="1"/>
    <col min="14341" max="14341" width="20" style="30" customWidth="1"/>
    <col min="14342" max="14342" width="8.88671875" style="30" customWidth="1"/>
    <col min="14343" max="14343" width="12.88671875" style="30" customWidth="1"/>
    <col min="14344" max="14344" width="10.33203125" style="30" customWidth="1"/>
    <col min="14345" max="14345" width="2.77734375" style="30" customWidth="1"/>
    <col min="14346" max="14354" width="3.88671875" style="30" customWidth="1"/>
    <col min="14355" max="14355" width="4" style="30" customWidth="1"/>
    <col min="14356" max="14357" width="4.44140625" style="30" bestFit="1" customWidth="1"/>
    <col min="14358" max="14358" width="12" style="30" customWidth="1"/>
    <col min="14359" max="14364" width="5.21875" style="30" customWidth="1"/>
    <col min="14365" max="14366" width="2.77734375" style="30" customWidth="1"/>
    <col min="14367" max="14368" width="5.21875" style="30" customWidth="1"/>
    <col min="14369" max="14369" width="6.88671875" style="30" customWidth="1"/>
    <col min="14370" max="14371" width="0" style="30" hidden="1" customWidth="1"/>
    <col min="14372" max="14593" width="9" style="30"/>
    <col min="14594" max="14594" width="3.33203125" style="30" customWidth="1"/>
    <col min="14595" max="14595" width="4.88671875" style="30" customWidth="1"/>
    <col min="14596" max="14596" width="12.21875" style="30" customWidth="1"/>
    <col min="14597" max="14597" width="20" style="30" customWidth="1"/>
    <col min="14598" max="14598" width="8.88671875" style="30" customWidth="1"/>
    <col min="14599" max="14599" width="12.88671875" style="30" customWidth="1"/>
    <col min="14600" max="14600" width="10.33203125" style="30" customWidth="1"/>
    <col min="14601" max="14601" width="2.77734375" style="30" customWidth="1"/>
    <col min="14602" max="14610" width="3.88671875" style="30" customWidth="1"/>
    <col min="14611" max="14611" width="4" style="30" customWidth="1"/>
    <col min="14612" max="14613" width="4.44140625" style="30" bestFit="1" customWidth="1"/>
    <col min="14614" max="14614" width="12" style="30" customWidth="1"/>
    <col min="14615" max="14620" width="5.21875" style="30" customWidth="1"/>
    <col min="14621" max="14622" width="2.77734375" style="30" customWidth="1"/>
    <col min="14623" max="14624" width="5.21875" style="30" customWidth="1"/>
    <col min="14625" max="14625" width="6.88671875" style="30" customWidth="1"/>
    <col min="14626" max="14627" width="0" style="30" hidden="1" customWidth="1"/>
    <col min="14628" max="14849" width="9" style="30"/>
    <col min="14850" max="14850" width="3.33203125" style="30" customWidth="1"/>
    <col min="14851" max="14851" width="4.88671875" style="30" customWidth="1"/>
    <col min="14852" max="14852" width="12.21875" style="30" customWidth="1"/>
    <col min="14853" max="14853" width="20" style="30" customWidth="1"/>
    <col min="14854" max="14854" width="8.88671875" style="30" customWidth="1"/>
    <col min="14855" max="14855" width="12.88671875" style="30" customWidth="1"/>
    <col min="14856" max="14856" width="10.33203125" style="30" customWidth="1"/>
    <col min="14857" max="14857" width="2.77734375" style="30" customWidth="1"/>
    <col min="14858" max="14866" width="3.88671875" style="30" customWidth="1"/>
    <col min="14867" max="14867" width="4" style="30" customWidth="1"/>
    <col min="14868" max="14869" width="4.44140625" style="30" bestFit="1" customWidth="1"/>
    <col min="14870" max="14870" width="12" style="30" customWidth="1"/>
    <col min="14871" max="14876" width="5.21875" style="30" customWidth="1"/>
    <col min="14877" max="14878" width="2.77734375" style="30" customWidth="1"/>
    <col min="14879" max="14880" width="5.21875" style="30" customWidth="1"/>
    <col min="14881" max="14881" width="6.88671875" style="30" customWidth="1"/>
    <col min="14882" max="14883" width="0" style="30" hidden="1" customWidth="1"/>
    <col min="14884" max="15105" width="9" style="30"/>
    <col min="15106" max="15106" width="3.33203125" style="30" customWidth="1"/>
    <col min="15107" max="15107" width="4.88671875" style="30" customWidth="1"/>
    <col min="15108" max="15108" width="12.21875" style="30" customWidth="1"/>
    <col min="15109" max="15109" width="20" style="30" customWidth="1"/>
    <col min="15110" max="15110" width="8.88671875" style="30" customWidth="1"/>
    <col min="15111" max="15111" width="12.88671875" style="30" customWidth="1"/>
    <col min="15112" max="15112" width="10.33203125" style="30" customWidth="1"/>
    <col min="15113" max="15113" width="2.77734375" style="30" customWidth="1"/>
    <col min="15114" max="15122" width="3.88671875" style="30" customWidth="1"/>
    <col min="15123" max="15123" width="4" style="30" customWidth="1"/>
    <col min="15124" max="15125" width="4.44140625" style="30" bestFit="1" customWidth="1"/>
    <col min="15126" max="15126" width="12" style="30" customWidth="1"/>
    <col min="15127" max="15132" width="5.21875" style="30" customWidth="1"/>
    <col min="15133" max="15134" width="2.77734375" style="30" customWidth="1"/>
    <col min="15135" max="15136" width="5.21875" style="30" customWidth="1"/>
    <col min="15137" max="15137" width="6.88671875" style="30" customWidth="1"/>
    <col min="15138" max="15139" width="0" style="30" hidden="1" customWidth="1"/>
    <col min="15140" max="15361" width="9" style="30"/>
    <col min="15362" max="15362" width="3.33203125" style="30" customWidth="1"/>
    <col min="15363" max="15363" width="4.88671875" style="30" customWidth="1"/>
    <col min="15364" max="15364" width="12.21875" style="30" customWidth="1"/>
    <col min="15365" max="15365" width="20" style="30" customWidth="1"/>
    <col min="15366" max="15366" width="8.88671875" style="30" customWidth="1"/>
    <col min="15367" max="15367" width="12.88671875" style="30" customWidth="1"/>
    <col min="15368" max="15368" width="10.33203125" style="30" customWidth="1"/>
    <col min="15369" max="15369" width="2.77734375" style="30" customWidth="1"/>
    <col min="15370" max="15378" width="3.88671875" style="30" customWidth="1"/>
    <col min="15379" max="15379" width="4" style="30" customWidth="1"/>
    <col min="15380" max="15381" width="4.44140625" style="30" bestFit="1" customWidth="1"/>
    <col min="15382" max="15382" width="12" style="30" customWidth="1"/>
    <col min="15383" max="15388" width="5.21875" style="30" customWidth="1"/>
    <col min="15389" max="15390" width="2.77734375" style="30" customWidth="1"/>
    <col min="15391" max="15392" width="5.21875" style="30" customWidth="1"/>
    <col min="15393" max="15393" width="6.88671875" style="30" customWidth="1"/>
    <col min="15394" max="15395" width="0" style="30" hidden="1" customWidth="1"/>
    <col min="15396" max="15617" width="9" style="30"/>
    <col min="15618" max="15618" width="3.33203125" style="30" customWidth="1"/>
    <col min="15619" max="15619" width="4.88671875" style="30" customWidth="1"/>
    <col min="15620" max="15620" width="12.21875" style="30" customWidth="1"/>
    <col min="15621" max="15621" width="20" style="30" customWidth="1"/>
    <col min="15622" max="15622" width="8.88671875" style="30" customWidth="1"/>
    <col min="15623" max="15623" width="12.88671875" style="30" customWidth="1"/>
    <col min="15624" max="15624" width="10.33203125" style="30" customWidth="1"/>
    <col min="15625" max="15625" width="2.77734375" style="30" customWidth="1"/>
    <col min="15626" max="15634" width="3.88671875" style="30" customWidth="1"/>
    <col min="15635" max="15635" width="4" style="30" customWidth="1"/>
    <col min="15636" max="15637" width="4.44140625" style="30" bestFit="1" customWidth="1"/>
    <col min="15638" max="15638" width="12" style="30" customWidth="1"/>
    <col min="15639" max="15644" width="5.21875" style="30" customWidth="1"/>
    <col min="15645" max="15646" width="2.77734375" style="30" customWidth="1"/>
    <col min="15647" max="15648" width="5.21875" style="30" customWidth="1"/>
    <col min="15649" max="15649" width="6.88671875" style="30" customWidth="1"/>
    <col min="15650" max="15651" width="0" style="30" hidden="1" customWidth="1"/>
    <col min="15652" max="15873" width="9" style="30"/>
    <col min="15874" max="15874" width="3.33203125" style="30" customWidth="1"/>
    <col min="15875" max="15875" width="4.88671875" style="30" customWidth="1"/>
    <col min="15876" max="15876" width="12.21875" style="30" customWidth="1"/>
    <col min="15877" max="15877" width="20" style="30" customWidth="1"/>
    <col min="15878" max="15878" width="8.88671875" style="30" customWidth="1"/>
    <col min="15879" max="15879" width="12.88671875" style="30" customWidth="1"/>
    <col min="15880" max="15880" width="10.33203125" style="30" customWidth="1"/>
    <col min="15881" max="15881" width="2.77734375" style="30" customWidth="1"/>
    <col min="15882" max="15890" width="3.88671875" style="30" customWidth="1"/>
    <col min="15891" max="15891" width="4" style="30" customWidth="1"/>
    <col min="15892" max="15893" width="4.44140625" style="30" bestFit="1" customWidth="1"/>
    <col min="15894" max="15894" width="12" style="30" customWidth="1"/>
    <col min="15895" max="15900" width="5.21875" style="30" customWidth="1"/>
    <col min="15901" max="15902" width="2.77734375" style="30" customWidth="1"/>
    <col min="15903" max="15904" width="5.21875" style="30" customWidth="1"/>
    <col min="15905" max="15905" width="6.88671875" style="30" customWidth="1"/>
    <col min="15906" max="15907" width="0" style="30" hidden="1" customWidth="1"/>
    <col min="15908" max="16129" width="9" style="30"/>
    <col min="16130" max="16130" width="3.33203125" style="30" customWidth="1"/>
    <col min="16131" max="16131" width="4.88671875" style="30" customWidth="1"/>
    <col min="16132" max="16132" width="12.21875" style="30" customWidth="1"/>
    <col min="16133" max="16133" width="20" style="30" customWidth="1"/>
    <col min="16134" max="16134" width="8.88671875" style="30" customWidth="1"/>
    <col min="16135" max="16135" width="12.88671875" style="30" customWidth="1"/>
    <col min="16136" max="16136" width="10.33203125" style="30" customWidth="1"/>
    <col min="16137" max="16137" width="2.77734375" style="30" customWidth="1"/>
    <col min="16138" max="16146" width="3.88671875" style="30" customWidth="1"/>
    <col min="16147" max="16147" width="4" style="30" customWidth="1"/>
    <col min="16148" max="16149" width="4.44140625" style="30" bestFit="1" customWidth="1"/>
    <col min="16150" max="16150" width="12" style="30" customWidth="1"/>
    <col min="16151" max="16156" width="5.21875" style="30" customWidth="1"/>
    <col min="16157" max="16158" width="2.77734375" style="30" customWidth="1"/>
    <col min="16159" max="16160" width="5.21875" style="30" customWidth="1"/>
    <col min="16161" max="16161" width="6.88671875" style="30" customWidth="1"/>
    <col min="16162" max="16163" width="0" style="30" hidden="1" customWidth="1"/>
    <col min="16164" max="16384" width="9" style="30"/>
  </cols>
  <sheetData>
    <row r="1" spans="1:35">
      <c r="B1" s="227"/>
    </row>
    <row r="2" spans="1:35">
      <c r="A2" s="143" t="s">
        <v>290</v>
      </c>
      <c r="B2" s="29"/>
      <c r="C2" s="144"/>
      <c r="D2" s="144"/>
      <c r="E2" s="29"/>
      <c r="F2" s="29"/>
      <c r="G2" s="145"/>
      <c r="H2" s="145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146"/>
    </row>
    <row r="3" spans="1:35">
      <c r="A3" s="147" t="s">
        <v>211</v>
      </c>
      <c r="B3" s="147" t="s">
        <v>212</v>
      </c>
      <c r="C3" s="148"/>
      <c r="D3" s="149"/>
      <c r="E3" s="150"/>
      <c r="F3" s="151"/>
      <c r="G3" s="147"/>
      <c r="H3" s="147" t="s">
        <v>4</v>
      </c>
      <c r="I3" s="147" t="s">
        <v>213</v>
      </c>
      <c r="J3" s="147" t="s">
        <v>214</v>
      </c>
      <c r="K3" s="147" t="s">
        <v>215</v>
      </c>
      <c r="L3" s="147" t="s">
        <v>215</v>
      </c>
      <c r="M3" s="147" t="s">
        <v>216</v>
      </c>
      <c r="N3" s="147" t="s">
        <v>217</v>
      </c>
      <c r="O3" s="147" t="s">
        <v>218</v>
      </c>
      <c r="P3" s="147"/>
      <c r="Q3" s="147" t="s">
        <v>219</v>
      </c>
      <c r="R3" s="147" t="s">
        <v>221</v>
      </c>
      <c r="S3" s="147" t="s">
        <v>220</v>
      </c>
      <c r="T3" s="147" t="s">
        <v>222</v>
      </c>
      <c r="U3" s="147"/>
      <c r="V3" s="148"/>
      <c r="W3" s="149" t="s">
        <v>291</v>
      </c>
      <c r="X3" s="152"/>
      <c r="AA3" s="152"/>
      <c r="AB3" s="152"/>
      <c r="AC3" s="152"/>
      <c r="AD3" s="152"/>
      <c r="AE3" s="152"/>
      <c r="AF3" s="152"/>
      <c r="AG3" s="150"/>
      <c r="AH3" s="146"/>
    </row>
    <row r="4" spans="1:35">
      <c r="A4" s="153"/>
      <c r="B4" s="153" t="s">
        <v>224</v>
      </c>
      <c r="C4" s="157" t="s">
        <v>225</v>
      </c>
      <c r="D4" s="155" t="s">
        <v>292</v>
      </c>
      <c r="E4" s="156" t="s">
        <v>227</v>
      </c>
      <c r="F4" s="153" t="s">
        <v>228</v>
      </c>
      <c r="G4" s="153" t="s">
        <v>229</v>
      </c>
      <c r="H4" s="396" t="s">
        <v>38</v>
      </c>
      <c r="I4" s="153"/>
      <c r="J4" s="396" t="s">
        <v>213</v>
      </c>
      <c r="K4" s="153"/>
      <c r="L4" s="153"/>
      <c r="M4" s="396" t="s">
        <v>215</v>
      </c>
      <c r="N4" s="153" t="s">
        <v>230</v>
      </c>
      <c r="O4" s="153"/>
      <c r="P4" s="153" t="s">
        <v>231</v>
      </c>
      <c r="Q4" s="153" t="s">
        <v>232</v>
      </c>
      <c r="R4" s="153" t="s">
        <v>234</v>
      </c>
      <c r="S4" s="153" t="s">
        <v>233</v>
      </c>
      <c r="T4" s="396" t="s">
        <v>235</v>
      </c>
      <c r="U4" s="257"/>
      <c r="V4" s="157" t="s">
        <v>356</v>
      </c>
      <c r="W4" s="158"/>
      <c r="X4" s="29"/>
      <c r="Y4" s="29"/>
      <c r="Z4" s="29"/>
      <c r="AA4" s="29"/>
      <c r="AB4" s="29"/>
      <c r="AC4" s="29"/>
      <c r="AD4" s="29"/>
      <c r="AE4" s="29"/>
      <c r="AF4" s="29"/>
      <c r="AG4" s="159"/>
      <c r="AH4" s="146"/>
    </row>
    <row r="5" spans="1:35">
      <c r="A5" s="153"/>
      <c r="B5" s="153" t="s">
        <v>236</v>
      </c>
      <c r="C5" s="154"/>
      <c r="D5" s="155"/>
      <c r="E5" s="156"/>
      <c r="F5" s="160"/>
      <c r="G5" s="153"/>
      <c r="H5" s="397"/>
      <c r="I5" s="153"/>
      <c r="J5" s="397"/>
      <c r="K5" s="153"/>
      <c r="L5" s="153"/>
      <c r="M5" s="397"/>
      <c r="N5" s="153" t="s">
        <v>215</v>
      </c>
      <c r="O5" s="153"/>
      <c r="P5" s="153"/>
      <c r="Q5" s="153" t="s">
        <v>237</v>
      </c>
      <c r="R5" s="153" t="s">
        <v>237</v>
      </c>
      <c r="S5" s="153" t="s">
        <v>216</v>
      </c>
      <c r="T5" s="397"/>
      <c r="U5" s="258"/>
      <c r="V5" s="161"/>
      <c r="W5" s="149" t="s">
        <v>293</v>
      </c>
      <c r="X5" s="150"/>
      <c r="Y5" s="149" t="s">
        <v>294</v>
      </c>
      <c r="Z5" s="150"/>
      <c r="AA5" s="149" t="s">
        <v>295</v>
      </c>
      <c r="AB5" s="150"/>
      <c r="AC5" s="149" t="s">
        <v>296</v>
      </c>
      <c r="AD5" s="150"/>
      <c r="AE5" s="149" t="s">
        <v>297</v>
      </c>
      <c r="AF5" s="152"/>
      <c r="AG5" s="150"/>
      <c r="AH5" s="146"/>
    </row>
    <row r="6" spans="1:35">
      <c r="A6" s="162" t="s">
        <v>242</v>
      </c>
      <c r="B6" s="162"/>
      <c r="C6" s="163"/>
      <c r="D6" s="158"/>
      <c r="E6" s="159"/>
      <c r="F6" s="164"/>
      <c r="G6" s="162"/>
      <c r="H6" s="162" t="s">
        <v>298</v>
      </c>
      <c r="I6" s="162" t="s">
        <v>244</v>
      </c>
      <c r="J6" s="162" t="s">
        <v>279</v>
      </c>
      <c r="K6" s="162" t="s">
        <v>245</v>
      </c>
      <c r="L6" s="162" t="s">
        <v>246</v>
      </c>
      <c r="M6" s="162" t="s">
        <v>280</v>
      </c>
      <c r="N6" s="162" t="s">
        <v>246</v>
      </c>
      <c r="O6" s="162" t="s">
        <v>247</v>
      </c>
      <c r="P6" s="162"/>
      <c r="Q6" s="162" t="s">
        <v>248</v>
      </c>
      <c r="R6" s="162" t="s">
        <v>248</v>
      </c>
      <c r="S6" s="162" t="s">
        <v>249</v>
      </c>
      <c r="T6" s="162" t="s">
        <v>299</v>
      </c>
      <c r="U6" s="162"/>
      <c r="V6" s="163"/>
      <c r="W6" s="165" t="s">
        <v>251</v>
      </c>
      <c r="X6" s="165" t="s">
        <v>252</v>
      </c>
      <c r="Y6" s="165" t="s">
        <v>251</v>
      </c>
      <c r="Z6" s="165" t="s">
        <v>252</v>
      </c>
      <c r="AA6" s="165" t="s">
        <v>251</v>
      </c>
      <c r="AB6" s="165" t="s">
        <v>252</v>
      </c>
      <c r="AC6" s="165" t="s">
        <v>251</v>
      </c>
      <c r="AD6" s="165" t="s">
        <v>252</v>
      </c>
      <c r="AE6" s="165" t="s">
        <v>251</v>
      </c>
      <c r="AF6" s="165" t="s">
        <v>252</v>
      </c>
      <c r="AG6" s="165" t="s">
        <v>231</v>
      </c>
      <c r="AH6" s="146"/>
    </row>
    <row r="7" spans="1:35" ht="21.75" customHeight="1">
      <c r="A7" s="151"/>
      <c r="B7" s="151"/>
      <c r="C7" s="148"/>
      <c r="D7" s="152"/>
      <c r="E7" s="152"/>
      <c r="F7" s="151"/>
      <c r="G7" s="295"/>
      <c r="H7" s="147"/>
      <c r="I7" s="152"/>
      <c r="J7" s="152"/>
      <c r="K7" s="152"/>
      <c r="L7" s="152"/>
      <c r="M7" s="152"/>
      <c r="N7" s="152"/>
      <c r="O7" s="152"/>
      <c r="P7" s="150"/>
      <c r="Q7" s="152"/>
      <c r="R7" s="152"/>
      <c r="S7" s="152"/>
      <c r="T7" s="151"/>
      <c r="U7" s="149"/>
      <c r="V7" s="296"/>
      <c r="W7" s="297"/>
      <c r="X7" s="298"/>
      <c r="Y7" s="298"/>
      <c r="Z7" s="298"/>
      <c r="AA7" s="298"/>
      <c r="AB7" s="299"/>
      <c r="AC7" s="298"/>
      <c r="AD7" s="298"/>
      <c r="AE7" s="300"/>
      <c r="AF7" s="299"/>
      <c r="AG7" s="301"/>
      <c r="AH7" s="146" t="str">
        <f>IF(AND(+W8+Y8+AA8+AC8=AE8,X8+Z8+AB8+AD8=AF8),"OK","ERR")</f>
        <v>OK</v>
      </c>
      <c r="AI7" s="30" t="str">
        <f>IF(AE8+AF8=AG8,"OK","ERR")</f>
        <v>OK</v>
      </c>
    </row>
    <row r="8" spans="1:35" ht="21.75" customHeight="1">
      <c r="A8" s="166">
        <v>1</v>
      </c>
      <c r="B8" s="167">
        <v>5577</v>
      </c>
      <c r="C8" s="302" t="s">
        <v>590</v>
      </c>
      <c r="D8" s="303" t="s">
        <v>300</v>
      </c>
      <c r="E8" s="303" t="s">
        <v>301</v>
      </c>
      <c r="F8" s="304" t="s">
        <v>302</v>
      </c>
      <c r="G8" s="257" t="s">
        <v>591</v>
      </c>
      <c r="H8" s="257" t="s">
        <v>4</v>
      </c>
      <c r="I8" s="305">
        <v>1</v>
      </c>
      <c r="J8" s="305">
        <v>1</v>
      </c>
      <c r="K8" s="305">
        <v>1</v>
      </c>
      <c r="L8" s="305">
        <v>54</v>
      </c>
      <c r="M8" s="305">
        <v>0</v>
      </c>
      <c r="N8" s="305">
        <v>2</v>
      </c>
      <c r="O8" s="305">
        <v>9</v>
      </c>
      <c r="P8" s="306">
        <v>68</v>
      </c>
      <c r="Q8" s="305">
        <v>7</v>
      </c>
      <c r="R8" s="305">
        <v>0</v>
      </c>
      <c r="S8" s="305">
        <v>0</v>
      </c>
      <c r="T8" s="307">
        <v>34</v>
      </c>
      <c r="U8" s="240">
        <v>110</v>
      </c>
      <c r="V8" s="308" t="s">
        <v>357</v>
      </c>
      <c r="W8" s="309">
        <v>174</v>
      </c>
      <c r="X8" s="241">
        <v>247</v>
      </c>
      <c r="Y8" s="241">
        <v>125</v>
      </c>
      <c r="Z8" s="241">
        <v>252</v>
      </c>
      <c r="AA8" s="241">
        <v>145</v>
      </c>
      <c r="AB8" s="241">
        <v>204</v>
      </c>
      <c r="AC8" s="241"/>
      <c r="AD8" s="241"/>
      <c r="AE8" s="310">
        <v>444</v>
      </c>
      <c r="AF8" s="241">
        <v>703</v>
      </c>
      <c r="AG8" s="311">
        <v>1147</v>
      </c>
      <c r="AH8" s="146"/>
    </row>
    <row r="9" spans="1:35" ht="21.75" customHeight="1">
      <c r="A9" s="166"/>
      <c r="B9" s="167"/>
      <c r="C9" s="302"/>
      <c r="D9" s="303"/>
      <c r="E9" s="303"/>
      <c r="F9" s="166"/>
      <c r="G9" s="312"/>
      <c r="H9" s="257"/>
      <c r="I9" s="305"/>
      <c r="J9" s="305"/>
      <c r="K9" s="305"/>
      <c r="L9" s="305"/>
      <c r="M9" s="305"/>
      <c r="N9" s="305"/>
      <c r="O9" s="305"/>
      <c r="P9" s="306"/>
      <c r="Q9" s="305"/>
      <c r="R9" s="305"/>
      <c r="S9" s="305"/>
      <c r="T9" s="307"/>
      <c r="U9" s="240"/>
      <c r="V9" s="308"/>
      <c r="W9" s="309"/>
      <c r="X9" s="241"/>
      <c r="Y9" s="241"/>
      <c r="Z9" s="241"/>
      <c r="AA9" s="241"/>
      <c r="AB9" s="241"/>
      <c r="AC9" s="241"/>
      <c r="AD9" s="241"/>
      <c r="AE9" s="310"/>
      <c r="AF9" s="241"/>
      <c r="AG9" s="311"/>
      <c r="AH9" s="146" t="str">
        <f>IF(AND(+W10+Y10+AA10+AC10=AE10,X10+Z10+AB10+AD10=AF10),"OK","ERR")</f>
        <v>OK</v>
      </c>
      <c r="AI9" s="30" t="str">
        <f>IF(AE10+AF10=AG10,"OK","ERR")</f>
        <v>OK</v>
      </c>
    </row>
    <row r="10" spans="1:35" ht="21.75" customHeight="1">
      <c r="A10" s="166">
        <v>2</v>
      </c>
      <c r="B10" s="167">
        <v>5578</v>
      </c>
      <c r="C10" s="302" t="s">
        <v>303</v>
      </c>
      <c r="D10" s="303" t="s">
        <v>304</v>
      </c>
      <c r="E10" s="303" t="s">
        <v>305</v>
      </c>
      <c r="F10" s="304" t="s">
        <v>306</v>
      </c>
      <c r="G10" s="257" t="s">
        <v>592</v>
      </c>
      <c r="H10" s="257" t="s">
        <v>4</v>
      </c>
      <c r="I10" s="305">
        <v>1</v>
      </c>
      <c r="J10" s="305">
        <v>0</v>
      </c>
      <c r="K10" s="305">
        <v>1</v>
      </c>
      <c r="L10" s="305">
        <v>35</v>
      </c>
      <c r="M10" s="305">
        <v>0</v>
      </c>
      <c r="N10" s="305">
        <v>1</v>
      </c>
      <c r="O10" s="305">
        <v>14</v>
      </c>
      <c r="P10" s="306">
        <v>52</v>
      </c>
      <c r="Q10" s="305">
        <v>7</v>
      </c>
      <c r="R10" s="305">
        <v>0</v>
      </c>
      <c r="S10" s="313">
        <v>3</v>
      </c>
      <c r="T10" s="241">
        <v>27</v>
      </c>
      <c r="U10" s="242"/>
      <c r="V10" s="308"/>
      <c r="W10" s="309">
        <v>104</v>
      </c>
      <c r="X10" s="241">
        <v>127</v>
      </c>
      <c r="Y10" s="241">
        <v>126</v>
      </c>
      <c r="Z10" s="241">
        <v>141</v>
      </c>
      <c r="AA10" s="241">
        <v>90</v>
      </c>
      <c r="AB10" s="241">
        <v>122</v>
      </c>
      <c r="AC10" s="241"/>
      <c r="AD10" s="241"/>
      <c r="AE10" s="310">
        <v>320</v>
      </c>
      <c r="AF10" s="241">
        <v>390</v>
      </c>
      <c r="AG10" s="311">
        <v>710</v>
      </c>
      <c r="AH10" s="146"/>
    </row>
    <row r="11" spans="1:35" ht="21.75" customHeight="1">
      <c r="A11" s="166"/>
      <c r="B11" s="167"/>
      <c r="C11" s="302"/>
      <c r="D11" s="303"/>
      <c r="E11" s="303"/>
      <c r="F11" s="304"/>
      <c r="G11" s="312"/>
      <c r="H11" s="257"/>
      <c r="I11" s="305"/>
      <c r="J11" s="305"/>
      <c r="K11" s="305"/>
      <c r="L11" s="305"/>
      <c r="M11" s="305"/>
      <c r="N11" s="305"/>
      <c r="O11" s="305"/>
      <c r="P11" s="306"/>
      <c r="Q11" s="305"/>
      <c r="R11" s="305"/>
      <c r="S11" s="305"/>
      <c r="T11" s="307">
        <v>15</v>
      </c>
      <c r="U11" s="240">
        <v>110</v>
      </c>
      <c r="V11" s="308" t="s">
        <v>593</v>
      </c>
      <c r="W11" s="309">
        <v>50</v>
      </c>
      <c r="X11" s="241">
        <v>78</v>
      </c>
      <c r="Y11" s="241">
        <v>64</v>
      </c>
      <c r="Z11" s="241">
        <v>78</v>
      </c>
      <c r="AA11" s="241">
        <v>40</v>
      </c>
      <c r="AB11" s="241">
        <v>66</v>
      </c>
      <c r="AC11" s="241"/>
      <c r="AD11" s="241"/>
      <c r="AE11" s="310">
        <v>154</v>
      </c>
      <c r="AF11" s="241">
        <v>222</v>
      </c>
      <c r="AG11" s="311">
        <v>376</v>
      </c>
      <c r="AH11" s="146"/>
    </row>
    <row r="12" spans="1:35" ht="21.75" customHeight="1">
      <c r="A12" s="166"/>
      <c r="B12" s="167"/>
      <c r="C12" s="302"/>
      <c r="D12" s="303"/>
      <c r="E12" s="303"/>
      <c r="F12" s="304"/>
      <c r="G12" s="312"/>
      <c r="H12" s="257"/>
      <c r="I12" s="305"/>
      <c r="J12" s="305"/>
      <c r="K12" s="305"/>
      <c r="L12" s="305"/>
      <c r="M12" s="305"/>
      <c r="N12" s="305"/>
      <c r="O12" s="305"/>
      <c r="P12" s="306"/>
      <c r="Q12" s="305"/>
      <c r="R12" s="305"/>
      <c r="S12" s="305"/>
      <c r="T12" s="307">
        <v>3</v>
      </c>
      <c r="U12" s="240">
        <v>404</v>
      </c>
      <c r="V12" s="308" t="s">
        <v>594</v>
      </c>
      <c r="W12" s="309">
        <v>18</v>
      </c>
      <c r="X12" s="241">
        <v>10</v>
      </c>
      <c r="Y12" s="241">
        <v>21</v>
      </c>
      <c r="Z12" s="241">
        <v>20</v>
      </c>
      <c r="AA12" s="241">
        <v>16</v>
      </c>
      <c r="AB12" s="241">
        <v>8</v>
      </c>
      <c r="AC12" s="241"/>
      <c r="AD12" s="241"/>
      <c r="AE12" s="310">
        <v>55</v>
      </c>
      <c r="AF12" s="241">
        <v>38</v>
      </c>
      <c r="AG12" s="311">
        <v>93</v>
      </c>
      <c r="AH12" s="146"/>
    </row>
    <row r="13" spans="1:35" ht="21.75" customHeight="1">
      <c r="A13" s="166"/>
      <c r="B13" s="167"/>
      <c r="C13" s="302"/>
      <c r="D13" s="303"/>
      <c r="E13" s="303"/>
      <c r="F13" s="304"/>
      <c r="G13" s="312"/>
      <c r="H13" s="257"/>
      <c r="I13" s="305"/>
      <c r="J13" s="305"/>
      <c r="K13" s="305"/>
      <c r="L13" s="305"/>
      <c r="M13" s="305"/>
      <c r="N13" s="305"/>
      <c r="O13" s="305"/>
      <c r="P13" s="306"/>
      <c r="Q13" s="305"/>
      <c r="R13" s="305"/>
      <c r="S13" s="305"/>
      <c r="T13" s="307">
        <v>9</v>
      </c>
      <c r="U13" s="240">
        <v>603</v>
      </c>
      <c r="V13" s="308" t="s">
        <v>595</v>
      </c>
      <c r="W13" s="309">
        <v>36</v>
      </c>
      <c r="X13" s="241">
        <v>39</v>
      </c>
      <c r="Y13" s="241">
        <v>41</v>
      </c>
      <c r="Z13" s="241">
        <v>43</v>
      </c>
      <c r="AA13" s="241">
        <v>34</v>
      </c>
      <c r="AB13" s="241">
        <v>48</v>
      </c>
      <c r="AC13" s="241"/>
      <c r="AD13" s="241"/>
      <c r="AE13" s="310">
        <v>111</v>
      </c>
      <c r="AF13" s="241">
        <v>130</v>
      </c>
      <c r="AG13" s="311">
        <v>241</v>
      </c>
      <c r="AH13" s="146" t="str">
        <f>IF(AND(+W14+Y14+AA14+AC14=AE14,X14+Z14+AB14+AD14=AF14),"OK","ERR")</f>
        <v>OK</v>
      </c>
      <c r="AI13" s="30" t="str">
        <f>IF(AE14+AF14=AG14,"OK","ERR")</f>
        <v>OK</v>
      </c>
    </row>
    <row r="14" spans="1:35" ht="21.75" customHeight="1">
      <c r="A14" s="166"/>
      <c r="B14" s="167"/>
      <c r="C14" s="302"/>
      <c r="D14" s="303"/>
      <c r="E14" s="303"/>
      <c r="F14" s="304"/>
      <c r="G14" s="312"/>
      <c r="H14" s="257"/>
      <c r="I14" s="305"/>
      <c r="J14" s="305"/>
      <c r="K14" s="305"/>
      <c r="L14" s="305"/>
      <c r="M14" s="305"/>
      <c r="N14" s="305"/>
      <c r="O14" s="305"/>
      <c r="P14" s="306"/>
      <c r="Q14" s="305"/>
      <c r="R14" s="305"/>
      <c r="S14" s="305"/>
      <c r="T14" s="307"/>
      <c r="U14" s="240"/>
      <c r="V14" s="308"/>
      <c r="W14" s="309"/>
      <c r="X14" s="241"/>
      <c r="Y14" s="241"/>
      <c r="Z14" s="241"/>
      <c r="AA14" s="241"/>
      <c r="AB14" s="241"/>
      <c r="AC14" s="241"/>
      <c r="AD14" s="241"/>
      <c r="AE14" s="310"/>
      <c r="AF14" s="241"/>
      <c r="AG14" s="311"/>
      <c r="AH14" s="146"/>
    </row>
    <row r="15" spans="1:35" ht="21.75" customHeight="1">
      <c r="A15" s="166">
        <v>3</v>
      </c>
      <c r="B15" s="167">
        <v>5579</v>
      </c>
      <c r="C15" s="302" t="s">
        <v>308</v>
      </c>
      <c r="D15" s="303" t="s">
        <v>309</v>
      </c>
      <c r="E15" s="303" t="s">
        <v>310</v>
      </c>
      <c r="F15" s="304" t="s">
        <v>311</v>
      </c>
      <c r="G15" s="257" t="s">
        <v>616</v>
      </c>
      <c r="H15" s="257" t="s">
        <v>4</v>
      </c>
      <c r="I15" s="305">
        <v>1</v>
      </c>
      <c r="J15" s="305">
        <v>0</v>
      </c>
      <c r="K15" s="305">
        <v>1</v>
      </c>
      <c r="L15" s="305">
        <v>32</v>
      </c>
      <c r="M15" s="305">
        <v>0</v>
      </c>
      <c r="N15" s="305">
        <v>1</v>
      </c>
      <c r="O15" s="305">
        <v>7</v>
      </c>
      <c r="P15" s="306">
        <v>42</v>
      </c>
      <c r="Q15" s="305">
        <v>8</v>
      </c>
      <c r="R15" s="305">
        <v>0</v>
      </c>
      <c r="S15" s="305">
        <v>0</v>
      </c>
      <c r="T15" s="307">
        <v>27</v>
      </c>
      <c r="U15" s="240">
        <v>110</v>
      </c>
      <c r="V15" s="308" t="s">
        <v>357</v>
      </c>
      <c r="W15" s="309">
        <v>176</v>
      </c>
      <c r="X15" s="241">
        <v>77</v>
      </c>
      <c r="Y15" s="241">
        <v>207</v>
      </c>
      <c r="Z15" s="241">
        <v>120</v>
      </c>
      <c r="AA15" s="241">
        <v>176</v>
      </c>
      <c r="AB15" s="241">
        <v>114</v>
      </c>
      <c r="AC15" s="241"/>
      <c r="AD15" s="241"/>
      <c r="AE15" s="310">
        <v>559</v>
      </c>
      <c r="AF15" s="241">
        <v>311</v>
      </c>
      <c r="AG15" s="311">
        <v>870</v>
      </c>
      <c r="AH15" s="146" t="str">
        <f>IF(AND(+W16+Y16+AA16+AC16=AE16,X16+Z16+AB16+AD16=AF16),"OK","ERR")</f>
        <v>OK</v>
      </c>
      <c r="AI15" s="30" t="str">
        <f>IF(AE16+AF16=AG16,"OK","ERR")</f>
        <v>OK</v>
      </c>
    </row>
    <row r="16" spans="1:35" ht="21.75" customHeight="1">
      <c r="A16" s="166"/>
      <c r="B16" s="167"/>
      <c r="C16" s="302"/>
      <c r="D16" s="303"/>
      <c r="E16" s="303"/>
      <c r="F16" s="304"/>
      <c r="G16" s="312"/>
      <c r="H16" s="257"/>
      <c r="I16" s="305"/>
      <c r="J16" s="305"/>
      <c r="K16" s="305"/>
      <c r="L16" s="305"/>
      <c r="M16" s="305"/>
      <c r="N16" s="305"/>
      <c r="O16" s="305"/>
      <c r="P16" s="306"/>
      <c r="Q16" s="305"/>
      <c r="R16" s="305"/>
      <c r="S16" s="305"/>
      <c r="T16" s="307"/>
      <c r="U16" s="240"/>
      <c r="V16" s="308"/>
      <c r="W16" s="309"/>
      <c r="X16" s="241"/>
      <c r="Y16" s="241"/>
      <c r="Z16" s="241"/>
      <c r="AA16" s="241"/>
      <c r="AB16" s="241"/>
      <c r="AC16" s="241"/>
      <c r="AD16" s="241"/>
      <c r="AE16" s="310"/>
      <c r="AF16" s="241"/>
      <c r="AG16" s="311"/>
      <c r="AH16" s="146"/>
    </row>
    <row r="17" spans="1:35" ht="21.75" customHeight="1">
      <c r="A17" s="166">
        <v>4</v>
      </c>
      <c r="B17" s="167">
        <v>5580</v>
      </c>
      <c r="C17" s="302" t="s">
        <v>264</v>
      </c>
      <c r="D17" s="303" t="s">
        <v>312</v>
      </c>
      <c r="E17" s="303" t="s">
        <v>313</v>
      </c>
      <c r="F17" s="304" t="s">
        <v>314</v>
      </c>
      <c r="G17" s="257" t="s">
        <v>617</v>
      </c>
      <c r="H17" s="257" t="s">
        <v>4</v>
      </c>
      <c r="I17" s="305">
        <v>1</v>
      </c>
      <c r="J17" s="305">
        <v>0</v>
      </c>
      <c r="K17" s="305">
        <v>2</v>
      </c>
      <c r="L17" s="305">
        <v>20</v>
      </c>
      <c r="M17" s="305">
        <v>0</v>
      </c>
      <c r="N17" s="305">
        <v>1</v>
      </c>
      <c r="O17" s="305">
        <v>7</v>
      </c>
      <c r="P17" s="306">
        <v>31</v>
      </c>
      <c r="Q17" s="305">
        <v>9</v>
      </c>
      <c r="R17" s="305">
        <v>0</v>
      </c>
      <c r="S17" s="305">
        <v>0</v>
      </c>
      <c r="T17" s="307">
        <v>13</v>
      </c>
      <c r="U17" s="240"/>
      <c r="V17" s="308"/>
      <c r="W17" s="309">
        <v>130</v>
      </c>
      <c r="X17" s="241">
        <v>39</v>
      </c>
      <c r="Y17" s="241">
        <v>127</v>
      </c>
      <c r="Z17" s="241">
        <v>29</v>
      </c>
      <c r="AA17" s="241">
        <v>117</v>
      </c>
      <c r="AB17" s="241">
        <v>44</v>
      </c>
      <c r="AC17" s="241"/>
      <c r="AD17" s="241"/>
      <c r="AE17" s="310">
        <v>374</v>
      </c>
      <c r="AF17" s="241">
        <v>112</v>
      </c>
      <c r="AG17" s="311">
        <v>486</v>
      </c>
      <c r="AH17" s="146"/>
    </row>
    <row r="18" spans="1:35" ht="21.75" customHeight="1">
      <c r="A18" s="166"/>
      <c r="B18" s="167"/>
      <c r="C18" s="302"/>
      <c r="D18" s="303"/>
      <c r="E18" s="303"/>
      <c r="F18" s="166"/>
      <c r="G18" s="312"/>
      <c r="H18" s="257"/>
      <c r="I18" s="305"/>
      <c r="J18" s="305"/>
      <c r="K18" s="305"/>
      <c r="L18" s="305"/>
      <c r="M18" s="305"/>
      <c r="N18" s="305"/>
      <c r="O18" s="305"/>
      <c r="P18" s="306"/>
      <c r="Q18" s="305"/>
      <c r="R18" s="314"/>
      <c r="S18" s="314"/>
      <c r="T18" s="307"/>
      <c r="U18" s="240">
        <v>110</v>
      </c>
      <c r="V18" s="308" t="s">
        <v>357</v>
      </c>
      <c r="W18" s="309">
        <v>98</v>
      </c>
      <c r="X18" s="241">
        <v>38</v>
      </c>
      <c r="Y18" s="241">
        <v>78</v>
      </c>
      <c r="Z18" s="241">
        <v>27</v>
      </c>
      <c r="AA18" s="241">
        <v>73</v>
      </c>
      <c r="AB18" s="241">
        <v>41</v>
      </c>
      <c r="AC18" s="241"/>
      <c r="AD18" s="241"/>
      <c r="AE18" s="310">
        <v>249</v>
      </c>
      <c r="AF18" s="241">
        <v>106</v>
      </c>
      <c r="AG18" s="311">
        <v>355</v>
      </c>
      <c r="AH18" s="146"/>
    </row>
    <row r="19" spans="1:35" ht="21.75" customHeight="1">
      <c r="A19" s="166"/>
      <c r="B19" s="167"/>
      <c r="C19" s="302"/>
      <c r="D19" s="303"/>
      <c r="E19" s="303"/>
      <c r="F19" s="304"/>
      <c r="G19" s="312"/>
      <c r="H19" s="257"/>
      <c r="I19" s="305"/>
      <c r="J19" s="305"/>
      <c r="K19" s="305"/>
      <c r="L19" s="305"/>
      <c r="M19" s="305"/>
      <c r="N19" s="305"/>
      <c r="O19" s="305"/>
      <c r="P19" s="306"/>
      <c r="Q19" s="305"/>
      <c r="R19" s="314"/>
      <c r="S19" s="314"/>
      <c r="T19" s="307"/>
      <c r="U19" s="240">
        <v>302</v>
      </c>
      <c r="V19" s="308" t="s">
        <v>359</v>
      </c>
      <c r="W19" s="309">
        <v>16</v>
      </c>
      <c r="X19" s="241">
        <v>0</v>
      </c>
      <c r="Y19" s="241">
        <v>27</v>
      </c>
      <c r="Z19" s="315">
        <v>1</v>
      </c>
      <c r="AA19" s="241">
        <v>22</v>
      </c>
      <c r="AB19" s="241">
        <v>2</v>
      </c>
      <c r="AC19" s="241"/>
      <c r="AD19" s="241"/>
      <c r="AE19" s="310">
        <v>65</v>
      </c>
      <c r="AF19" s="241">
        <v>3</v>
      </c>
      <c r="AG19" s="311">
        <v>68</v>
      </c>
      <c r="AH19" s="146"/>
    </row>
    <row r="20" spans="1:35" ht="21.75" customHeight="1">
      <c r="A20" s="166"/>
      <c r="B20" s="167"/>
      <c r="C20" s="302"/>
      <c r="D20" s="303"/>
      <c r="E20" s="303"/>
      <c r="F20" s="304"/>
      <c r="G20" s="312"/>
      <c r="H20" s="257"/>
      <c r="I20" s="305"/>
      <c r="J20" s="305"/>
      <c r="K20" s="305"/>
      <c r="L20" s="305"/>
      <c r="M20" s="305"/>
      <c r="N20" s="305"/>
      <c r="O20" s="305"/>
      <c r="P20" s="306"/>
      <c r="Q20" s="305"/>
      <c r="R20" s="314"/>
      <c r="S20" s="314"/>
      <c r="T20" s="307"/>
      <c r="U20" s="240">
        <v>307</v>
      </c>
      <c r="V20" s="308" t="s">
        <v>358</v>
      </c>
      <c r="W20" s="309">
        <v>16</v>
      </c>
      <c r="X20" s="241">
        <v>1</v>
      </c>
      <c r="Y20" s="241">
        <v>22</v>
      </c>
      <c r="Z20" s="315">
        <v>1</v>
      </c>
      <c r="AA20" s="241">
        <v>22</v>
      </c>
      <c r="AB20" s="241">
        <v>1</v>
      </c>
      <c r="AC20" s="241"/>
      <c r="AD20" s="241"/>
      <c r="AE20" s="310">
        <v>60</v>
      </c>
      <c r="AF20" s="241">
        <v>3</v>
      </c>
      <c r="AG20" s="311">
        <v>63</v>
      </c>
      <c r="AH20" s="146" t="str">
        <f>IF(AND(+W21+Y21+AA21+AC21=AE21,X21+Z21+AB21+AD21=AF21),"OK","ERR")</f>
        <v>OK</v>
      </c>
      <c r="AI20" s="30" t="str">
        <f>IF(AE21+AF21=AG21,"OK","ERR")</f>
        <v>OK</v>
      </c>
    </row>
    <row r="21" spans="1:35" ht="21.75" customHeight="1">
      <c r="A21" s="166"/>
      <c r="B21" s="167"/>
      <c r="C21" s="302"/>
      <c r="D21" s="303"/>
      <c r="E21" s="303"/>
      <c r="F21" s="304"/>
      <c r="G21" s="312"/>
      <c r="H21" s="257"/>
      <c r="I21" s="305"/>
      <c r="J21" s="305"/>
      <c r="K21" s="305"/>
      <c r="L21" s="305"/>
      <c r="M21" s="305"/>
      <c r="N21" s="305"/>
      <c r="O21" s="305"/>
      <c r="P21" s="306"/>
      <c r="Q21" s="305"/>
      <c r="R21" s="314"/>
      <c r="S21" s="314"/>
      <c r="T21" s="307"/>
      <c r="U21" s="240"/>
      <c r="V21" s="308"/>
      <c r="W21" s="309"/>
      <c r="X21" s="241"/>
      <c r="Y21" s="241"/>
      <c r="Z21" s="241"/>
      <c r="AA21" s="241"/>
      <c r="AB21" s="241"/>
      <c r="AC21" s="241"/>
      <c r="AD21" s="241"/>
      <c r="AE21" s="310"/>
      <c r="AF21" s="241"/>
      <c r="AG21" s="311"/>
      <c r="AH21" s="146"/>
    </row>
    <row r="22" spans="1:35" ht="21.75" customHeight="1">
      <c r="A22" s="166">
        <v>5</v>
      </c>
      <c r="B22" s="167">
        <v>5581</v>
      </c>
      <c r="C22" s="302" t="s">
        <v>596</v>
      </c>
      <c r="D22" s="303" t="s">
        <v>315</v>
      </c>
      <c r="E22" s="303" t="s">
        <v>316</v>
      </c>
      <c r="F22" s="304" t="s">
        <v>317</v>
      </c>
      <c r="G22" s="257" t="s">
        <v>618</v>
      </c>
      <c r="H22" s="257" t="s">
        <v>4</v>
      </c>
      <c r="I22" s="305">
        <v>1</v>
      </c>
      <c r="J22" s="305">
        <v>1</v>
      </c>
      <c r="K22" s="305" t="s">
        <v>307</v>
      </c>
      <c r="L22" s="305">
        <v>22</v>
      </c>
      <c r="M22" s="305">
        <v>0</v>
      </c>
      <c r="N22" s="305">
        <v>1</v>
      </c>
      <c r="O22" s="305">
        <v>7</v>
      </c>
      <c r="P22" s="306">
        <v>32</v>
      </c>
      <c r="Q22" s="305">
        <v>5</v>
      </c>
      <c r="R22" s="305">
        <v>0</v>
      </c>
      <c r="S22" s="305">
        <v>0</v>
      </c>
      <c r="T22" s="307">
        <v>15</v>
      </c>
      <c r="U22" s="240">
        <v>350</v>
      </c>
      <c r="V22" s="308" t="s">
        <v>360</v>
      </c>
      <c r="W22" s="309">
        <v>171</v>
      </c>
      <c r="X22" s="241">
        <v>24</v>
      </c>
      <c r="Y22" s="241">
        <v>178</v>
      </c>
      <c r="Z22" s="241">
        <v>28</v>
      </c>
      <c r="AA22" s="241">
        <v>182</v>
      </c>
      <c r="AB22" s="241">
        <v>27</v>
      </c>
      <c r="AC22" s="241"/>
      <c r="AD22" s="241"/>
      <c r="AE22" s="310">
        <v>531</v>
      </c>
      <c r="AF22" s="241">
        <v>79</v>
      </c>
      <c r="AG22" s="311">
        <v>610</v>
      </c>
      <c r="AH22" s="146"/>
    </row>
    <row r="23" spans="1:35" ht="21.75" customHeight="1">
      <c r="A23" s="166"/>
      <c r="B23" s="167"/>
      <c r="C23" s="302"/>
      <c r="D23" s="303"/>
      <c r="E23" s="303"/>
      <c r="F23" s="304"/>
      <c r="G23" s="312"/>
      <c r="H23" s="257"/>
      <c r="I23" s="305"/>
      <c r="J23" s="305"/>
      <c r="K23" s="305"/>
      <c r="L23" s="305"/>
      <c r="M23" s="305"/>
      <c r="N23" s="305"/>
      <c r="O23" s="305"/>
      <c r="P23" s="306"/>
      <c r="Q23" s="305"/>
      <c r="R23" s="305"/>
      <c r="S23" s="305"/>
      <c r="T23" s="307"/>
      <c r="U23" s="240"/>
      <c r="V23" s="308"/>
      <c r="W23" s="309"/>
      <c r="X23" s="241"/>
      <c r="Y23" s="241"/>
      <c r="Z23" s="241"/>
      <c r="AA23" s="241"/>
      <c r="AB23" s="241"/>
      <c r="AC23" s="241"/>
      <c r="AD23" s="241"/>
      <c r="AE23" s="310"/>
      <c r="AF23" s="241"/>
      <c r="AG23" s="311"/>
      <c r="AH23" s="146"/>
    </row>
    <row r="24" spans="1:35" ht="21.75" customHeight="1">
      <c r="A24" s="166">
        <v>6</v>
      </c>
      <c r="B24" s="167">
        <v>5582</v>
      </c>
      <c r="C24" s="302" t="s">
        <v>597</v>
      </c>
      <c r="D24" s="303" t="s">
        <v>318</v>
      </c>
      <c r="E24" s="303" t="s">
        <v>319</v>
      </c>
      <c r="F24" s="304" t="s">
        <v>320</v>
      </c>
      <c r="G24" s="257" t="s">
        <v>598</v>
      </c>
      <c r="H24" s="257" t="s">
        <v>4</v>
      </c>
      <c r="I24" s="305">
        <v>1</v>
      </c>
      <c r="J24" s="305">
        <v>0</v>
      </c>
      <c r="K24" s="305">
        <v>1</v>
      </c>
      <c r="L24" s="305">
        <v>40</v>
      </c>
      <c r="M24" s="305">
        <v>0</v>
      </c>
      <c r="N24" s="305">
        <v>1</v>
      </c>
      <c r="O24" s="305">
        <v>1</v>
      </c>
      <c r="P24" s="306">
        <v>44</v>
      </c>
      <c r="Q24" s="305">
        <v>7</v>
      </c>
      <c r="R24" s="305">
        <v>0</v>
      </c>
      <c r="S24" s="313">
        <v>1</v>
      </c>
      <c r="T24" s="241">
        <v>30</v>
      </c>
      <c r="U24" s="242"/>
      <c r="V24" s="308"/>
      <c r="W24" s="309">
        <v>132</v>
      </c>
      <c r="X24" s="241">
        <v>201</v>
      </c>
      <c r="Y24" s="241">
        <v>116</v>
      </c>
      <c r="Z24" s="241">
        <v>165</v>
      </c>
      <c r="AA24" s="241">
        <v>151</v>
      </c>
      <c r="AB24" s="241">
        <v>199</v>
      </c>
      <c r="AC24" s="241"/>
      <c r="AD24" s="241"/>
      <c r="AE24" s="310">
        <v>399</v>
      </c>
      <c r="AF24" s="241">
        <v>565</v>
      </c>
      <c r="AG24" s="311">
        <v>964</v>
      </c>
      <c r="AH24" s="146"/>
    </row>
    <row r="25" spans="1:35" ht="21.75" customHeight="1">
      <c r="A25" s="166"/>
      <c r="B25" s="167"/>
      <c r="C25" s="302"/>
      <c r="D25" s="303"/>
      <c r="E25" s="303"/>
      <c r="F25" s="166"/>
      <c r="G25" s="312"/>
      <c r="H25" s="257"/>
      <c r="I25" s="305"/>
      <c r="J25" s="305"/>
      <c r="K25" s="305"/>
      <c r="L25" s="305"/>
      <c r="M25" s="305"/>
      <c r="N25" s="305"/>
      <c r="O25" s="305"/>
      <c r="P25" s="306"/>
      <c r="Q25" s="305"/>
      <c r="R25" s="305"/>
      <c r="S25" s="305"/>
      <c r="T25" s="307">
        <v>15</v>
      </c>
      <c r="U25" s="240">
        <v>110</v>
      </c>
      <c r="V25" s="308" t="s">
        <v>357</v>
      </c>
      <c r="W25" s="309">
        <v>72</v>
      </c>
      <c r="X25" s="241">
        <v>90</v>
      </c>
      <c r="Y25" s="241">
        <v>55</v>
      </c>
      <c r="Z25" s="241">
        <v>62</v>
      </c>
      <c r="AA25" s="241">
        <v>82</v>
      </c>
      <c r="AB25" s="241">
        <v>93</v>
      </c>
      <c r="AC25" s="241"/>
      <c r="AD25" s="241"/>
      <c r="AE25" s="310">
        <v>209</v>
      </c>
      <c r="AF25" s="241">
        <v>245</v>
      </c>
      <c r="AG25" s="311">
        <v>454</v>
      </c>
      <c r="AH25" s="146"/>
    </row>
    <row r="26" spans="1:35" ht="21.75" customHeight="1">
      <c r="A26" s="166"/>
      <c r="B26" s="167"/>
      <c r="C26" s="302"/>
      <c r="D26" s="303"/>
      <c r="E26" s="303"/>
      <c r="F26" s="304"/>
      <c r="G26" s="312"/>
      <c r="H26" s="257"/>
      <c r="I26" s="305"/>
      <c r="J26" s="305"/>
      <c r="K26" s="305"/>
      <c r="L26" s="305"/>
      <c r="M26" s="305"/>
      <c r="N26" s="305"/>
      <c r="O26" s="305"/>
      <c r="P26" s="306"/>
      <c r="Q26" s="305"/>
      <c r="R26" s="305"/>
      <c r="S26" s="305"/>
      <c r="T26" s="307">
        <v>12</v>
      </c>
      <c r="U26" s="240">
        <v>401</v>
      </c>
      <c r="V26" s="308" t="s">
        <v>361</v>
      </c>
      <c r="W26" s="309">
        <v>60</v>
      </c>
      <c r="X26" s="241">
        <v>87</v>
      </c>
      <c r="Y26" s="241">
        <v>61</v>
      </c>
      <c r="Z26" s="241">
        <v>81</v>
      </c>
      <c r="AA26" s="241">
        <v>69</v>
      </c>
      <c r="AB26" s="241">
        <v>71</v>
      </c>
      <c r="AC26" s="241"/>
      <c r="AD26" s="241"/>
      <c r="AE26" s="310">
        <v>190</v>
      </c>
      <c r="AF26" s="241">
        <v>239</v>
      </c>
      <c r="AG26" s="311">
        <v>429</v>
      </c>
      <c r="AH26" s="146" t="str">
        <f>IF(AND(+W27+Y27+AA27+AC27=AE27,X27+Z27+AB27+AD27=AF27),"OK","ERR")</f>
        <v>OK</v>
      </c>
      <c r="AI26" s="30" t="str">
        <f>IF(AE27+AF27=AG27,"OK","ERR")</f>
        <v>OK</v>
      </c>
    </row>
    <row r="27" spans="1:35" ht="21.75" customHeight="1">
      <c r="A27" s="166"/>
      <c r="B27" s="167"/>
      <c r="C27" s="302"/>
      <c r="D27" s="303"/>
      <c r="E27" s="303"/>
      <c r="F27" s="304"/>
      <c r="G27" s="312"/>
      <c r="H27" s="257"/>
      <c r="I27" s="305"/>
      <c r="J27" s="305"/>
      <c r="K27" s="305"/>
      <c r="L27" s="305"/>
      <c r="M27" s="305"/>
      <c r="N27" s="305"/>
      <c r="O27" s="305"/>
      <c r="P27" s="306"/>
      <c r="Q27" s="305"/>
      <c r="R27" s="305"/>
      <c r="S27" s="305"/>
      <c r="T27" s="307">
        <v>3</v>
      </c>
      <c r="U27" s="240">
        <v>602</v>
      </c>
      <c r="V27" s="308" t="s">
        <v>362</v>
      </c>
      <c r="W27" s="309">
        <v>0</v>
      </c>
      <c r="X27" s="241">
        <v>24</v>
      </c>
      <c r="Y27" s="241">
        <v>0</v>
      </c>
      <c r="Z27" s="241">
        <v>22</v>
      </c>
      <c r="AA27" s="241">
        <v>0</v>
      </c>
      <c r="AB27" s="241">
        <v>35</v>
      </c>
      <c r="AC27" s="241"/>
      <c r="AD27" s="241"/>
      <c r="AE27" s="310">
        <v>0</v>
      </c>
      <c r="AF27" s="241">
        <v>81</v>
      </c>
      <c r="AG27" s="311">
        <v>81</v>
      </c>
      <c r="AH27" s="146"/>
    </row>
    <row r="28" spans="1:35" ht="21.75" customHeight="1">
      <c r="A28" s="166"/>
      <c r="B28" s="167"/>
      <c r="C28" s="302"/>
      <c r="D28" s="303"/>
      <c r="E28" s="303"/>
      <c r="F28" s="304"/>
      <c r="G28" s="312"/>
      <c r="H28" s="257"/>
      <c r="I28" s="305"/>
      <c r="J28" s="305"/>
      <c r="K28" s="305"/>
      <c r="L28" s="305"/>
      <c r="M28" s="305"/>
      <c r="N28" s="305"/>
      <c r="O28" s="305"/>
      <c r="P28" s="306"/>
      <c r="Q28" s="305"/>
      <c r="R28" s="305"/>
      <c r="S28" s="305"/>
      <c r="T28" s="307"/>
      <c r="U28" s="240"/>
      <c r="V28" s="308"/>
      <c r="W28" s="309"/>
      <c r="X28" s="241"/>
      <c r="Y28" s="241"/>
      <c r="Z28" s="241"/>
      <c r="AA28" s="241"/>
      <c r="AB28" s="241"/>
      <c r="AC28" s="241"/>
      <c r="AD28" s="241"/>
      <c r="AE28" s="310"/>
      <c r="AF28" s="241"/>
      <c r="AG28" s="311"/>
      <c r="AH28" s="146" t="str">
        <f>IF(AND(+W29+Y29+AA29+AC29=AE29,X29+Z29+AB29+AD29=AF29),"OK","ERR")</f>
        <v>OK</v>
      </c>
      <c r="AI28" s="30" t="str">
        <f>IF(AE29+AF29=AG29,"OK","ERR")</f>
        <v>OK</v>
      </c>
    </row>
    <row r="29" spans="1:35" ht="21.75" customHeight="1">
      <c r="A29" s="166">
        <v>7</v>
      </c>
      <c r="B29" s="167">
        <v>5583</v>
      </c>
      <c r="C29" s="302" t="s">
        <v>321</v>
      </c>
      <c r="D29" s="303" t="s">
        <v>322</v>
      </c>
      <c r="E29" s="303" t="s">
        <v>323</v>
      </c>
      <c r="F29" s="304" t="s">
        <v>324</v>
      </c>
      <c r="G29" s="257" t="s">
        <v>599</v>
      </c>
      <c r="H29" s="257" t="s">
        <v>4</v>
      </c>
      <c r="I29" s="305">
        <v>1</v>
      </c>
      <c r="J29" s="305">
        <v>0</v>
      </c>
      <c r="K29" s="305">
        <v>2</v>
      </c>
      <c r="L29" s="305">
        <v>28</v>
      </c>
      <c r="M29" s="305">
        <v>0</v>
      </c>
      <c r="N29" s="305">
        <v>1</v>
      </c>
      <c r="O29" s="305">
        <v>6</v>
      </c>
      <c r="P29" s="306">
        <v>38</v>
      </c>
      <c r="Q29" s="305">
        <v>6</v>
      </c>
      <c r="R29" s="305">
        <v>0</v>
      </c>
      <c r="S29" s="305">
        <v>0</v>
      </c>
      <c r="T29" s="307">
        <v>24</v>
      </c>
      <c r="U29" s="240">
        <v>110</v>
      </c>
      <c r="V29" s="308" t="s">
        <v>357</v>
      </c>
      <c r="W29" s="309">
        <v>159</v>
      </c>
      <c r="X29" s="241">
        <v>117</v>
      </c>
      <c r="Y29" s="241">
        <v>166</v>
      </c>
      <c r="Z29" s="241">
        <v>116</v>
      </c>
      <c r="AA29" s="241">
        <v>162</v>
      </c>
      <c r="AB29" s="241">
        <v>121</v>
      </c>
      <c r="AC29" s="241"/>
      <c r="AD29" s="241"/>
      <c r="AE29" s="310">
        <v>487</v>
      </c>
      <c r="AF29" s="241">
        <v>354</v>
      </c>
      <c r="AG29" s="311">
        <v>841</v>
      </c>
      <c r="AH29" s="146"/>
    </row>
    <row r="30" spans="1:35" ht="21.75" customHeight="1">
      <c r="A30" s="166"/>
      <c r="B30" s="167"/>
      <c r="C30" s="302"/>
      <c r="D30" s="303"/>
      <c r="E30" s="303"/>
      <c r="F30" s="166"/>
      <c r="G30" s="312"/>
      <c r="H30" s="257"/>
      <c r="I30" s="305"/>
      <c r="J30" s="305"/>
      <c r="K30" s="305"/>
      <c r="L30" s="305"/>
      <c r="M30" s="305"/>
      <c r="N30" s="305"/>
      <c r="O30" s="305"/>
      <c r="P30" s="306"/>
      <c r="Q30" s="305"/>
      <c r="R30" s="305"/>
      <c r="S30" s="305"/>
      <c r="T30" s="307"/>
      <c r="U30" s="240"/>
      <c r="V30" s="308"/>
      <c r="W30" s="309"/>
      <c r="X30" s="241"/>
      <c r="Y30" s="241"/>
      <c r="Z30" s="241"/>
      <c r="AA30" s="241"/>
      <c r="AB30" s="241"/>
      <c r="AC30" s="241"/>
      <c r="AD30" s="241"/>
      <c r="AE30" s="310"/>
      <c r="AF30" s="241"/>
      <c r="AG30" s="311"/>
      <c r="AH30" s="146" t="str">
        <f>IF(AND(+W31+Y31+AA31+AC31=AE31,X31+Z31+AB31+AD31=AF31),"OK","ERR")</f>
        <v>OK</v>
      </c>
      <c r="AI30" s="30" t="str">
        <f>IF(AE31+AF31=AG31,"OK","ERR")</f>
        <v>OK</v>
      </c>
    </row>
    <row r="31" spans="1:35" ht="21.75" customHeight="1">
      <c r="A31" s="166">
        <v>8</v>
      </c>
      <c r="B31" s="167">
        <v>5584</v>
      </c>
      <c r="C31" s="302" t="s">
        <v>325</v>
      </c>
      <c r="D31" s="303" t="s">
        <v>326</v>
      </c>
      <c r="E31" s="303" t="s">
        <v>107</v>
      </c>
      <c r="F31" s="304" t="s">
        <v>327</v>
      </c>
      <c r="G31" s="257" t="s">
        <v>600</v>
      </c>
      <c r="H31" s="257" t="s">
        <v>4</v>
      </c>
      <c r="I31" s="305">
        <v>1</v>
      </c>
      <c r="J31" s="305">
        <v>0</v>
      </c>
      <c r="K31" s="305">
        <v>1</v>
      </c>
      <c r="L31" s="305">
        <v>23</v>
      </c>
      <c r="M31" s="305">
        <v>2</v>
      </c>
      <c r="N31" s="305">
        <v>1</v>
      </c>
      <c r="O31" s="305">
        <v>9</v>
      </c>
      <c r="P31" s="306">
        <v>37</v>
      </c>
      <c r="Q31" s="305">
        <v>6</v>
      </c>
      <c r="R31" s="305">
        <v>0</v>
      </c>
      <c r="S31" s="305">
        <v>0</v>
      </c>
      <c r="T31" s="307">
        <v>19</v>
      </c>
      <c r="U31" s="240">
        <v>110</v>
      </c>
      <c r="V31" s="308" t="s">
        <v>357</v>
      </c>
      <c r="W31" s="309">
        <v>91</v>
      </c>
      <c r="X31" s="241">
        <v>72</v>
      </c>
      <c r="Y31" s="241">
        <v>110</v>
      </c>
      <c r="Z31" s="241">
        <v>63</v>
      </c>
      <c r="AA31" s="241">
        <v>89</v>
      </c>
      <c r="AB31" s="241">
        <v>53</v>
      </c>
      <c r="AC31" s="241"/>
      <c r="AD31" s="241"/>
      <c r="AE31" s="310">
        <v>290</v>
      </c>
      <c r="AF31" s="241">
        <v>188</v>
      </c>
      <c r="AG31" s="311">
        <v>478</v>
      </c>
      <c r="AH31" s="168"/>
    </row>
    <row r="32" spans="1:35" ht="21.75" customHeight="1">
      <c r="A32" s="166"/>
      <c r="B32" s="167"/>
      <c r="C32" s="302"/>
      <c r="D32" s="303"/>
      <c r="E32" s="303"/>
      <c r="F32" s="304"/>
      <c r="G32" s="312"/>
      <c r="H32" s="257"/>
      <c r="I32" s="305"/>
      <c r="J32" s="305"/>
      <c r="K32" s="305"/>
      <c r="L32" s="305"/>
      <c r="M32" s="305"/>
      <c r="N32" s="305"/>
      <c r="O32" s="305"/>
      <c r="P32" s="306"/>
      <c r="Q32" s="305"/>
      <c r="R32" s="305"/>
      <c r="S32" s="305"/>
      <c r="T32" s="307"/>
      <c r="U32" s="240"/>
      <c r="V32" s="308"/>
      <c r="W32" s="309"/>
      <c r="X32" s="241"/>
      <c r="Y32" s="241"/>
      <c r="Z32" s="241"/>
      <c r="AA32" s="241"/>
      <c r="AB32" s="241"/>
      <c r="AC32" s="241"/>
      <c r="AD32" s="241"/>
      <c r="AE32" s="310"/>
      <c r="AF32" s="241"/>
      <c r="AG32" s="311"/>
      <c r="AH32" s="168" t="str">
        <f>IF(AND(+W33+Y33+AA33+AC33=AE33,X33+Z33+AB33+AD33=AF33),"OK","ERR")</f>
        <v>OK</v>
      </c>
      <c r="AI32" s="30" t="str">
        <f>IF(AE33+AF33=AG33,"OK","ERR")</f>
        <v>OK</v>
      </c>
    </row>
    <row r="33" spans="1:35" ht="21.75" customHeight="1">
      <c r="A33" s="166">
        <v>9</v>
      </c>
      <c r="B33" s="167">
        <v>5585</v>
      </c>
      <c r="C33" s="302" t="s">
        <v>328</v>
      </c>
      <c r="D33" s="303" t="s">
        <v>329</v>
      </c>
      <c r="E33" s="303" t="s">
        <v>330</v>
      </c>
      <c r="F33" s="304" t="s">
        <v>331</v>
      </c>
      <c r="G33" s="257" t="s">
        <v>332</v>
      </c>
      <c r="H33" s="257" t="s">
        <v>4</v>
      </c>
      <c r="I33" s="305">
        <v>1</v>
      </c>
      <c r="J33" s="305">
        <v>0</v>
      </c>
      <c r="K33" s="305">
        <v>2</v>
      </c>
      <c r="L33" s="305">
        <v>26</v>
      </c>
      <c r="M33" s="305">
        <v>2</v>
      </c>
      <c r="N33" s="305">
        <v>1</v>
      </c>
      <c r="O33" s="305">
        <v>5</v>
      </c>
      <c r="P33" s="306">
        <v>37</v>
      </c>
      <c r="Q33" s="305">
        <v>5</v>
      </c>
      <c r="R33" s="305">
        <v>0</v>
      </c>
      <c r="S33" s="305">
        <v>0</v>
      </c>
      <c r="T33" s="307">
        <v>18</v>
      </c>
      <c r="U33" s="240">
        <v>110</v>
      </c>
      <c r="V33" s="308" t="s">
        <v>357</v>
      </c>
      <c r="W33" s="309">
        <v>88</v>
      </c>
      <c r="X33" s="241">
        <v>97</v>
      </c>
      <c r="Y33" s="241">
        <v>107</v>
      </c>
      <c r="Z33" s="241">
        <v>76</v>
      </c>
      <c r="AA33" s="241">
        <v>63</v>
      </c>
      <c r="AB33" s="241">
        <v>82</v>
      </c>
      <c r="AC33" s="241"/>
      <c r="AD33" s="241"/>
      <c r="AE33" s="310">
        <v>258</v>
      </c>
      <c r="AF33" s="241">
        <v>255</v>
      </c>
      <c r="AG33" s="311">
        <v>513</v>
      </c>
      <c r="AH33" s="168"/>
    </row>
    <row r="34" spans="1:35" ht="21.75" customHeight="1">
      <c r="A34" s="166"/>
      <c r="B34" s="167"/>
      <c r="C34" s="302"/>
      <c r="D34" s="303"/>
      <c r="E34" s="303"/>
      <c r="F34" s="166"/>
      <c r="G34" s="312"/>
      <c r="H34" s="257"/>
      <c r="I34" s="305"/>
      <c r="J34" s="305"/>
      <c r="K34" s="305"/>
      <c r="L34" s="305"/>
      <c r="M34" s="305"/>
      <c r="N34" s="305"/>
      <c r="O34" s="305"/>
      <c r="P34" s="306"/>
      <c r="Q34" s="305"/>
      <c r="R34" s="305"/>
      <c r="S34" s="305"/>
      <c r="T34" s="307"/>
      <c r="U34" s="240"/>
      <c r="V34" s="308"/>
      <c r="W34" s="309"/>
      <c r="X34" s="241"/>
      <c r="Y34" s="241"/>
      <c r="Z34" s="241"/>
      <c r="AA34" s="241"/>
      <c r="AB34" s="241"/>
      <c r="AC34" s="241"/>
      <c r="AD34" s="241"/>
      <c r="AE34" s="310"/>
      <c r="AF34" s="241"/>
      <c r="AG34" s="311"/>
      <c r="AH34" s="168" t="str">
        <f>IF(AND(+W36+Y36+AA36+AC36=AE36,X36+Z36+AB36+AD36=AF36),"OK","ERR")</f>
        <v>OK</v>
      </c>
      <c r="AI34" s="30" t="str">
        <f>IF(AE36+AF36=AG36,"OK","ERR")</f>
        <v>OK</v>
      </c>
    </row>
    <row r="35" spans="1:35" ht="21.75" customHeight="1">
      <c r="A35" s="166">
        <v>10</v>
      </c>
      <c r="B35" s="167"/>
      <c r="C35" s="302" t="s">
        <v>333</v>
      </c>
      <c r="D35" s="303" t="s">
        <v>334</v>
      </c>
      <c r="E35" s="303" t="s">
        <v>335</v>
      </c>
      <c r="F35" s="166" t="s">
        <v>336</v>
      </c>
      <c r="G35" s="312" t="s">
        <v>601</v>
      </c>
      <c r="H35" s="257" t="s">
        <v>4</v>
      </c>
      <c r="I35" s="305">
        <v>1</v>
      </c>
      <c r="J35" s="305">
        <v>0</v>
      </c>
      <c r="K35" s="305">
        <v>1</v>
      </c>
      <c r="L35" s="305">
        <v>34</v>
      </c>
      <c r="M35" s="305">
        <v>0</v>
      </c>
      <c r="N35" s="305">
        <v>1</v>
      </c>
      <c r="O35" s="305">
        <v>5</v>
      </c>
      <c r="P35" s="306">
        <v>42</v>
      </c>
      <c r="Q35" s="305">
        <v>4</v>
      </c>
      <c r="R35" s="305">
        <v>0</v>
      </c>
      <c r="S35" s="305">
        <v>0</v>
      </c>
      <c r="T35" s="307">
        <v>20</v>
      </c>
      <c r="U35" s="240">
        <v>110</v>
      </c>
      <c r="V35" s="308" t="s">
        <v>357</v>
      </c>
      <c r="W35" s="309">
        <v>123</v>
      </c>
      <c r="X35" s="241">
        <v>98</v>
      </c>
      <c r="Y35" s="241">
        <v>150</v>
      </c>
      <c r="Z35" s="241">
        <v>115</v>
      </c>
      <c r="AA35" s="241">
        <v>135</v>
      </c>
      <c r="AB35" s="241">
        <v>100</v>
      </c>
      <c r="AC35" s="241"/>
      <c r="AD35" s="241"/>
      <c r="AE35" s="310">
        <v>408</v>
      </c>
      <c r="AF35" s="241">
        <v>313</v>
      </c>
      <c r="AG35" s="311">
        <v>721</v>
      </c>
      <c r="AH35" s="168"/>
    </row>
    <row r="36" spans="1:35" ht="21.75" customHeight="1">
      <c r="A36" s="169"/>
      <c r="B36" s="170">
        <v>5586</v>
      </c>
      <c r="C36" s="316"/>
      <c r="D36" s="317"/>
      <c r="E36" s="317"/>
      <c r="F36" s="318"/>
      <c r="G36" s="319"/>
      <c r="H36" s="319"/>
      <c r="I36" s="320"/>
      <c r="J36" s="320"/>
      <c r="K36" s="320"/>
      <c r="L36" s="320"/>
      <c r="M36" s="320"/>
      <c r="N36" s="320"/>
      <c r="O36" s="320"/>
      <c r="P36" s="321"/>
      <c r="Q36" s="320"/>
      <c r="R36" s="320"/>
      <c r="S36" s="320"/>
      <c r="T36" s="322"/>
      <c r="U36" s="323"/>
      <c r="V36" s="324"/>
      <c r="W36" s="325"/>
      <c r="X36" s="326"/>
      <c r="Y36" s="326"/>
      <c r="Z36" s="326"/>
      <c r="AA36" s="326"/>
      <c r="AB36" s="326"/>
      <c r="AC36" s="326"/>
      <c r="AD36" s="326"/>
      <c r="AE36" s="327"/>
      <c r="AF36" s="326"/>
      <c r="AG36" s="328"/>
      <c r="AH36" s="168"/>
    </row>
    <row r="37" spans="1:35" ht="21.75" customHeight="1">
      <c r="A37" s="166">
        <v>11</v>
      </c>
      <c r="B37" s="167"/>
      <c r="C37" s="302" t="s">
        <v>337</v>
      </c>
      <c r="D37" s="303" t="s">
        <v>338</v>
      </c>
      <c r="E37" s="303" t="s">
        <v>602</v>
      </c>
      <c r="F37" s="166" t="s">
        <v>339</v>
      </c>
      <c r="G37" s="312" t="s">
        <v>603</v>
      </c>
      <c r="H37" s="257" t="s">
        <v>4</v>
      </c>
      <c r="I37" s="305">
        <v>1</v>
      </c>
      <c r="J37" s="305">
        <v>0</v>
      </c>
      <c r="K37" s="305">
        <v>2</v>
      </c>
      <c r="L37" s="305">
        <v>9</v>
      </c>
      <c r="M37" s="305">
        <v>0</v>
      </c>
      <c r="N37" s="305">
        <v>1</v>
      </c>
      <c r="O37" s="305">
        <v>0</v>
      </c>
      <c r="P37" s="306">
        <v>13</v>
      </c>
      <c r="Q37" s="305">
        <v>4</v>
      </c>
      <c r="R37" s="305">
        <v>5</v>
      </c>
      <c r="S37" s="305" t="s">
        <v>307</v>
      </c>
      <c r="T37" s="307">
        <v>3</v>
      </c>
      <c r="U37" s="240">
        <v>110</v>
      </c>
      <c r="V37" s="308" t="s">
        <v>357</v>
      </c>
      <c r="W37" s="309">
        <v>12</v>
      </c>
      <c r="X37" s="241">
        <v>9</v>
      </c>
      <c r="Y37" s="241">
        <v>8</v>
      </c>
      <c r="Z37" s="241">
        <v>7</v>
      </c>
      <c r="AA37" s="241">
        <v>11</v>
      </c>
      <c r="AB37" s="241">
        <v>11</v>
      </c>
      <c r="AC37" s="241"/>
      <c r="AD37" s="241"/>
      <c r="AE37" s="310">
        <v>31</v>
      </c>
      <c r="AF37" s="241">
        <v>27</v>
      </c>
      <c r="AG37" s="311">
        <v>58</v>
      </c>
      <c r="AH37" s="168" t="str">
        <f>IF(AND(+W38+Y38+AA38+AC38=AE38,X38+Z38+AB38+AD38=AF38),"OK","ERR")</f>
        <v>OK</v>
      </c>
      <c r="AI37" s="30" t="str">
        <f>IF(AE38+AF38=AG38,"OK","ERR")</f>
        <v>OK</v>
      </c>
    </row>
    <row r="38" spans="1:35" ht="21.75" customHeight="1">
      <c r="A38" s="166"/>
      <c r="B38" s="167">
        <v>5587</v>
      </c>
      <c r="C38" s="329"/>
      <c r="D38" s="303"/>
      <c r="E38" s="303"/>
      <c r="F38" s="304"/>
      <c r="G38" s="257"/>
      <c r="H38" s="257"/>
      <c r="I38" s="305"/>
      <c r="J38" s="305"/>
      <c r="K38" s="305"/>
      <c r="L38" s="305"/>
      <c r="M38" s="305"/>
      <c r="N38" s="305"/>
      <c r="O38" s="305"/>
      <c r="P38" s="306"/>
      <c r="Q38" s="305"/>
      <c r="R38" s="305"/>
      <c r="S38" s="330"/>
      <c r="T38" s="307"/>
      <c r="U38" s="240"/>
      <c r="V38" s="308"/>
      <c r="W38" s="309"/>
      <c r="X38" s="241"/>
      <c r="Y38" s="241"/>
      <c r="Z38" s="241"/>
      <c r="AA38" s="241"/>
      <c r="AB38" s="241"/>
      <c r="AC38" s="241"/>
      <c r="AD38" s="241"/>
      <c r="AE38" s="310"/>
      <c r="AF38" s="241"/>
      <c r="AG38" s="311"/>
      <c r="AH38" s="168"/>
    </row>
    <row r="39" spans="1:35" ht="21.75" customHeight="1">
      <c r="A39" s="166">
        <v>12</v>
      </c>
      <c r="B39" s="167"/>
      <c r="C39" s="302" t="s">
        <v>340</v>
      </c>
      <c r="D39" s="303" t="s">
        <v>341</v>
      </c>
      <c r="E39" s="303" t="s">
        <v>342</v>
      </c>
      <c r="F39" s="166" t="s">
        <v>343</v>
      </c>
      <c r="G39" s="312" t="s">
        <v>604</v>
      </c>
      <c r="H39" s="257" t="s">
        <v>4</v>
      </c>
      <c r="I39" s="305">
        <v>1</v>
      </c>
      <c r="J39" s="305">
        <v>1</v>
      </c>
      <c r="K39" s="305">
        <v>1</v>
      </c>
      <c r="L39" s="305">
        <v>41</v>
      </c>
      <c r="M39" s="305">
        <v>0</v>
      </c>
      <c r="N39" s="305">
        <v>1</v>
      </c>
      <c r="O39" s="305">
        <v>18</v>
      </c>
      <c r="P39" s="306">
        <v>63</v>
      </c>
      <c r="Q39" s="305">
        <v>7</v>
      </c>
      <c r="R39" s="305">
        <v>0</v>
      </c>
      <c r="S39" s="305">
        <v>0</v>
      </c>
      <c r="T39" s="307">
        <v>27</v>
      </c>
      <c r="U39" s="240"/>
      <c r="V39" s="308"/>
      <c r="W39" s="309">
        <v>181</v>
      </c>
      <c r="X39" s="241">
        <v>137</v>
      </c>
      <c r="Y39" s="241">
        <v>147</v>
      </c>
      <c r="Z39" s="241">
        <v>123</v>
      </c>
      <c r="AA39" s="241">
        <v>147</v>
      </c>
      <c r="AB39" s="241">
        <v>149</v>
      </c>
      <c r="AC39" s="241"/>
      <c r="AD39" s="241"/>
      <c r="AE39" s="310">
        <v>475</v>
      </c>
      <c r="AF39" s="241">
        <v>409</v>
      </c>
      <c r="AG39" s="311">
        <v>884</v>
      </c>
      <c r="AH39" s="168"/>
    </row>
    <row r="40" spans="1:35" ht="21.75" customHeight="1">
      <c r="A40" s="166"/>
      <c r="B40" s="167">
        <v>5588</v>
      </c>
      <c r="C40" s="302"/>
      <c r="D40" s="331"/>
      <c r="E40" s="303"/>
      <c r="F40" s="304"/>
      <c r="G40" s="257"/>
      <c r="H40" s="257"/>
      <c r="I40" s="305"/>
      <c r="J40" s="330"/>
      <c r="K40" s="305"/>
      <c r="L40" s="305"/>
      <c r="M40" s="305"/>
      <c r="N40" s="305"/>
      <c r="O40" s="305"/>
      <c r="P40" s="306"/>
      <c r="Q40" s="305"/>
      <c r="R40" s="305"/>
      <c r="S40" s="305"/>
      <c r="T40" s="307">
        <v>18</v>
      </c>
      <c r="U40" s="240">
        <v>110</v>
      </c>
      <c r="V40" s="308" t="s">
        <v>357</v>
      </c>
      <c r="W40" s="309">
        <v>125</v>
      </c>
      <c r="X40" s="241">
        <v>111</v>
      </c>
      <c r="Y40" s="241">
        <v>93</v>
      </c>
      <c r="Z40" s="241">
        <v>97</v>
      </c>
      <c r="AA40" s="241">
        <v>99</v>
      </c>
      <c r="AB40" s="241">
        <v>118</v>
      </c>
      <c r="AC40" s="241"/>
      <c r="AD40" s="241"/>
      <c r="AE40" s="310">
        <v>317</v>
      </c>
      <c r="AF40" s="241">
        <v>326</v>
      </c>
      <c r="AG40" s="311">
        <v>643</v>
      </c>
      <c r="AH40" s="168"/>
    </row>
    <row r="41" spans="1:35" ht="21.75" customHeight="1">
      <c r="A41" s="166"/>
      <c r="B41" s="167"/>
      <c r="C41" s="302"/>
      <c r="D41" s="303"/>
      <c r="E41" s="303"/>
      <c r="F41" s="166"/>
      <c r="G41" s="312"/>
      <c r="H41" s="257"/>
      <c r="I41" s="305"/>
      <c r="J41" s="305"/>
      <c r="K41" s="305"/>
      <c r="L41" s="305"/>
      <c r="M41" s="305"/>
      <c r="N41" s="305"/>
      <c r="O41" s="305"/>
      <c r="P41" s="306"/>
      <c r="Q41" s="305"/>
      <c r="R41" s="305"/>
      <c r="S41" s="305"/>
      <c r="T41" s="307">
        <v>3</v>
      </c>
      <c r="U41" s="240">
        <v>326</v>
      </c>
      <c r="V41" s="308" t="s">
        <v>363</v>
      </c>
      <c r="W41" s="309">
        <v>13</v>
      </c>
      <c r="X41" s="241">
        <v>26</v>
      </c>
      <c r="Y41" s="241">
        <v>7</v>
      </c>
      <c r="Z41" s="241">
        <v>25</v>
      </c>
      <c r="AA41" s="241">
        <v>11</v>
      </c>
      <c r="AB41" s="241">
        <v>30</v>
      </c>
      <c r="AC41" s="241"/>
      <c r="AD41" s="241"/>
      <c r="AE41" s="310">
        <v>31</v>
      </c>
      <c r="AF41" s="241">
        <v>81</v>
      </c>
      <c r="AG41" s="311">
        <v>112</v>
      </c>
      <c r="AH41" s="168"/>
    </row>
    <row r="42" spans="1:35" ht="21.75" customHeight="1">
      <c r="A42" s="166"/>
      <c r="B42" s="167"/>
      <c r="C42" s="302"/>
      <c r="D42" s="303"/>
      <c r="E42" s="303"/>
      <c r="F42" s="304"/>
      <c r="G42" s="312"/>
      <c r="H42" s="257"/>
      <c r="I42" s="305"/>
      <c r="J42" s="305"/>
      <c r="K42" s="305"/>
      <c r="L42" s="305"/>
      <c r="M42" s="305"/>
      <c r="N42" s="305"/>
      <c r="O42" s="305"/>
      <c r="P42" s="306"/>
      <c r="Q42" s="305"/>
      <c r="R42" s="305"/>
      <c r="S42" s="305"/>
      <c r="T42" s="307">
        <v>3</v>
      </c>
      <c r="U42" s="240">
        <v>326</v>
      </c>
      <c r="V42" s="308" t="s">
        <v>364</v>
      </c>
      <c r="W42" s="309">
        <v>17</v>
      </c>
      <c r="X42" s="241">
        <v>0</v>
      </c>
      <c r="Y42" s="241">
        <v>20</v>
      </c>
      <c r="Z42" s="241">
        <v>1</v>
      </c>
      <c r="AA42" s="241">
        <v>10</v>
      </c>
      <c r="AB42" s="241">
        <v>1</v>
      </c>
      <c r="AC42" s="241"/>
      <c r="AD42" s="241"/>
      <c r="AE42" s="310">
        <v>47</v>
      </c>
      <c r="AF42" s="241">
        <v>2</v>
      </c>
      <c r="AG42" s="311">
        <v>49</v>
      </c>
      <c r="AH42" s="168"/>
    </row>
    <row r="43" spans="1:35" ht="21.75" customHeight="1">
      <c r="A43" s="166"/>
      <c r="B43" s="167"/>
      <c r="C43" s="302"/>
      <c r="D43" s="303"/>
      <c r="E43" s="303"/>
      <c r="F43" s="304"/>
      <c r="G43" s="312"/>
      <c r="H43" s="257"/>
      <c r="I43" s="305"/>
      <c r="J43" s="305"/>
      <c r="K43" s="305"/>
      <c r="L43" s="305"/>
      <c r="M43" s="305"/>
      <c r="N43" s="305"/>
      <c r="O43" s="305"/>
      <c r="P43" s="306"/>
      <c r="Q43" s="305"/>
      <c r="R43" s="305"/>
      <c r="S43" s="305"/>
      <c r="T43" s="307">
        <v>3</v>
      </c>
      <c r="U43" s="240">
        <v>302</v>
      </c>
      <c r="V43" s="308" t="s">
        <v>365</v>
      </c>
      <c r="W43" s="309">
        <v>26</v>
      </c>
      <c r="X43" s="241">
        <v>0</v>
      </c>
      <c r="Y43" s="241">
        <v>27</v>
      </c>
      <c r="Z43" s="241">
        <v>0</v>
      </c>
      <c r="AA43" s="241">
        <v>27</v>
      </c>
      <c r="AB43" s="241">
        <v>0</v>
      </c>
      <c r="AC43" s="241"/>
      <c r="AD43" s="241"/>
      <c r="AE43" s="310">
        <v>80</v>
      </c>
      <c r="AF43" s="241">
        <v>0</v>
      </c>
      <c r="AG43" s="311">
        <v>80</v>
      </c>
      <c r="AH43" s="168" t="str">
        <f>IF(AND(+W44+Y44+AA44+AC44=AE44,X44+Z44+AB44+AD44=AF44),"OK","ERR")</f>
        <v>OK</v>
      </c>
      <c r="AI43" s="30" t="str">
        <f>IF(AE44+AF44=AG44,"OK","ERR")</f>
        <v>OK</v>
      </c>
    </row>
    <row r="44" spans="1:35" ht="21.75" customHeight="1">
      <c r="A44" s="166"/>
      <c r="B44" s="167"/>
      <c r="C44" s="302"/>
      <c r="D44" s="303"/>
      <c r="E44" s="303"/>
      <c r="F44" s="304"/>
      <c r="G44" s="312"/>
      <c r="H44" s="257"/>
      <c r="I44" s="305"/>
      <c r="J44" s="305"/>
      <c r="K44" s="305"/>
      <c r="L44" s="305"/>
      <c r="M44" s="305"/>
      <c r="N44" s="305"/>
      <c r="O44" s="305"/>
      <c r="P44" s="306"/>
      <c r="Q44" s="305"/>
      <c r="R44" s="305"/>
      <c r="S44" s="305"/>
      <c r="T44" s="307"/>
      <c r="U44" s="240"/>
      <c r="V44" s="308"/>
      <c r="W44" s="309"/>
      <c r="X44" s="241"/>
      <c r="Y44" s="241"/>
      <c r="Z44" s="241"/>
      <c r="AA44" s="241"/>
      <c r="AB44" s="241"/>
      <c r="AC44" s="241"/>
      <c r="AD44" s="241"/>
      <c r="AE44" s="310"/>
      <c r="AF44" s="241"/>
      <c r="AG44" s="311"/>
      <c r="AH44" s="168"/>
    </row>
    <row r="45" spans="1:35" ht="21.75" customHeight="1">
      <c r="A45" s="166">
        <v>13</v>
      </c>
      <c r="B45" s="167"/>
      <c r="C45" s="302" t="s">
        <v>344</v>
      </c>
      <c r="D45" s="303" t="s">
        <v>345</v>
      </c>
      <c r="E45" s="303" t="s">
        <v>346</v>
      </c>
      <c r="F45" s="304" t="s">
        <v>347</v>
      </c>
      <c r="G45" s="257" t="s">
        <v>348</v>
      </c>
      <c r="H45" s="257" t="s">
        <v>4</v>
      </c>
      <c r="I45" s="305">
        <v>1</v>
      </c>
      <c r="J45" s="305">
        <v>1</v>
      </c>
      <c r="K45" s="305">
        <v>2</v>
      </c>
      <c r="L45" s="305">
        <v>26</v>
      </c>
      <c r="M45" s="305">
        <v>1</v>
      </c>
      <c r="N45" s="305">
        <v>1</v>
      </c>
      <c r="O45" s="305">
        <v>8</v>
      </c>
      <c r="P45" s="306">
        <v>40</v>
      </c>
      <c r="Q45" s="305">
        <v>6</v>
      </c>
      <c r="R45" s="305">
        <v>0</v>
      </c>
      <c r="S45" s="305">
        <v>0</v>
      </c>
      <c r="T45" s="307">
        <v>23</v>
      </c>
      <c r="U45" s="240">
        <v>110</v>
      </c>
      <c r="V45" s="308" t="s">
        <v>357</v>
      </c>
      <c r="W45" s="309">
        <v>98</v>
      </c>
      <c r="X45" s="241">
        <v>100</v>
      </c>
      <c r="Y45" s="241">
        <v>108</v>
      </c>
      <c r="Z45" s="241">
        <v>77</v>
      </c>
      <c r="AA45" s="241">
        <v>109</v>
      </c>
      <c r="AB45" s="241">
        <v>109</v>
      </c>
      <c r="AC45" s="241"/>
      <c r="AD45" s="241"/>
      <c r="AE45" s="310">
        <v>315</v>
      </c>
      <c r="AF45" s="241">
        <v>286</v>
      </c>
      <c r="AG45" s="311">
        <v>601</v>
      </c>
      <c r="AH45" s="168" t="str">
        <f>IF(AND(+W46+Y46+AA46+AC46=AE46,X46+Z46+AB46+AD46=AF46),"OK","ERR")</f>
        <v>OK</v>
      </c>
      <c r="AI45" s="30" t="str">
        <f>IF(AE46+AF46=AG46,"OK","ERR")</f>
        <v>OK</v>
      </c>
    </row>
    <row r="46" spans="1:35" ht="21.75" customHeight="1">
      <c r="A46" s="166"/>
      <c r="B46" s="167">
        <v>5589</v>
      </c>
      <c r="C46" s="302"/>
      <c r="D46" s="303"/>
      <c r="E46" s="303"/>
      <c r="F46" s="304"/>
      <c r="G46" s="257"/>
      <c r="H46" s="257"/>
      <c r="I46" s="305"/>
      <c r="J46" s="305"/>
      <c r="K46" s="305"/>
      <c r="L46" s="305"/>
      <c r="M46" s="305"/>
      <c r="N46" s="305"/>
      <c r="O46" s="305"/>
      <c r="P46" s="306"/>
      <c r="Q46" s="305"/>
      <c r="R46" s="305"/>
      <c r="S46" s="305"/>
      <c r="T46" s="307"/>
      <c r="U46" s="240"/>
      <c r="V46" s="308"/>
      <c r="W46" s="309"/>
      <c r="X46" s="241"/>
      <c r="Y46" s="241"/>
      <c r="Z46" s="241"/>
      <c r="AA46" s="241"/>
      <c r="AB46" s="241"/>
      <c r="AC46" s="241"/>
      <c r="AD46" s="241"/>
      <c r="AE46" s="310"/>
      <c r="AF46" s="241"/>
      <c r="AG46" s="311"/>
      <c r="AH46" s="168"/>
    </row>
    <row r="47" spans="1:35" ht="21.75" customHeight="1">
      <c r="A47" s="166">
        <v>14</v>
      </c>
      <c r="B47" s="167"/>
      <c r="C47" s="302" t="s">
        <v>605</v>
      </c>
      <c r="D47" s="303" t="s">
        <v>349</v>
      </c>
      <c r="E47" s="303" t="s">
        <v>350</v>
      </c>
      <c r="F47" s="304" t="s">
        <v>351</v>
      </c>
      <c r="G47" s="257" t="s">
        <v>651</v>
      </c>
      <c r="H47" s="257" t="s">
        <v>4</v>
      </c>
      <c r="I47" s="305">
        <v>1</v>
      </c>
      <c r="J47" s="305">
        <v>1</v>
      </c>
      <c r="K47" s="305">
        <v>1</v>
      </c>
      <c r="L47" s="305">
        <v>37</v>
      </c>
      <c r="M47" s="305">
        <v>7</v>
      </c>
      <c r="N47" s="305">
        <v>1</v>
      </c>
      <c r="O47" s="305">
        <v>0</v>
      </c>
      <c r="P47" s="306">
        <v>48</v>
      </c>
      <c r="Q47" s="305">
        <v>5</v>
      </c>
      <c r="R47" s="305">
        <v>9</v>
      </c>
      <c r="S47" s="305">
        <v>1</v>
      </c>
      <c r="T47" s="307">
        <v>22</v>
      </c>
      <c r="U47" s="240"/>
      <c r="V47" s="308"/>
      <c r="W47" s="309">
        <v>118</v>
      </c>
      <c r="X47" s="241">
        <v>124</v>
      </c>
      <c r="Y47" s="241">
        <v>110</v>
      </c>
      <c r="Z47" s="241">
        <v>103</v>
      </c>
      <c r="AA47" s="241">
        <v>116</v>
      </c>
      <c r="AB47" s="241">
        <v>83</v>
      </c>
      <c r="AC47" s="241"/>
      <c r="AD47" s="241"/>
      <c r="AE47" s="310">
        <v>344</v>
      </c>
      <c r="AF47" s="241">
        <v>310</v>
      </c>
      <c r="AG47" s="311">
        <v>654</v>
      </c>
      <c r="AH47" s="168"/>
    </row>
    <row r="48" spans="1:35" ht="21.75" customHeight="1">
      <c r="A48" s="166"/>
      <c r="B48" s="167">
        <v>5608</v>
      </c>
      <c r="C48" s="302"/>
      <c r="D48" s="303"/>
      <c r="E48" s="303"/>
      <c r="F48" s="304"/>
      <c r="G48" s="257"/>
      <c r="H48" s="257"/>
      <c r="I48" s="305"/>
      <c r="J48" s="305"/>
      <c r="K48" s="305"/>
      <c r="L48" s="305"/>
      <c r="M48" s="305"/>
      <c r="N48" s="305"/>
      <c r="O48" s="305"/>
      <c r="P48" s="306"/>
      <c r="Q48" s="305"/>
      <c r="R48" s="305"/>
      <c r="S48" s="313"/>
      <c r="T48" s="332">
        <v>19</v>
      </c>
      <c r="U48" s="241">
        <v>110</v>
      </c>
      <c r="V48" s="308" t="s">
        <v>357</v>
      </c>
      <c r="W48" s="309">
        <v>101</v>
      </c>
      <c r="X48" s="241">
        <v>101</v>
      </c>
      <c r="Y48" s="241">
        <v>96</v>
      </c>
      <c r="Z48" s="241">
        <v>87</v>
      </c>
      <c r="AA48" s="241">
        <v>103</v>
      </c>
      <c r="AB48" s="241">
        <v>63</v>
      </c>
      <c r="AC48" s="241"/>
      <c r="AD48" s="241"/>
      <c r="AE48" s="310">
        <v>300</v>
      </c>
      <c r="AF48" s="241">
        <v>251</v>
      </c>
      <c r="AG48" s="311">
        <v>551</v>
      </c>
      <c r="AH48" s="168"/>
    </row>
    <row r="49" spans="1:34" ht="21.75" customHeight="1">
      <c r="A49" s="166"/>
      <c r="B49" s="167"/>
      <c r="C49" s="302"/>
      <c r="D49" s="303"/>
      <c r="E49" s="303"/>
      <c r="F49" s="166"/>
      <c r="G49" s="257"/>
      <c r="H49" s="257"/>
      <c r="I49" s="305"/>
      <c r="J49" s="305"/>
      <c r="K49" s="305"/>
      <c r="L49" s="305"/>
      <c r="M49" s="305"/>
      <c r="N49" s="305"/>
      <c r="O49" s="305"/>
      <c r="P49" s="306"/>
      <c r="Q49" s="305"/>
      <c r="R49" s="305"/>
      <c r="S49" s="305"/>
      <c r="T49" s="307">
        <v>3</v>
      </c>
      <c r="U49" s="240">
        <v>603</v>
      </c>
      <c r="V49" s="308" t="s">
        <v>606</v>
      </c>
      <c r="W49" s="309">
        <v>17</v>
      </c>
      <c r="X49" s="241">
        <v>23</v>
      </c>
      <c r="Y49" s="241">
        <v>14</v>
      </c>
      <c r="Z49" s="241">
        <v>16</v>
      </c>
      <c r="AA49" s="241">
        <v>13</v>
      </c>
      <c r="AB49" s="241">
        <v>20</v>
      </c>
      <c r="AC49" s="241"/>
      <c r="AD49" s="241"/>
      <c r="AE49" s="310">
        <v>44</v>
      </c>
      <c r="AF49" s="241">
        <v>59</v>
      </c>
      <c r="AG49" s="311">
        <v>103</v>
      </c>
      <c r="AH49" s="168"/>
    </row>
    <row r="50" spans="1:34" ht="21.75" customHeight="1">
      <c r="A50" s="244"/>
      <c r="B50" s="171"/>
      <c r="C50" s="333"/>
      <c r="D50" s="29"/>
      <c r="E50" s="29"/>
      <c r="F50" s="334"/>
      <c r="G50" s="335"/>
      <c r="H50" s="335"/>
      <c r="I50" s="336"/>
      <c r="J50" s="336"/>
      <c r="K50" s="336"/>
      <c r="L50" s="336"/>
      <c r="M50" s="336"/>
      <c r="N50" s="336"/>
      <c r="O50" s="336"/>
      <c r="P50" s="337"/>
      <c r="Q50" s="338"/>
      <c r="R50" s="338"/>
      <c r="S50" s="338"/>
      <c r="T50" s="243"/>
      <c r="U50" s="243"/>
      <c r="V50" s="339"/>
      <c r="W50" s="340"/>
      <c r="X50" s="340"/>
      <c r="Y50" s="340"/>
      <c r="Z50" s="340"/>
      <c r="AA50" s="340"/>
      <c r="AB50" s="340"/>
      <c r="AC50" s="340"/>
      <c r="AD50" s="340"/>
      <c r="AE50" s="341"/>
      <c r="AF50" s="340"/>
      <c r="AG50" s="342"/>
    </row>
    <row r="51" spans="1:34">
      <c r="H51" s="174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</row>
    <row r="53" spans="1:34">
      <c r="V53" s="228" t="s">
        <v>534</v>
      </c>
      <c r="W53" s="229">
        <f t="shared" ref="W53:AG53" si="0">SUMIF($U$6:$U$49,"110",W$6:W$49)</f>
        <v>1367</v>
      </c>
      <c r="X53" s="229">
        <f t="shared" si="0"/>
        <v>1235</v>
      </c>
      <c r="Y53" s="229">
        <f t="shared" si="0"/>
        <v>1367</v>
      </c>
      <c r="Z53" s="229">
        <f t="shared" si="0"/>
        <v>1177</v>
      </c>
      <c r="AA53" s="229">
        <f t="shared" si="0"/>
        <v>1287</v>
      </c>
      <c r="AB53" s="229">
        <f t="shared" si="0"/>
        <v>1175</v>
      </c>
      <c r="AC53" s="229">
        <f t="shared" si="0"/>
        <v>0</v>
      </c>
      <c r="AD53" s="229">
        <f t="shared" si="0"/>
        <v>0</v>
      </c>
      <c r="AE53" s="229">
        <f t="shared" si="0"/>
        <v>4021</v>
      </c>
      <c r="AF53" s="229">
        <f t="shared" si="0"/>
        <v>3587</v>
      </c>
      <c r="AG53" s="229">
        <f t="shared" si="0"/>
        <v>7608</v>
      </c>
    </row>
    <row r="54" spans="1:34">
      <c r="V54" s="228" t="s">
        <v>535</v>
      </c>
      <c r="W54" s="229">
        <f t="shared" ref="W54:AG54" si="1">SUMIF($U$6:$U$49,"201",W$6:W$49)</f>
        <v>0</v>
      </c>
      <c r="X54" s="229">
        <f t="shared" si="1"/>
        <v>0</v>
      </c>
      <c r="Y54" s="229">
        <f t="shared" si="1"/>
        <v>0</v>
      </c>
      <c r="Z54" s="229">
        <f t="shared" si="1"/>
        <v>0</v>
      </c>
      <c r="AA54" s="229">
        <f t="shared" si="1"/>
        <v>0</v>
      </c>
      <c r="AB54" s="229">
        <f t="shared" si="1"/>
        <v>0</v>
      </c>
      <c r="AC54" s="229">
        <f t="shared" si="1"/>
        <v>0</v>
      </c>
      <c r="AD54" s="229">
        <f t="shared" si="1"/>
        <v>0</v>
      </c>
      <c r="AE54" s="229">
        <f t="shared" si="1"/>
        <v>0</v>
      </c>
      <c r="AF54" s="229">
        <f t="shared" si="1"/>
        <v>0</v>
      </c>
      <c r="AG54" s="229">
        <f t="shared" si="1"/>
        <v>0</v>
      </c>
    </row>
    <row r="55" spans="1:34">
      <c r="V55" s="228" t="s">
        <v>536</v>
      </c>
      <c r="W55" s="229">
        <f t="shared" ref="W55:AG55" si="2">SUMIF($U$7:$U$49,"202",W$7:W$49)</f>
        <v>0</v>
      </c>
      <c r="X55" s="229">
        <f t="shared" si="2"/>
        <v>0</v>
      </c>
      <c r="Y55" s="229">
        <f t="shared" si="2"/>
        <v>0</v>
      </c>
      <c r="Z55" s="229">
        <f t="shared" si="2"/>
        <v>0</v>
      </c>
      <c r="AA55" s="229">
        <f t="shared" si="2"/>
        <v>0</v>
      </c>
      <c r="AB55" s="229">
        <f t="shared" si="2"/>
        <v>0</v>
      </c>
      <c r="AC55" s="229">
        <f t="shared" si="2"/>
        <v>0</v>
      </c>
      <c r="AD55" s="229">
        <f t="shared" si="2"/>
        <v>0</v>
      </c>
      <c r="AE55" s="229">
        <f t="shared" si="2"/>
        <v>0</v>
      </c>
      <c r="AF55" s="229">
        <f t="shared" si="2"/>
        <v>0</v>
      </c>
      <c r="AG55" s="229">
        <f t="shared" si="2"/>
        <v>0</v>
      </c>
    </row>
    <row r="56" spans="1:34">
      <c r="V56" s="228" t="s">
        <v>537</v>
      </c>
      <c r="W56" s="229">
        <f t="shared" ref="W56:AG56" si="3">SUMIF($U$6:$U$49,"206",W$6:W$49)</f>
        <v>0</v>
      </c>
      <c r="X56" s="229">
        <f t="shared" si="3"/>
        <v>0</v>
      </c>
      <c r="Y56" s="229">
        <f t="shared" si="3"/>
        <v>0</v>
      </c>
      <c r="Z56" s="229">
        <f t="shared" si="3"/>
        <v>0</v>
      </c>
      <c r="AA56" s="229">
        <f t="shared" si="3"/>
        <v>0</v>
      </c>
      <c r="AB56" s="229">
        <f t="shared" si="3"/>
        <v>0</v>
      </c>
      <c r="AC56" s="229">
        <f t="shared" si="3"/>
        <v>0</v>
      </c>
      <c r="AD56" s="229">
        <f t="shared" si="3"/>
        <v>0</v>
      </c>
      <c r="AE56" s="229">
        <f t="shared" si="3"/>
        <v>0</v>
      </c>
      <c r="AF56" s="229">
        <f t="shared" si="3"/>
        <v>0</v>
      </c>
      <c r="AG56" s="229">
        <f t="shared" si="3"/>
        <v>0</v>
      </c>
    </row>
    <row r="57" spans="1:34">
      <c r="V57" s="230" t="s">
        <v>538</v>
      </c>
      <c r="W57" s="229">
        <f t="shared" ref="W57:AG57" si="4">SUMIF($U$6:$U$49,"213",W$6:W$49)</f>
        <v>0</v>
      </c>
      <c r="X57" s="229">
        <f t="shared" si="4"/>
        <v>0</v>
      </c>
      <c r="Y57" s="229">
        <f t="shared" si="4"/>
        <v>0</v>
      </c>
      <c r="Z57" s="229">
        <f t="shared" si="4"/>
        <v>0</v>
      </c>
      <c r="AA57" s="229">
        <f t="shared" si="4"/>
        <v>0</v>
      </c>
      <c r="AB57" s="229">
        <f t="shared" si="4"/>
        <v>0</v>
      </c>
      <c r="AC57" s="229">
        <f t="shared" si="4"/>
        <v>0</v>
      </c>
      <c r="AD57" s="229">
        <f t="shared" si="4"/>
        <v>0</v>
      </c>
      <c r="AE57" s="229">
        <f t="shared" si="4"/>
        <v>0</v>
      </c>
      <c r="AF57" s="229">
        <f t="shared" si="4"/>
        <v>0</v>
      </c>
      <c r="AG57" s="229">
        <f t="shared" si="4"/>
        <v>0</v>
      </c>
    </row>
    <row r="58" spans="1:34">
      <c r="V58" s="228" t="s">
        <v>539</v>
      </c>
      <c r="W58" s="229">
        <f t="shared" ref="W58:AG58" si="5">SUMIF($U$6:$U$49,"250",W$6:W$49)</f>
        <v>0</v>
      </c>
      <c r="X58" s="229">
        <f t="shared" si="5"/>
        <v>0</v>
      </c>
      <c r="Y58" s="229">
        <f t="shared" si="5"/>
        <v>0</v>
      </c>
      <c r="Z58" s="229">
        <f t="shared" si="5"/>
        <v>0</v>
      </c>
      <c r="AA58" s="229">
        <f t="shared" si="5"/>
        <v>0</v>
      </c>
      <c r="AB58" s="229">
        <f t="shared" si="5"/>
        <v>0</v>
      </c>
      <c r="AC58" s="229">
        <f t="shared" si="5"/>
        <v>0</v>
      </c>
      <c r="AD58" s="229">
        <f t="shared" si="5"/>
        <v>0</v>
      </c>
      <c r="AE58" s="229">
        <f t="shared" si="5"/>
        <v>0</v>
      </c>
      <c r="AF58" s="229">
        <f t="shared" si="5"/>
        <v>0</v>
      </c>
      <c r="AG58" s="229">
        <f t="shared" si="5"/>
        <v>0</v>
      </c>
    </row>
    <row r="59" spans="1:34">
      <c r="V59" s="228" t="s">
        <v>540</v>
      </c>
      <c r="W59" s="229">
        <f t="shared" ref="W59:AG59" si="6">SUMIF($U$7:$U$49,"301",W$7:W$49)</f>
        <v>0</v>
      </c>
      <c r="X59" s="229">
        <f t="shared" si="6"/>
        <v>0</v>
      </c>
      <c r="Y59" s="229">
        <f t="shared" si="6"/>
        <v>0</v>
      </c>
      <c r="Z59" s="229">
        <f t="shared" si="6"/>
        <v>0</v>
      </c>
      <c r="AA59" s="229">
        <f t="shared" si="6"/>
        <v>0</v>
      </c>
      <c r="AB59" s="229">
        <f t="shared" si="6"/>
        <v>0</v>
      </c>
      <c r="AC59" s="229">
        <f t="shared" si="6"/>
        <v>0</v>
      </c>
      <c r="AD59" s="229">
        <f t="shared" si="6"/>
        <v>0</v>
      </c>
      <c r="AE59" s="229">
        <f t="shared" si="6"/>
        <v>0</v>
      </c>
      <c r="AF59" s="229">
        <f t="shared" si="6"/>
        <v>0</v>
      </c>
      <c r="AG59" s="229">
        <f t="shared" si="6"/>
        <v>0</v>
      </c>
    </row>
    <row r="60" spans="1:34">
      <c r="V60" s="228" t="s">
        <v>541</v>
      </c>
      <c r="W60" s="229">
        <f t="shared" ref="W60:AG60" si="7">SUMIF($U$6:$U$49,"302",W$6:W$49)</f>
        <v>42</v>
      </c>
      <c r="X60" s="229">
        <f t="shared" si="7"/>
        <v>0</v>
      </c>
      <c r="Y60" s="229">
        <f t="shared" si="7"/>
        <v>54</v>
      </c>
      <c r="Z60" s="229">
        <f t="shared" si="7"/>
        <v>1</v>
      </c>
      <c r="AA60" s="229">
        <f t="shared" si="7"/>
        <v>49</v>
      </c>
      <c r="AB60" s="229">
        <f t="shared" si="7"/>
        <v>2</v>
      </c>
      <c r="AC60" s="229">
        <f t="shared" si="7"/>
        <v>0</v>
      </c>
      <c r="AD60" s="229">
        <f t="shared" si="7"/>
        <v>0</v>
      </c>
      <c r="AE60" s="229">
        <f t="shared" si="7"/>
        <v>145</v>
      </c>
      <c r="AF60" s="229">
        <f t="shared" si="7"/>
        <v>3</v>
      </c>
      <c r="AG60" s="229">
        <f t="shared" si="7"/>
        <v>148</v>
      </c>
    </row>
    <row r="61" spans="1:34">
      <c r="V61" s="228" t="s">
        <v>542</v>
      </c>
      <c r="W61" s="229">
        <f>SUMIF($U$6:$U$49,"326",W$6:W$49)</f>
        <v>30</v>
      </c>
      <c r="X61" s="229">
        <f t="shared" ref="X61:AG61" si="8">SUMIF($U$6:$U$49,"326",X$6:X$49)</f>
        <v>26</v>
      </c>
      <c r="Y61" s="229">
        <f t="shared" si="8"/>
        <v>27</v>
      </c>
      <c r="Z61" s="229">
        <f t="shared" si="8"/>
        <v>26</v>
      </c>
      <c r="AA61" s="229">
        <f t="shared" si="8"/>
        <v>21</v>
      </c>
      <c r="AB61" s="229">
        <f t="shared" si="8"/>
        <v>31</v>
      </c>
      <c r="AC61" s="229">
        <f t="shared" si="8"/>
        <v>0</v>
      </c>
      <c r="AD61" s="229">
        <f t="shared" si="8"/>
        <v>0</v>
      </c>
      <c r="AE61" s="229">
        <f t="shared" si="8"/>
        <v>78</v>
      </c>
      <c r="AF61" s="229">
        <f t="shared" si="8"/>
        <v>83</v>
      </c>
      <c r="AG61" s="229">
        <f t="shared" si="8"/>
        <v>161</v>
      </c>
    </row>
    <row r="62" spans="1:34">
      <c r="V62" s="228" t="s">
        <v>543</v>
      </c>
      <c r="W62" s="229">
        <f t="shared" ref="W62:AG62" si="9">SUMIF($U$7:$U$49,"305",W$7:W$49)</f>
        <v>0</v>
      </c>
      <c r="X62" s="229">
        <f t="shared" si="9"/>
        <v>0</v>
      </c>
      <c r="Y62" s="229">
        <f t="shared" si="9"/>
        <v>0</v>
      </c>
      <c r="Z62" s="229">
        <f t="shared" si="9"/>
        <v>0</v>
      </c>
      <c r="AA62" s="229">
        <f t="shared" si="9"/>
        <v>0</v>
      </c>
      <c r="AB62" s="229">
        <f t="shared" si="9"/>
        <v>0</v>
      </c>
      <c r="AC62" s="229">
        <f t="shared" si="9"/>
        <v>0</v>
      </c>
      <c r="AD62" s="229">
        <f t="shared" si="9"/>
        <v>0</v>
      </c>
      <c r="AE62" s="229">
        <f t="shared" si="9"/>
        <v>0</v>
      </c>
      <c r="AF62" s="229">
        <f t="shared" si="9"/>
        <v>0</v>
      </c>
      <c r="AG62" s="229">
        <f t="shared" si="9"/>
        <v>0</v>
      </c>
    </row>
    <row r="63" spans="1:34">
      <c r="V63" s="228" t="s">
        <v>544</v>
      </c>
      <c r="W63" s="229">
        <f t="shared" ref="W63:AG63" si="10">SUMIF($U$6:$U$49,"306",W$6:W$49)</f>
        <v>0</v>
      </c>
      <c r="X63" s="229">
        <f t="shared" si="10"/>
        <v>0</v>
      </c>
      <c r="Y63" s="229">
        <f t="shared" si="10"/>
        <v>0</v>
      </c>
      <c r="Z63" s="229">
        <f t="shared" si="10"/>
        <v>0</v>
      </c>
      <c r="AA63" s="229">
        <f t="shared" si="10"/>
        <v>0</v>
      </c>
      <c r="AB63" s="229">
        <f t="shared" si="10"/>
        <v>0</v>
      </c>
      <c r="AC63" s="229">
        <f t="shared" si="10"/>
        <v>0</v>
      </c>
      <c r="AD63" s="229">
        <f t="shared" si="10"/>
        <v>0</v>
      </c>
      <c r="AE63" s="229">
        <f t="shared" si="10"/>
        <v>0</v>
      </c>
      <c r="AF63" s="229">
        <f t="shared" si="10"/>
        <v>0</v>
      </c>
      <c r="AG63" s="229">
        <f t="shared" si="10"/>
        <v>0</v>
      </c>
    </row>
    <row r="64" spans="1:34">
      <c r="V64" s="228" t="s">
        <v>545</v>
      </c>
      <c r="W64" s="229">
        <f t="shared" ref="W64:AG64" si="11">SUMIF($U$7:$U$49,"307",W$7:W$49)</f>
        <v>16</v>
      </c>
      <c r="X64" s="229">
        <f t="shared" si="11"/>
        <v>1</v>
      </c>
      <c r="Y64" s="229">
        <f t="shared" si="11"/>
        <v>22</v>
      </c>
      <c r="Z64" s="229">
        <f t="shared" si="11"/>
        <v>1</v>
      </c>
      <c r="AA64" s="229">
        <f t="shared" si="11"/>
        <v>22</v>
      </c>
      <c r="AB64" s="229">
        <f t="shared" si="11"/>
        <v>1</v>
      </c>
      <c r="AC64" s="229">
        <f t="shared" si="11"/>
        <v>0</v>
      </c>
      <c r="AD64" s="229">
        <f t="shared" si="11"/>
        <v>0</v>
      </c>
      <c r="AE64" s="229">
        <f t="shared" si="11"/>
        <v>60</v>
      </c>
      <c r="AF64" s="229">
        <f t="shared" si="11"/>
        <v>3</v>
      </c>
      <c r="AG64" s="229">
        <f t="shared" si="11"/>
        <v>63</v>
      </c>
    </row>
    <row r="65" spans="22:35">
      <c r="V65" s="228" t="s">
        <v>546</v>
      </c>
      <c r="W65" s="229">
        <f t="shared" ref="W65:AG65" si="12">SUMIF($U$7:$U$49,"309",W$6:W$49)</f>
        <v>0</v>
      </c>
      <c r="X65" s="229">
        <f t="shared" si="12"/>
        <v>0</v>
      </c>
      <c r="Y65" s="229">
        <f t="shared" si="12"/>
        <v>0</v>
      </c>
      <c r="Z65" s="229">
        <f t="shared" si="12"/>
        <v>0</v>
      </c>
      <c r="AA65" s="229">
        <f t="shared" si="12"/>
        <v>0</v>
      </c>
      <c r="AB65" s="229">
        <f t="shared" si="12"/>
        <v>0</v>
      </c>
      <c r="AC65" s="229">
        <f t="shared" si="12"/>
        <v>0</v>
      </c>
      <c r="AD65" s="229">
        <f t="shared" si="12"/>
        <v>0</v>
      </c>
      <c r="AE65" s="229">
        <f t="shared" si="12"/>
        <v>0</v>
      </c>
      <c r="AF65" s="229">
        <f t="shared" si="12"/>
        <v>0</v>
      </c>
      <c r="AG65" s="229">
        <f t="shared" si="12"/>
        <v>0</v>
      </c>
    </row>
    <row r="66" spans="22:35">
      <c r="V66" s="228" t="s">
        <v>547</v>
      </c>
      <c r="W66" s="229">
        <f t="shared" ref="W66:AG66" si="13">SUMIF($U$7:$U$49,"310",W$7:W$49)</f>
        <v>0</v>
      </c>
      <c r="X66" s="229">
        <f t="shared" si="13"/>
        <v>0</v>
      </c>
      <c r="Y66" s="229">
        <f t="shared" si="13"/>
        <v>0</v>
      </c>
      <c r="Z66" s="229">
        <f t="shared" si="13"/>
        <v>0</v>
      </c>
      <c r="AA66" s="229">
        <f t="shared" si="13"/>
        <v>0</v>
      </c>
      <c r="AB66" s="229">
        <f t="shared" si="13"/>
        <v>0</v>
      </c>
      <c r="AC66" s="229">
        <f t="shared" si="13"/>
        <v>0</v>
      </c>
      <c r="AD66" s="229">
        <f t="shared" si="13"/>
        <v>0</v>
      </c>
      <c r="AE66" s="229">
        <f t="shared" si="13"/>
        <v>0</v>
      </c>
      <c r="AF66" s="229">
        <f t="shared" si="13"/>
        <v>0</v>
      </c>
      <c r="AG66" s="229">
        <f t="shared" si="13"/>
        <v>0</v>
      </c>
    </row>
    <row r="67" spans="22:35">
      <c r="V67" s="228" t="s">
        <v>548</v>
      </c>
      <c r="W67" s="229">
        <f t="shared" ref="W67:AG67" si="14">SUMIF($U$7:$U$49,"311",W$7:W$49)</f>
        <v>0</v>
      </c>
      <c r="X67" s="229">
        <f t="shared" si="14"/>
        <v>0</v>
      </c>
      <c r="Y67" s="229">
        <f t="shared" si="14"/>
        <v>0</v>
      </c>
      <c r="Z67" s="229">
        <f t="shared" si="14"/>
        <v>0</v>
      </c>
      <c r="AA67" s="229">
        <f t="shared" si="14"/>
        <v>0</v>
      </c>
      <c r="AB67" s="229">
        <f t="shared" si="14"/>
        <v>0</v>
      </c>
      <c r="AC67" s="229">
        <f t="shared" si="14"/>
        <v>0</v>
      </c>
      <c r="AD67" s="229">
        <f t="shared" si="14"/>
        <v>0</v>
      </c>
      <c r="AE67" s="229">
        <f t="shared" si="14"/>
        <v>0</v>
      </c>
      <c r="AF67" s="229">
        <f t="shared" si="14"/>
        <v>0</v>
      </c>
      <c r="AG67" s="229">
        <f t="shared" si="14"/>
        <v>0</v>
      </c>
    </row>
    <row r="68" spans="22:35">
      <c r="V68" s="228" t="s">
        <v>549</v>
      </c>
      <c r="W68" s="229">
        <f>SUMIF($U$7:$U$49,"313",W$7:W$149)</f>
        <v>0</v>
      </c>
      <c r="X68" s="229">
        <f t="shared" ref="X68:AG68" si="15">SUMIF($U$6:$U$180,"313",X$6:X$183)</f>
        <v>0</v>
      </c>
      <c r="Y68" s="229">
        <f t="shared" si="15"/>
        <v>0</v>
      </c>
      <c r="Z68" s="229">
        <f t="shared" si="15"/>
        <v>0</v>
      </c>
      <c r="AA68" s="229">
        <f t="shared" si="15"/>
        <v>0</v>
      </c>
      <c r="AB68" s="229">
        <f t="shared" si="15"/>
        <v>0</v>
      </c>
      <c r="AC68" s="229">
        <f t="shared" si="15"/>
        <v>0</v>
      </c>
      <c r="AD68" s="229">
        <f t="shared" si="15"/>
        <v>0</v>
      </c>
      <c r="AE68" s="229">
        <f t="shared" si="15"/>
        <v>0</v>
      </c>
      <c r="AF68" s="229">
        <f t="shared" si="15"/>
        <v>0</v>
      </c>
      <c r="AG68" s="229">
        <f t="shared" si="15"/>
        <v>0</v>
      </c>
    </row>
    <row r="69" spans="22:35">
      <c r="V69" s="228" t="s">
        <v>570</v>
      </c>
      <c r="W69" s="229">
        <f>SUMIF($U$6:$U$49,"319",W$6:W$49)</f>
        <v>0</v>
      </c>
      <c r="X69" s="229">
        <f t="shared" ref="X69:AG69" si="16">SUMIF($U$6:$U$49,"319",X$6:X$49)</f>
        <v>0</v>
      </c>
      <c r="Y69" s="229">
        <f t="shared" si="16"/>
        <v>0</v>
      </c>
      <c r="Z69" s="229">
        <f t="shared" si="16"/>
        <v>0</v>
      </c>
      <c r="AA69" s="229">
        <f t="shared" si="16"/>
        <v>0</v>
      </c>
      <c r="AB69" s="229">
        <f t="shared" si="16"/>
        <v>0</v>
      </c>
      <c r="AC69" s="229">
        <f t="shared" si="16"/>
        <v>0</v>
      </c>
      <c r="AD69" s="229">
        <f t="shared" si="16"/>
        <v>0</v>
      </c>
      <c r="AE69" s="229">
        <f t="shared" si="16"/>
        <v>0</v>
      </c>
      <c r="AF69" s="229">
        <f t="shared" si="16"/>
        <v>0</v>
      </c>
      <c r="AG69" s="229">
        <f t="shared" si="16"/>
        <v>0</v>
      </c>
    </row>
    <row r="70" spans="22:35">
      <c r="V70" s="228" t="s">
        <v>550</v>
      </c>
      <c r="W70" s="229">
        <f t="shared" ref="W70:AG70" si="17">SUMIF($U$6:$U$49,"350",W$6:W$49)</f>
        <v>171</v>
      </c>
      <c r="X70" s="229">
        <f t="shared" si="17"/>
        <v>24</v>
      </c>
      <c r="Y70" s="229">
        <f t="shared" si="17"/>
        <v>178</v>
      </c>
      <c r="Z70" s="229">
        <f t="shared" si="17"/>
        <v>28</v>
      </c>
      <c r="AA70" s="229">
        <f t="shared" si="17"/>
        <v>182</v>
      </c>
      <c r="AB70" s="229">
        <f t="shared" si="17"/>
        <v>27</v>
      </c>
      <c r="AC70" s="229">
        <f t="shared" si="17"/>
        <v>0</v>
      </c>
      <c r="AD70" s="229">
        <f t="shared" si="17"/>
        <v>0</v>
      </c>
      <c r="AE70" s="229">
        <f t="shared" si="17"/>
        <v>531</v>
      </c>
      <c r="AF70" s="229">
        <f t="shared" si="17"/>
        <v>79</v>
      </c>
      <c r="AG70" s="229">
        <f t="shared" si="17"/>
        <v>610</v>
      </c>
    </row>
    <row r="71" spans="22:35">
      <c r="V71" s="228" t="s">
        <v>551</v>
      </c>
      <c r="W71" s="229">
        <f>SUM(W59:W70)</f>
        <v>259</v>
      </c>
      <c r="X71" s="229">
        <f t="shared" ref="X71:AG71" si="18">SUM(X59:X70)</f>
        <v>51</v>
      </c>
      <c r="Y71" s="229">
        <f t="shared" si="18"/>
        <v>281</v>
      </c>
      <c r="Z71" s="229">
        <f t="shared" si="18"/>
        <v>56</v>
      </c>
      <c r="AA71" s="229">
        <f t="shared" si="18"/>
        <v>274</v>
      </c>
      <c r="AB71" s="229">
        <f t="shared" si="18"/>
        <v>61</v>
      </c>
      <c r="AC71" s="229">
        <f t="shared" si="18"/>
        <v>0</v>
      </c>
      <c r="AD71" s="229">
        <f t="shared" si="18"/>
        <v>0</v>
      </c>
      <c r="AE71" s="229">
        <f>SUM(AE59:AE70)</f>
        <v>814</v>
      </c>
      <c r="AF71" s="229">
        <f t="shared" si="18"/>
        <v>168</v>
      </c>
      <c r="AG71" s="229">
        <f t="shared" si="18"/>
        <v>982</v>
      </c>
    </row>
    <row r="72" spans="22:35">
      <c r="V72" s="228" t="s">
        <v>552</v>
      </c>
      <c r="W72" s="229">
        <f>SUMIF($U$6:$U$49,"401",W$6:W$49)</f>
        <v>60</v>
      </c>
      <c r="X72" s="229">
        <f t="shared" ref="X72:AG72" si="19">SUMIF($U$6:$U$49,"401",X$6:X$49)</f>
        <v>87</v>
      </c>
      <c r="Y72" s="229">
        <f t="shared" si="19"/>
        <v>61</v>
      </c>
      <c r="Z72" s="229">
        <f t="shared" si="19"/>
        <v>81</v>
      </c>
      <c r="AA72" s="229">
        <f t="shared" si="19"/>
        <v>69</v>
      </c>
      <c r="AB72" s="229">
        <f t="shared" si="19"/>
        <v>71</v>
      </c>
      <c r="AC72" s="229">
        <f t="shared" si="19"/>
        <v>0</v>
      </c>
      <c r="AD72" s="229">
        <f t="shared" si="19"/>
        <v>0</v>
      </c>
      <c r="AE72" s="229">
        <f t="shared" si="19"/>
        <v>190</v>
      </c>
      <c r="AF72" s="229">
        <f t="shared" si="19"/>
        <v>239</v>
      </c>
      <c r="AG72" s="229">
        <f t="shared" si="19"/>
        <v>429</v>
      </c>
    </row>
    <row r="73" spans="22:35">
      <c r="V73" s="228" t="s">
        <v>553</v>
      </c>
      <c r="W73" s="229">
        <f t="shared" ref="W73:AG73" si="20">SUMIF($U$6:$U$180,"404",W$6:W$183)</f>
        <v>18</v>
      </c>
      <c r="X73" s="229">
        <f t="shared" si="20"/>
        <v>10</v>
      </c>
      <c r="Y73" s="229">
        <f t="shared" si="20"/>
        <v>21</v>
      </c>
      <c r="Z73" s="229">
        <f t="shared" si="20"/>
        <v>20</v>
      </c>
      <c r="AA73" s="229">
        <f t="shared" si="20"/>
        <v>16</v>
      </c>
      <c r="AB73" s="229">
        <f t="shared" si="20"/>
        <v>8</v>
      </c>
      <c r="AC73" s="229">
        <f t="shared" si="20"/>
        <v>0</v>
      </c>
      <c r="AD73" s="229">
        <f t="shared" si="20"/>
        <v>0</v>
      </c>
      <c r="AE73" s="229">
        <f t="shared" si="20"/>
        <v>55</v>
      </c>
      <c r="AF73" s="229">
        <f t="shared" si="20"/>
        <v>38</v>
      </c>
      <c r="AG73" s="229">
        <f t="shared" si="20"/>
        <v>93</v>
      </c>
    </row>
    <row r="74" spans="22:35">
      <c r="V74" s="228" t="s">
        <v>554</v>
      </c>
      <c r="W74" s="229">
        <f>SUMIF($U$6:$U$49,"407",W$6:W$49)</f>
        <v>0</v>
      </c>
      <c r="X74" s="229">
        <f t="shared" ref="X74:AG74" si="21">SUMIF($U$6:$U$49,"407",X$6:X$49)</f>
        <v>0</v>
      </c>
      <c r="Y74" s="229">
        <f t="shared" si="21"/>
        <v>0</v>
      </c>
      <c r="Z74" s="229">
        <f t="shared" si="21"/>
        <v>0</v>
      </c>
      <c r="AA74" s="229">
        <f t="shared" si="21"/>
        <v>0</v>
      </c>
      <c r="AB74" s="229">
        <f t="shared" si="21"/>
        <v>0</v>
      </c>
      <c r="AC74" s="229">
        <f t="shared" si="21"/>
        <v>0</v>
      </c>
      <c r="AD74" s="229">
        <f t="shared" si="21"/>
        <v>0</v>
      </c>
      <c r="AE74" s="229">
        <f t="shared" si="21"/>
        <v>0</v>
      </c>
      <c r="AF74" s="229">
        <f t="shared" si="21"/>
        <v>0</v>
      </c>
      <c r="AG74" s="229">
        <f t="shared" si="21"/>
        <v>0</v>
      </c>
    </row>
    <row r="75" spans="22:35">
      <c r="V75" s="228" t="s">
        <v>555</v>
      </c>
      <c r="W75" s="229">
        <f>SUMIF($U$6:$U$49,"410",W$6:W$49)</f>
        <v>0</v>
      </c>
      <c r="X75" s="229">
        <f t="shared" ref="X75:AG75" si="22">SUMIF($U$6:$U$49,"410",X$6:X$49)</f>
        <v>0</v>
      </c>
      <c r="Y75" s="229">
        <f t="shared" si="22"/>
        <v>0</v>
      </c>
      <c r="Z75" s="229">
        <f t="shared" si="22"/>
        <v>0</v>
      </c>
      <c r="AA75" s="229">
        <f t="shared" si="22"/>
        <v>0</v>
      </c>
      <c r="AB75" s="229">
        <f t="shared" si="22"/>
        <v>0</v>
      </c>
      <c r="AC75" s="229">
        <f t="shared" si="22"/>
        <v>0</v>
      </c>
      <c r="AD75" s="229">
        <f t="shared" si="22"/>
        <v>0</v>
      </c>
      <c r="AE75" s="229">
        <f t="shared" si="22"/>
        <v>0</v>
      </c>
      <c r="AF75" s="229">
        <f t="shared" si="22"/>
        <v>0</v>
      </c>
      <c r="AG75" s="229">
        <f t="shared" si="22"/>
        <v>0</v>
      </c>
    </row>
    <row r="76" spans="22:35">
      <c r="V76" s="228" t="s">
        <v>556</v>
      </c>
      <c r="W76" s="229">
        <f>SUMIF($U$6:$U$49,"413",W$6:W$49)</f>
        <v>0</v>
      </c>
      <c r="X76" s="229">
        <f t="shared" ref="X76:AI76" si="23">SUMIF($U$6:$U$49,"413",X$6:X$49)</f>
        <v>0</v>
      </c>
      <c r="Y76" s="229">
        <f t="shared" si="23"/>
        <v>0</v>
      </c>
      <c r="Z76" s="229">
        <f t="shared" si="23"/>
        <v>0</v>
      </c>
      <c r="AA76" s="229">
        <f t="shared" si="23"/>
        <v>0</v>
      </c>
      <c r="AB76" s="229">
        <f t="shared" si="23"/>
        <v>0</v>
      </c>
      <c r="AC76" s="229">
        <f t="shared" si="23"/>
        <v>0</v>
      </c>
      <c r="AD76" s="229">
        <f t="shared" si="23"/>
        <v>0</v>
      </c>
      <c r="AE76" s="229">
        <f t="shared" si="23"/>
        <v>0</v>
      </c>
      <c r="AF76" s="229">
        <f t="shared" si="23"/>
        <v>0</v>
      </c>
      <c r="AG76" s="229">
        <f t="shared" si="23"/>
        <v>0</v>
      </c>
      <c r="AH76" s="229">
        <f t="shared" si="23"/>
        <v>0</v>
      </c>
      <c r="AI76" s="229">
        <f t="shared" si="23"/>
        <v>0</v>
      </c>
    </row>
    <row r="77" spans="22:35">
      <c r="V77" s="228"/>
      <c r="W77" s="229">
        <f t="shared" ref="W77:AF77" si="24">SUM(W72:W76)</f>
        <v>78</v>
      </c>
      <c r="X77" s="229">
        <f t="shared" si="24"/>
        <v>97</v>
      </c>
      <c r="Y77" s="229">
        <f t="shared" si="24"/>
        <v>82</v>
      </c>
      <c r="Z77" s="229">
        <f t="shared" si="24"/>
        <v>101</v>
      </c>
      <c r="AA77" s="229">
        <f t="shared" si="24"/>
        <v>85</v>
      </c>
      <c r="AB77" s="229">
        <f t="shared" si="24"/>
        <v>79</v>
      </c>
      <c r="AC77" s="229">
        <f t="shared" si="24"/>
        <v>0</v>
      </c>
      <c r="AD77" s="229">
        <f t="shared" si="24"/>
        <v>0</v>
      </c>
      <c r="AE77" s="229">
        <f t="shared" si="24"/>
        <v>245</v>
      </c>
      <c r="AF77" s="229">
        <f t="shared" si="24"/>
        <v>277</v>
      </c>
      <c r="AG77" s="229">
        <f>SUM(AG72:AG76)</f>
        <v>522</v>
      </c>
    </row>
    <row r="78" spans="22:35">
      <c r="V78" s="228" t="s">
        <v>557</v>
      </c>
      <c r="W78" s="229">
        <f>SUMIF($U$6:$U$49,"508",W$6:W$49)</f>
        <v>0</v>
      </c>
      <c r="X78" s="229">
        <f t="shared" ref="X78:AG78" si="25">SUMIF($U$6:$U$49,"508",X$6:X$49)</f>
        <v>0</v>
      </c>
      <c r="Y78" s="229">
        <f t="shared" si="25"/>
        <v>0</v>
      </c>
      <c r="Z78" s="229">
        <f t="shared" si="25"/>
        <v>0</v>
      </c>
      <c r="AA78" s="229">
        <f t="shared" si="25"/>
        <v>0</v>
      </c>
      <c r="AB78" s="229">
        <f t="shared" si="25"/>
        <v>0</v>
      </c>
      <c r="AC78" s="229">
        <f t="shared" si="25"/>
        <v>0</v>
      </c>
      <c r="AD78" s="229">
        <f t="shared" si="25"/>
        <v>0</v>
      </c>
      <c r="AE78" s="229">
        <f t="shared" si="25"/>
        <v>0</v>
      </c>
      <c r="AF78" s="229">
        <f t="shared" si="25"/>
        <v>0</v>
      </c>
      <c r="AG78" s="229">
        <f t="shared" si="25"/>
        <v>0</v>
      </c>
    </row>
    <row r="79" spans="22:35">
      <c r="V79" s="228" t="s">
        <v>558</v>
      </c>
      <c r="W79" s="229">
        <f>SUMIF($U$6:$U$49,"550",W$6:W$49)</f>
        <v>0</v>
      </c>
      <c r="X79" s="229">
        <f t="shared" ref="X79:AI79" si="26">SUMIF($U$6:$U$49,"550",X$6:X$49)</f>
        <v>0</v>
      </c>
      <c r="Y79" s="229">
        <f t="shared" si="26"/>
        <v>0</v>
      </c>
      <c r="Z79" s="229">
        <f t="shared" si="26"/>
        <v>0</v>
      </c>
      <c r="AA79" s="229">
        <f t="shared" si="26"/>
        <v>0</v>
      </c>
      <c r="AB79" s="229">
        <f t="shared" si="26"/>
        <v>0</v>
      </c>
      <c r="AC79" s="229">
        <f t="shared" si="26"/>
        <v>0</v>
      </c>
      <c r="AD79" s="229">
        <f t="shared" si="26"/>
        <v>0</v>
      </c>
      <c r="AE79" s="229">
        <f t="shared" si="26"/>
        <v>0</v>
      </c>
      <c r="AF79" s="229">
        <f t="shared" si="26"/>
        <v>0</v>
      </c>
      <c r="AG79" s="229">
        <f t="shared" si="26"/>
        <v>0</v>
      </c>
      <c r="AH79" s="229">
        <f t="shared" si="26"/>
        <v>0</v>
      </c>
      <c r="AI79" s="229">
        <f t="shared" si="26"/>
        <v>0</v>
      </c>
    </row>
    <row r="80" spans="22:35">
      <c r="V80" s="228" t="s">
        <v>559</v>
      </c>
      <c r="W80" s="229">
        <f>SUMIF($U$6:$U$49,"602",W$6:W$49)</f>
        <v>0</v>
      </c>
      <c r="X80" s="229">
        <f>SUMIF($U$6:$U$49,"602",X$6:X$49)</f>
        <v>24</v>
      </c>
      <c r="Y80" s="229">
        <f t="shared" ref="Y80:AG80" si="27">SUMIF($U$6:$U$49,"602",Y$6:Y$49)</f>
        <v>0</v>
      </c>
      <c r="Z80" s="229">
        <f t="shared" si="27"/>
        <v>22</v>
      </c>
      <c r="AA80" s="229">
        <f t="shared" si="27"/>
        <v>0</v>
      </c>
      <c r="AB80" s="229">
        <f t="shared" si="27"/>
        <v>35</v>
      </c>
      <c r="AC80" s="229">
        <f t="shared" si="27"/>
        <v>0</v>
      </c>
      <c r="AD80" s="229">
        <f t="shared" si="27"/>
        <v>0</v>
      </c>
      <c r="AE80" s="229">
        <f t="shared" si="27"/>
        <v>0</v>
      </c>
      <c r="AF80" s="229">
        <f t="shared" si="27"/>
        <v>81</v>
      </c>
      <c r="AG80" s="229">
        <f t="shared" si="27"/>
        <v>81</v>
      </c>
    </row>
    <row r="81" spans="22:35">
      <c r="V81" s="228" t="s">
        <v>560</v>
      </c>
      <c r="W81" s="229">
        <f t="shared" ref="W81:AG81" si="28">SUMIF($U$6:$U$49,"603",W$6:W$49)</f>
        <v>53</v>
      </c>
      <c r="X81" s="229">
        <f t="shared" si="28"/>
        <v>62</v>
      </c>
      <c r="Y81" s="229">
        <f t="shared" si="28"/>
        <v>55</v>
      </c>
      <c r="Z81" s="229">
        <f t="shared" si="28"/>
        <v>59</v>
      </c>
      <c r="AA81" s="229">
        <f t="shared" si="28"/>
        <v>47</v>
      </c>
      <c r="AB81" s="229">
        <f t="shared" si="28"/>
        <v>68</v>
      </c>
      <c r="AC81" s="229">
        <f t="shared" si="28"/>
        <v>0</v>
      </c>
      <c r="AD81" s="229">
        <f t="shared" si="28"/>
        <v>0</v>
      </c>
      <c r="AE81" s="229">
        <f t="shared" si="28"/>
        <v>155</v>
      </c>
      <c r="AF81" s="229">
        <f t="shared" si="28"/>
        <v>189</v>
      </c>
      <c r="AG81" s="229">
        <f t="shared" si="28"/>
        <v>344</v>
      </c>
    </row>
    <row r="82" spans="22:35">
      <c r="V82" s="228" t="s">
        <v>561</v>
      </c>
      <c r="W82" s="229">
        <f>SUMIF($U$6:$U$49,"650",W$6:W$49)</f>
        <v>0</v>
      </c>
      <c r="X82" s="229">
        <f t="shared" ref="X82:AG82" si="29">SUMIF($U$6:$U$49,"650",X$6:X$49)</f>
        <v>0</v>
      </c>
      <c r="Y82" s="229">
        <f t="shared" si="29"/>
        <v>0</v>
      </c>
      <c r="Z82" s="229">
        <f t="shared" si="29"/>
        <v>0</v>
      </c>
      <c r="AA82" s="229">
        <f t="shared" si="29"/>
        <v>0</v>
      </c>
      <c r="AB82" s="229">
        <f t="shared" si="29"/>
        <v>0</v>
      </c>
      <c r="AC82" s="229">
        <f t="shared" si="29"/>
        <v>0</v>
      </c>
      <c r="AD82" s="229">
        <f t="shared" si="29"/>
        <v>0</v>
      </c>
      <c r="AE82" s="229">
        <f t="shared" si="29"/>
        <v>0</v>
      </c>
      <c r="AF82" s="229">
        <f t="shared" si="29"/>
        <v>0</v>
      </c>
      <c r="AG82" s="229">
        <f t="shared" si="29"/>
        <v>0</v>
      </c>
    </row>
    <row r="83" spans="22:35">
      <c r="V83" s="228"/>
      <c r="W83" s="229">
        <f t="shared" ref="W83:AF83" si="30">SUM(W80:W82)</f>
        <v>53</v>
      </c>
      <c r="X83" s="229">
        <f t="shared" si="30"/>
        <v>86</v>
      </c>
      <c r="Y83" s="229">
        <f t="shared" si="30"/>
        <v>55</v>
      </c>
      <c r="Z83" s="229">
        <f t="shared" si="30"/>
        <v>81</v>
      </c>
      <c r="AA83" s="229">
        <f t="shared" si="30"/>
        <v>47</v>
      </c>
      <c r="AB83" s="229">
        <f t="shared" si="30"/>
        <v>103</v>
      </c>
      <c r="AC83" s="229">
        <f t="shared" si="30"/>
        <v>0</v>
      </c>
      <c r="AD83" s="229">
        <f t="shared" si="30"/>
        <v>0</v>
      </c>
      <c r="AE83" s="229">
        <f t="shared" si="30"/>
        <v>155</v>
      </c>
      <c r="AF83" s="229">
        <f t="shared" si="30"/>
        <v>270</v>
      </c>
      <c r="AG83" s="229">
        <f>SUM(AG80:AG82)</f>
        <v>425</v>
      </c>
    </row>
    <row r="84" spans="22:35">
      <c r="V84" s="228" t="s">
        <v>562</v>
      </c>
      <c r="W84" s="229">
        <f>SUMIF($U$6:$U$49,"701",W$6:W$49)</f>
        <v>0</v>
      </c>
      <c r="X84" s="229">
        <f t="shared" ref="X84:AG84" si="31">SUMIF($U$6:$U$49,"701",X$6:X$49)</f>
        <v>0</v>
      </c>
      <c r="Y84" s="229">
        <f t="shared" si="31"/>
        <v>0</v>
      </c>
      <c r="Z84" s="229">
        <f t="shared" si="31"/>
        <v>0</v>
      </c>
      <c r="AA84" s="229">
        <f t="shared" si="31"/>
        <v>0</v>
      </c>
      <c r="AB84" s="229">
        <f t="shared" si="31"/>
        <v>0</v>
      </c>
      <c r="AC84" s="229">
        <f t="shared" si="31"/>
        <v>0</v>
      </c>
      <c r="AD84" s="229">
        <f t="shared" si="31"/>
        <v>0</v>
      </c>
      <c r="AE84" s="229">
        <f t="shared" si="31"/>
        <v>0</v>
      </c>
      <c r="AF84" s="229">
        <f t="shared" si="31"/>
        <v>0</v>
      </c>
      <c r="AG84" s="229">
        <f t="shared" si="31"/>
        <v>0</v>
      </c>
    </row>
    <row r="85" spans="22:35">
      <c r="V85" s="228" t="s">
        <v>563</v>
      </c>
      <c r="W85" s="229">
        <f t="shared" ref="W85:AG85" si="32">SUMIF($U$6:$U$49,"721",W$6:W$49)</f>
        <v>0</v>
      </c>
      <c r="X85" s="229">
        <f t="shared" si="32"/>
        <v>0</v>
      </c>
      <c r="Y85" s="229">
        <f t="shared" si="32"/>
        <v>0</v>
      </c>
      <c r="Z85" s="229">
        <f t="shared" si="32"/>
        <v>0</v>
      </c>
      <c r="AA85" s="229">
        <f t="shared" si="32"/>
        <v>0</v>
      </c>
      <c r="AB85" s="229">
        <f t="shared" si="32"/>
        <v>0</v>
      </c>
      <c r="AC85" s="229">
        <f t="shared" si="32"/>
        <v>0</v>
      </c>
      <c r="AD85" s="229">
        <f t="shared" si="32"/>
        <v>0</v>
      </c>
      <c r="AE85" s="229">
        <f t="shared" si="32"/>
        <v>0</v>
      </c>
      <c r="AF85" s="229">
        <f t="shared" si="32"/>
        <v>0</v>
      </c>
      <c r="AG85" s="229">
        <f t="shared" si="32"/>
        <v>0</v>
      </c>
    </row>
    <row r="86" spans="22:35">
      <c r="V86" s="228" t="s">
        <v>564</v>
      </c>
      <c r="W86" s="229">
        <f>SUMIF($U$6:$U$49,"801",W$6:W$49)</f>
        <v>0</v>
      </c>
      <c r="X86" s="229">
        <f t="shared" ref="X86:AG86" si="33">SUMIF($U$6:$U$49,"801",X$6:X$49)</f>
        <v>0</v>
      </c>
      <c r="Y86" s="229">
        <f t="shared" si="33"/>
        <v>0</v>
      </c>
      <c r="Z86" s="229">
        <f t="shared" si="33"/>
        <v>0</v>
      </c>
      <c r="AA86" s="229">
        <f t="shared" si="33"/>
        <v>0</v>
      </c>
      <c r="AB86" s="229">
        <f t="shared" si="33"/>
        <v>0</v>
      </c>
      <c r="AC86" s="229">
        <f t="shared" si="33"/>
        <v>0</v>
      </c>
      <c r="AD86" s="229">
        <f t="shared" si="33"/>
        <v>0</v>
      </c>
      <c r="AE86" s="229">
        <f t="shared" si="33"/>
        <v>0</v>
      </c>
      <c r="AF86" s="229">
        <f t="shared" si="33"/>
        <v>0</v>
      </c>
      <c r="AG86" s="229">
        <f t="shared" si="33"/>
        <v>0</v>
      </c>
    </row>
    <row r="87" spans="22:35">
      <c r="V87" s="228" t="s">
        <v>565</v>
      </c>
      <c r="W87" s="229">
        <f>SUMIF($U$6:$U$49,"803",W$6:W$49)</f>
        <v>0</v>
      </c>
      <c r="X87" s="229">
        <f t="shared" ref="X87:AG87" si="34">SUMIF($U$6:$U$49,"803",X$6:X$49)</f>
        <v>0</v>
      </c>
      <c r="Y87" s="229">
        <f t="shared" si="34"/>
        <v>0</v>
      </c>
      <c r="Z87" s="229">
        <f t="shared" si="34"/>
        <v>0</v>
      </c>
      <c r="AA87" s="229">
        <f t="shared" si="34"/>
        <v>0</v>
      </c>
      <c r="AB87" s="229">
        <f t="shared" si="34"/>
        <v>0</v>
      </c>
      <c r="AC87" s="229">
        <f t="shared" si="34"/>
        <v>0</v>
      </c>
      <c r="AD87" s="229">
        <f t="shared" si="34"/>
        <v>0</v>
      </c>
      <c r="AE87" s="229">
        <f t="shared" si="34"/>
        <v>0</v>
      </c>
      <c r="AF87" s="229">
        <f t="shared" si="34"/>
        <v>0</v>
      </c>
      <c r="AG87" s="229">
        <f t="shared" si="34"/>
        <v>0</v>
      </c>
    </row>
    <row r="88" spans="22:35">
      <c r="V88" s="228" t="s">
        <v>566</v>
      </c>
      <c r="W88" s="229">
        <f>SUMIF($U$6:$U$49,"804",W$6:W$49)</f>
        <v>0</v>
      </c>
      <c r="X88" s="229">
        <f t="shared" ref="X88:AG88" si="35">SUMIF($U$6:$U$49,"804",X$6:X$49)</f>
        <v>0</v>
      </c>
      <c r="Y88" s="229">
        <f t="shared" si="35"/>
        <v>0</v>
      </c>
      <c r="Z88" s="229">
        <f t="shared" si="35"/>
        <v>0</v>
      </c>
      <c r="AA88" s="229">
        <f t="shared" si="35"/>
        <v>0</v>
      </c>
      <c r="AB88" s="229">
        <f t="shared" si="35"/>
        <v>0</v>
      </c>
      <c r="AC88" s="229">
        <f t="shared" si="35"/>
        <v>0</v>
      </c>
      <c r="AD88" s="229">
        <f t="shared" si="35"/>
        <v>0</v>
      </c>
      <c r="AE88" s="229">
        <f t="shared" si="35"/>
        <v>0</v>
      </c>
      <c r="AF88" s="229">
        <f t="shared" si="35"/>
        <v>0</v>
      </c>
      <c r="AG88" s="229">
        <f t="shared" si="35"/>
        <v>0</v>
      </c>
    </row>
    <row r="89" spans="22:35">
      <c r="V89" s="228" t="s">
        <v>567</v>
      </c>
      <c r="W89" s="229">
        <f>SUMIF($U$6:$U$49,"900",W$6:W$49)</f>
        <v>0</v>
      </c>
      <c r="X89" s="229">
        <f t="shared" ref="X89:AG89" si="36">SUMIF($U$6:$U$49,"900",X$6:X$49)</f>
        <v>0</v>
      </c>
      <c r="Y89" s="229">
        <f t="shared" si="36"/>
        <v>0</v>
      </c>
      <c r="Z89" s="229">
        <f t="shared" si="36"/>
        <v>0</v>
      </c>
      <c r="AA89" s="229">
        <f t="shared" si="36"/>
        <v>0</v>
      </c>
      <c r="AB89" s="229">
        <f t="shared" si="36"/>
        <v>0</v>
      </c>
      <c r="AC89" s="229">
        <f t="shared" si="36"/>
        <v>0</v>
      </c>
      <c r="AD89" s="229">
        <f t="shared" si="36"/>
        <v>0</v>
      </c>
      <c r="AE89" s="229">
        <f t="shared" si="36"/>
        <v>0</v>
      </c>
      <c r="AF89" s="229">
        <f t="shared" si="36"/>
        <v>0</v>
      </c>
      <c r="AG89" s="229">
        <f t="shared" si="36"/>
        <v>0</v>
      </c>
    </row>
    <row r="90" spans="22:35">
      <c r="V90" s="228" t="s">
        <v>551</v>
      </c>
      <c r="W90" s="229">
        <f>SUM(W53,W71,W77,W83,)</f>
        <v>1757</v>
      </c>
      <c r="X90" s="229">
        <f t="shared" ref="X90:AF90" si="37">SUM(X53,X71,X77,X83,)</f>
        <v>1469</v>
      </c>
      <c r="Y90" s="229">
        <f t="shared" si="37"/>
        <v>1785</v>
      </c>
      <c r="Z90" s="229">
        <f t="shared" si="37"/>
        <v>1415</v>
      </c>
      <c r="AA90" s="229">
        <f t="shared" si="37"/>
        <v>1693</v>
      </c>
      <c r="AB90" s="229">
        <f t="shared" si="37"/>
        <v>1418</v>
      </c>
      <c r="AC90" s="229">
        <f t="shared" si="37"/>
        <v>0</v>
      </c>
      <c r="AD90" s="229">
        <f t="shared" si="37"/>
        <v>0</v>
      </c>
      <c r="AE90" s="229">
        <f>SUM(AE53,AE71,AE77,AE83,)</f>
        <v>5235</v>
      </c>
      <c r="AF90" s="229">
        <f t="shared" si="37"/>
        <v>4302</v>
      </c>
      <c r="AG90" s="229">
        <f>SUM(AG71+AG53+AG83+AG77)</f>
        <v>9537</v>
      </c>
    </row>
    <row r="91" spans="22:35">
      <c r="V91" s="228" t="s">
        <v>568</v>
      </c>
      <c r="W91" s="229">
        <f>SUMIF($U$6:$U$49,"1100",W$6:W$49)</f>
        <v>0</v>
      </c>
      <c r="X91" s="229">
        <f t="shared" ref="X91:AI91" si="38">SUMIF($U$6:$U$49,"1100",X$6:X$49)</f>
        <v>0</v>
      </c>
      <c r="Y91" s="229">
        <f t="shared" si="38"/>
        <v>0</v>
      </c>
      <c r="Z91" s="229">
        <f t="shared" si="38"/>
        <v>0</v>
      </c>
      <c r="AA91" s="229">
        <f t="shared" si="38"/>
        <v>0</v>
      </c>
      <c r="AB91" s="229">
        <f t="shared" si="38"/>
        <v>0</v>
      </c>
      <c r="AC91" s="229">
        <f t="shared" si="38"/>
        <v>0</v>
      </c>
      <c r="AD91" s="229">
        <f t="shared" si="38"/>
        <v>0</v>
      </c>
      <c r="AE91" s="229">
        <f t="shared" si="38"/>
        <v>0</v>
      </c>
      <c r="AF91" s="229">
        <f t="shared" si="38"/>
        <v>0</v>
      </c>
      <c r="AG91" s="229">
        <f t="shared" si="38"/>
        <v>0</v>
      </c>
      <c r="AH91" s="229">
        <f t="shared" si="38"/>
        <v>0</v>
      </c>
      <c r="AI91" s="229">
        <f t="shared" si="38"/>
        <v>0</v>
      </c>
    </row>
    <row r="92" spans="22:35">
      <c r="V92" s="228" t="s">
        <v>569</v>
      </c>
      <c r="W92" s="229">
        <f>SUMIF($U$6:$U$49,"1350",W$6:W$49)</f>
        <v>0</v>
      </c>
      <c r="X92" s="229">
        <f t="shared" ref="X92:AG92" si="39">SUMIF($U$6:$U$49,"1350",X$6:X$49)</f>
        <v>0</v>
      </c>
      <c r="Y92" s="229">
        <f t="shared" si="39"/>
        <v>0</v>
      </c>
      <c r="Z92" s="229">
        <f t="shared" si="39"/>
        <v>0</v>
      </c>
      <c r="AA92" s="229">
        <f t="shared" si="39"/>
        <v>0</v>
      </c>
      <c r="AB92" s="229">
        <f t="shared" si="39"/>
        <v>0</v>
      </c>
      <c r="AC92" s="229">
        <f t="shared" si="39"/>
        <v>0</v>
      </c>
      <c r="AD92" s="229">
        <f t="shared" si="39"/>
        <v>0</v>
      </c>
      <c r="AE92" s="229">
        <f t="shared" si="39"/>
        <v>0</v>
      </c>
      <c r="AF92" s="229">
        <f t="shared" si="39"/>
        <v>0</v>
      </c>
      <c r="AG92" s="229">
        <f t="shared" si="39"/>
        <v>0</v>
      </c>
    </row>
  </sheetData>
  <sheetProtection selectLockedCells="1" selectUnlockedCells="1"/>
  <mergeCells count="4">
    <mergeCell ref="H4:H5"/>
    <mergeCell ref="J4:J5"/>
    <mergeCell ref="M4:M5"/>
    <mergeCell ref="T4:T5"/>
  </mergeCells>
  <phoneticPr fontId="4"/>
  <printOptions horizontalCentered="1"/>
  <pageMargins left="0.23622047244094491" right="0.15748031496062992" top="0.74803149606299213" bottom="0.74803149606299213" header="0.31496062992125984" footer="0.31496062992125984"/>
  <pageSetup paperSize="9" scale="65" firstPageNumber="0" fitToHeight="0" orientation="landscape" r:id="rId1"/>
  <headerFooter alignWithMargins="0"/>
  <rowBreaks count="1" manualBreakCount="1">
    <brk id="36" max="32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22"/>
  <sheetViews>
    <sheetView showZeros="0" view="pageBreakPreview" zoomScaleNormal="100" workbookViewId="0">
      <selection sqref="A1:I25"/>
    </sheetView>
  </sheetViews>
  <sheetFormatPr defaultColWidth="11.21875" defaultRowHeight="13.2"/>
  <cols>
    <col min="1" max="1" width="3.21875" style="142" customWidth="1"/>
    <col min="2" max="2" width="4.88671875" style="142" hidden="1" customWidth="1"/>
    <col min="3" max="3" width="14.21875" style="142" customWidth="1"/>
    <col min="4" max="4" width="13.77734375" style="142" customWidth="1"/>
    <col min="5" max="7" width="7.88671875" style="142" customWidth="1"/>
    <col min="8" max="8" width="3.21875" style="142" customWidth="1"/>
    <col min="9" max="16384" width="11.21875" style="142"/>
  </cols>
  <sheetData>
    <row r="1" spans="1:8">
      <c r="A1" s="176" t="s">
        <v>259</v>
      </c>
      <c r="B1" s="36"/>
      <c r="C1" s="36"/>
      <c r="D1" s="36"/>
      <c r="E1" s="36"/>
      <c r="F1" s="36"/>
      <c r="G1" s="36"/>
    </row>
    <row r="2" spans="1:8" ht="18.75" customHeight="1">
      <c r="A2" s="38" t="s">
        <v>211</v>
      </c>
      <c r="B2" s="38" t="s">
        <v>212</v>
      </c>
      <c r="C2" s="177"/>
      <c r="D2" s="177"/>
      <c r="E2" s="38"/>
      <c r="F2" s="38"/>
      <c r="G2" s="38"/>
      <c r="H2" s="178"/>
    </row>
    <row r="3" spans="1:8" ht="18.75" customHeight="1">
      <c r="A3" s="232"/>
      <c r="B3" s="232" t="s">
        <v>224</v>
      </c>
      <c r="C3" s="232" t="s">
        <v>352</v>
      </c>
      <c r="D3" s="232" t="s">
        <v>353</v>
      </c>
      <c r="E3" s="232" t="s">
        <v>251</v>
      </c>
      <c r="F3" s="232" t="s">
        <v>252</v>
      </c>
      <c r="G3" s="232" t="s">
        <v>231</v>
      </c>
      <c r="H3" s="178"/>
    </row>
    <row r="4" spans="1:8" ht="18.75" customHeight="1">
      <c r="A4" s="232" t="s">
        <v>354</v>
      </c>
      <c r="B4" s="232" t="s">
        <v>236</v>
      </c>
      <c r="C4" s="232"/>
      <c r="D4" s="233"/>
      <c r="E4" s="51"/>
      <c r="F4" s="51"/>
      <c r="G4" s="51"/>
      <c r="H4" s="178"/>
    </row>
    <row r="5" spans="1:8" ht="15.75" customHeight="1">
      <c r="A5" s="177"/>
      <c r="B5" s="177"/>
      <c r="C5" s="177"/>
      <c r="D5" s="177"/>
      <c r="E5" s="179"/>
      <c r="F5" s="180"/>
      <c r="G5" s="181"/>
      <c r="H5" s="178"/>
    </row>
    <row r="6" spans="1:8" ht="15.75" customHeight="1">
      <c r="A6" s="233">
        <v>1</v>
      </c>
      <c r="B6" s="233">
        <v>5520</v>
      </c>
      <c r="C6" s="182" t="s">
        <v>355</v>
      </c>
      <c r="D6" s="233" t="s">
        <v>367</v>
      </c>
      <c r="E6" s="183">
        <v>1</v>
      </c>
      <c r="F6" s="343">
        <v>77</v>
      </c>
      <c r="G6" s="184">
        <v>78</v>
      </c>
      <c r="H6" s="178"/>
    </row>
    <row r="7" spans="1:8" ht="15.75" customHeight="1">
      <c r="A7" s="233"/>
      <c r="B7" s="233"/>
      <c r="C7" s="182"/>
      <c r="D7" s="233"/>
      <c r="E7" s="185"/>
      <c r="F7" s="343"/>
      <c r="G7" s="184"/>
      <c r="H7" s="178"/>
    </row>
    <row r="8" spans="1:8" ht="15.75" customHeight="1">
      <c r="A8" s="233">
        <v>2</v>
      </c>
      <c r="B8" s="233">
        <v>5538</v>
      </c>
      <c r="C8" s="182" t="s">
        <v>260</v>
      </c>
      <c r="D8" s="233"/>
      <c r="E8" s="185">
        <v>6</v>
      </c>
      <c r="F8" s="343">
        <v>0</v>
      </c>
      <c r="G8" s="184">
        <v>6</v>
      </c>
      <c r="H8" s="178"/>
    </row>
    <row r="9" spans="1:8" ht="15.75" customHeight="1">
      <c r="A9" s="233"/>
      <c r="B9" s="233"/>
      <c r="C9" s="182"/>
      <c r="D9" s="233" t="s">
        <v>261</v>
      </c>
      <c r="E9" s="204">
        <v>3</v>
      </c>
      <c r="F9" s="343">
        <v>0</v>
      </c>
      <c r="G9" s="184">
        <v>3</v>
      </c>
      <c r="H9" s="247"/>
    </row>
    <row r="10" spans="1:8" ht="15.75" customHeight="1">
      <c r="A10" s="233"/>
      <c r="B10" s="233"/>
      <c r="C10" s="182"/>
      <c r="D10" s="344" t="s">
        <v>649</v>
      </c>
      <c r="E10" s="185">
        <v>3</v>
      </c>
      <c r="F10" s="183">
        <v>0</v>
      </c>
      <c r="G10" s="184">
        <v>3</v>
      </c>
      <c r="H10" s="178"/>
    </row>
    <row r="11" spans="1:8" ht="15.75" customHeight="1">
      <c r="A11" s="233"/>
      <c r="B11" s="233"/>
      <c r="C11" s="233"/>
      <c r="D11" s="233"/>
      <c r="E11" s="185"/>
      <c r="F11" s="183"/>
      <c r="G11" s="184"/>
      <c r="H11" s="178"/>
    </row>
    <row r="12" spans="1:8" ht="15.75" customHeight="1">
      <c r="A12" s="398" t="s">
        <v>262</v>
      </c>
      <c r="B12" s="399"/>
      <c r="C12" s="399"/>
      <c r="D12" s="400"/>
      <c r="E12" s="345">
        <f>SUM(E6:E8)</f>
        <v>7</v>
      </c>
      <c r="F12" s="346">
        <f>SUM(F6:F8)</f>
        <v>77</v>
      </c>
      <c r="G12" s="347">
        <f>SUM(G6:G8)</f>
        <v>84</v>
      </c>
      <c r="H12" s="178"/>
    </row>
    <row r="13" spans="1:8" ht="15.75" customHeight="1">
      <c r="A13" s="186"/>
      <c r="B13" s="186"/>
      <c r="C13" s="186"/>
      <c r="D13" s="186"/>
      <c r="E13" s="186"/>
      <c r="F13" s="186"/>
      <c r="G13" s="186"/>
    </row>
    <row r="14" spans="1:8" ht="15.75" customHeight="1">
      <c r="A14" s="186"/>
      <c r="B14" s="186"/>
      <c r="C14" s="186"/>
      <c r="D14" s="186"/>
      <c r="E14" s="186"/>
      <c r="F14" s="186"/>
      <c r="G14" s="186"/>
    </row>
    <row r="15" spans="1:8" ht="15.75" customHeight="1">
      <c r="A15" s="187" t="s">
        <v>263</v>
      </c>
      <c r="B15" s="188"/>
      <c r="C15" s="188"/>
      <c r="D15" s="188"/>
      <c r="E15" s="188"/>
      <c r="F15" s="188"/>
      <c r="G15" s="188"/>
    </row>
    <row r="16" spans="1:8">
      <c r="A16" s="189" t="s">
        <v>211</v>
      </c>
      <c r="B16" s="189" t="s">
        <v>212</v>
      </c>
      <c r="C16" s="190"/>
      <c r="D16" s="190"/>
      <c r="E16" s="189"/>
      <c r="F16" s="189"/>
      <c r="G16" s="189"/>
    </row>
    <row r="17" spans="1:7">
      <c r="A17" s="191"/>
      <c r="B17" s="191" t="s">
        <v>224</v>
      </c>
      <c r="C17" s="191" t="s">
        <v>352</v>
      </c>
      <c r="D17" s="191" t="s">
        <v>353</v>
      </c>
      <c r="E17" s="191" t="s">
        <v>251</v>
      </c>
      <c r="F17" s="191" t="s">
        <v>252</v>
      </c>
      <c r="G17" s="191" t="s">
        <v>231</v>
      </c>
    </row>
    <row r="18" spans="1:7">
      <c r="A18" s="191" t="s">
        <v>354</v>
      </c>
      <c r="B18" s="191" t="s">
        <v>236</v>
      </c>
      <c r="C18" s="191"/>
      <c r="D18" s="231"/>
      <c r="E18" s="192"/>
      <c r="F18" s="192"/>
      <c r="G18" s="192"/>
    </row>
    <row r="19" spans="1:7">
      <c r="A19" s="190"/>
      <c r="B19" s="190"/>
      <c r="C19" s="190"/>
      <c r="D19" s="190"/>
      <c r="E19" s="348"/>
      <c r="F19" s="349"/>
      <c r="G19" s="350"/>
    </row>
    <row r="20" spans="1:7">
      <c r="A20" s="231">
        <v>1</v>
      </c>
      <c r="B20" s="231">
        <v>5580</v>
      </c>
      <c r="C20" s="351" t="s">
        <v>264</v>
      </c>
      <c r="D20" s="231" t="s">
        <v>265</v>
      </c>
      <c r="E20" s="352">
        <v>34</v>
      </c>
      <c r="F20" s="353">
        <v>2</v>
      </c>
      <c r="G20" s="354">
        <v>36</v>
      </c>
    </row>
    <row r="21" spans="1:7">
      <c r="A21" s="231"/>
      <c r="B21" s="231"/>
      <c r="C21" s="231"/>
      <c r="D21" s="231"/>
      <c r="E21" s="352"/>
      <c r="F21" s="353"/>
      <c r="G21" s="354"/>
    </row>
    <row r="22" spans="1:7">
      <c r="A22" s="193"/>
      <c r="B22" s="193"/>
      <c r="C22" s="193"/>
      <c r="D22" s="193"/>
      <c r="E22" s="355"/>
      <c r="F22" s="356"/>
      <c r="G22" s="357"/>
    </row>
  </sheetData>
  <mergeCells count="1">
    <mergeCell ref="A12:D12"/>
  </mergeCells>
  <phoneticPr fontId="4"/>
  <printOptions gridLinesSet="0"/>
  <pageMargins left="0.9055118110236221" right="0.39370078740157483" top="0.82677165354330717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S28"/>
  <sheetViews>
    <sheetView view="pageBreakPreview" zoomScaleNormal="100" zoomScaleSheetLayoutView="75" workbookViewId="0">
      <selection activeCell="K26" sqref="K26"/>
    </sheetView>
  </sheetViews>
  <sheetFormatPr defaultColWidth="11.33203125" defaultRowHeight="13.2"/>
  <cols>
    <col min="1" max="1" width="3.33203125" style="37" customWidth="1"/>
    <col min="2" max="2" width="4.88671875" style="37" hidden="1" customWidth="1"/>
    <col min="3" max="3" width="12.33203125" style="37" customWidth="1"/>
    <col min="4" max="4" width="21.33203125" style="37" customWidth="1"/>
    <col min="5" max="5" width="8.88671875" style="37" customWidth="1"/>
    <col min="6" max="6" width="12.88671875" style="37" customWidth="1"/>
    <col min="7" max="7" width="13.33203125" style="37" customWidth="1"/>
    <col min="8" max="14" width="4.33203125" style="37" customWidth="1"/>
    <col min="15" max="17" width="9" style="37" customWidth="1"/>
    <col min="18" max="18" width="8.109375" style="37" customWidth="1"/>
    <col min="19" max="16384" width="11.33203125" style="37"/>
  </cols>
  <sheetData>
    <row r="1" spans="1:19">
      <c r="A1" s="176" t="s">
        <v>266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19">
      <c r="A2" s="38" t="s">
        <v>211</v>
      </c>
      <c r="B2" s="38" t="s">
        <v>212</v>
      </c>
      <c r="C2" s="177"/>
      <c r="D2" s="179"/>
      <c r="E2" s="181"/>
      <c r="F2" s="177"/>
      <c r="G2" s="177"/>
      <c r="H2" s="38" t="s">
        <v>267</v>
      </c>
      <c r="I2" s="38" t="s">
        <v>571</v>
      </c>
      <c r="J2" s="38" t="s">
        <v>215</v>
      </c>
      <c r="K2" s="38" t="s">
        <v>215</v>
      </c>
      <c r="L2" s="38" t="s">
        <v>268</v>
      </c>
      <c r="M2" s="38" t="s">
        <v>218</v>
      </c>
      <c r="N2" s="38" t="s">
        <v>219</v>
      </c>
      <c r="O2" s="177"/>
      <c r="P2" s="377" t="s">
        <v>269</v>
      </c>
      <c r="Q2" s="401"/>
      <c r="R2" s="402"/>
      <c r="S2" s="62"/>
    </row>
    <row r="3" spans="1:19">
      <c r="A3" s="232"/>
      <c r="B3" s="232" t="s">
        <v>224</v>
      </c>
      <c r="C3" s="232" t="s">
        <v>270</v>
      </c>
      <c r="D3" s="196" t="s">
        <v>271</v>
      </c>
      <c r="E3" s="197" t="s">
        <v>272</v>
      </c>
      <c r="F3" s="232" t="s">
        <v>273</v>
      </c>
      <c r="G3" s="232" t="s">
        <v>274</v>
      </c>
      <c r="H3" s="232"/>
      <c r="I3" s="380" t="s">
        <v>573</v>
      </c>
      <c r="J3" s="232"/>
      <c r="K3" s="232"/>
      <c r="L3" s="380" t="s">
        <v>275</v>
      </c>
      <c r="M3" s="232"/>
      <c r="N3" s="232" t="s">
        <v>232</v>
      </c>
      <c r="O3" s="232" t="s">
        <v>276</v>
      </c>
      <c r="P3" s="48"/>
      <c r="Q3" s="36"/>
      <c r="R3" s="49"/>
      <c r="S3" s="62"/>
    </row>
    <row r="4" spans="1:19">
      <c r="A4" s="232"/>
      <c r="B4" s="232" t="s">
        <v>236</v>
      </c>
      <c r="C4" s="232"/>
      <c r="D4" s="198"/>
      <c r="E4" s="199"/>
      <c r="F4" s="232"/>
      <c r="G4" s="232"/>
      <c r="H4" s="232"/>
      <c r="I4" s="380"/>
      <c r="J4" s="232"/>
      <c r="K4" s="232"/>
      <c r="L4" s="403"/>
      <c r="M4" s="232"/>
      <c r="N4" s="232" t="s">
        <v>237</v>
      </c>
      <c r="O4" s="233"/>
      <c r="P4" s="38" t="s">
        <v>251</v>
      </c>
      <c r="Q4" s="38" t="s">
        <v>277</v>
      </c>
      <c r="R4" s="38" t="s">
        <v>278</v>
      </c>
      <c r="S4" s="62"/>
    </row>
    <row r="5" spans="1:19">
      <c r="A5" s="51" t="s">
        <v>242</v>
      </c>
      <c r="B5" s="51"/>
      <c r="C5" s="194"/>
      <c r="D5" s="48"/>
      <c r="E5" s="49"/>
      <c r="F5" s="194"/>
      <c r="G5" s="194"/>
      <c r="H5" s="51" t="s">
        <v>279</v>
      </c>
      <c r="I5" s="51" t="s">
        <v>572</v>
      </c>
      <c r="J5" s="51" t="s">
        <v>245</v>
      </c>
      <c r="K5" s="51" t="s">
        <v>246</v>
      </c>
      <c r="L5" s="51" t="s">
        <v>280</v>
      </c>
      <c r="M5" s="51" t="s">
        <v>247</v>
      </c>
      <c r="N5" s="51" t="s">
        <v>248</v>
      </c>
      <c r="O5" s="194"/>
      <c r="P5" s="194"/>
      <c r="Q5" s="194"/>
      <c r="R5" s="194"/>
      <c r="S5" s="62"/>
    </row>
    <row r="6" spans="1:19">
      <c r="A6" s="177"/>
      <c r="B6" s="177"/>
      <c r="C6" s="177"/>
      <c r="D6" s="179"/>
      <c r="E6" s="181"/>
      <c r="F6" s="177"/>
      <c r="G6" s="38"/>
      <c r="H6" s="38"/>
      <c r="I6" s="38"/>
      <c r="J6" s="38"/>
      <c r="K6" s="38"/>
      <c r="L6" s="38"/>
      <c r="M6" s="38"/>
      <c r="N6" s="38"/>
      <c r="O6" s="177"/>
      <c r="P6" s="179"/>
      <c r="Q6" s="180"/>
      <c r="R6" s="181"/>
      <c r="S6" s="62"/>
    </row>
    <row r="7" spans="1:19">
      <c r="A7" s="233">
        <v>1</v>
      </c>
      <c r="B7" s="200">
        <v>5601</v>
      </c>
      <c r="C7" s="182" t="s">
        <v>34</v>
      </c>
      <c r="D7" s="201" t="s">
        <v>281</v>
      </c>
      <c r="E7" s="202" t="s">
        <v>438</v>
      </c>
      <c r="F7" s="200" t="s">
        <v>282</v>
      </c>
      <c r="G7" s="232" t="s">
        <v>631</v>
      </c>
      <c r="H7" s="203">
        <v>0</v>
      </c>
      <c r="I7" s="203">
        <v>0</v>
      </c>
      <c r="J7" s="203">
        <v>1</v>
      </c>
      <c r="K7" s="203">
        <v>24</v>
      </c>
      <c r="L7" s="203">
        <v>0</v>
      </c>
      <c r="M7" s="203">
        <v>1</v>
      </c>
      <c r="N7" s="203">
        <v>2</v>
      </c>
      <c r="O7" s="233"/>
      <c r="P7" s="204">
        <v>291</v>
      </c>
      <c r="Q7" s="343">
        <v>374</v>
      </c>
      <c r="R7" s="184">
        <v>665</v>
      </c>
      <c r="S7" s="62"/>
    </row>
    <row r="8" spans="1:19">
      <c r="A8" s="233"/>
      <c r="B8" s="200"/>
      <c r="C8" s="182"/>
      <c r="D8" s="201"/>
      <c r="E8" s="202"/>
      <c r="F8" s="233"/>
      <c r="G8" s="232"/>
      <c r="H8" s="203"/>
      <c r="I8" s="203"/>
      <c r="J8" s="203"/>
      <c r="K8" s="203"/>
      <c r="L8" s="203"/>
      <c r="M8" s="203"/>
      <c r="N8" s="203"/>
      <c r="O8" s="233" t="s">
        <v>283</v>
      </c>
      <c r="P8" s="204">
        <v>284</v>
      </c>
      <c r="Q8" s="183">
        <v>363</v>
      </c>
      <c r="R8" s="184">
        <v>647</v>
      </c>
      <c r="S8" s="62"/>
    </row>
    <row r="9" spans="1:19">
      <c r="A9" s="233"/>
      <c r="B9" s="200"/>
      <c r="C9" s="182"/>
      <c r="D9" s="201"/>
      <c r="E9" s="202"/>
      <c r="F9" s="233"/>
      <c r="G9" s="232"/>
      <c r="H9" s="203"/>
      <c r="I9" s="203"/>
      <c r="J9" s="203"/>
      <c r="K9" s="203"/>
      <c r="L9" s="203"/>
      <c r="M9" s="203"/>
      <c r="N9" s="203"/>
      <c r="O9" s="233" t="s">
        <v>630</v>
      </c>
      <c r="P9" s="204">
        <v>7</v>
      </c>
      <c r="Q9" s="183">
        <v>11</v>
      </c>
      <c r="R9" s="184">
        <v>18</v>
      </c>
      <c r="S9" s="62"/>
    </row>
    <row r="10" spans="1:19">
      <c r="A10" s="233"/>
      <c r="B10" s="200"/>
      <c r="C10" s="182"/>
      <c r="D10" s="201"/>
      <c r="E10" s="202"/>
      <c r="F10" s="233"/>
      <c r="G10" s="232"/>
      <c r="H10" s="203"/>
      <c r="I10" s="203"/>
      <c r="J10" s="203"/>
      <c r="K10" s="203"/>
      <c r="L10" s="203"/>
      <c r="M10" s="203"/>
      <c r="N10" s="203"/>
      <c r="O10" s="233"/>
      <c r="P10" s="204"/>
      <c r="Q10" s="183"/>
      <c r="R10" s="184"/>
      <c r="S10" s="62"/>
    </row>
    <row r="11" spans="1:19">
      <c r="A11" s="233">
        <v>2</v>
      </c>
      <c r="B11" s="200"/>
      <c r="C11" s="182" t="s">
        <v>437</v>
      </c>
      <c r="D11" s="66" t="s">
        <v>185</v>
      </c>
      <c r="E11" s="245" t="s">
        <v>186</v>
      </c>
      <c r="F11" s="67" t="s">
        <v>187</v>
      </c>
      <c r="G11" s="68" t="s">
        <v>633</v>
      </c>
      <c r="H11" s="203">
        <v>0</v>
      </c>
      <c r="I11" s="203">
        <v>0</v>
      </c>
      <c r="J11" s="203">
        <v>1</v>
      </c>
      <c r="K11" s="203">
        <v>11</v>
      </c>
      <c r="L11" s="203">
        <v>0</v>
      </c>
      <c r="M11" s="203">
        <v>0</v>
      </c>
      <c r="N11" s="203">
        <v>3</v>
      </c>
      <c r="O11" s="233" t="s">
        <v>283</v>
      </c>
      <c r="P11" s="204">
        <v>248</v>
      </c>
      <c r="Q11" s="183">
        <v>224</v>
      </c>
      <c r="R11" s="184">
        <v>472</v>
      </c>
      <c r="S11" s="62"/>
    </row>
    <row r="12" spans="1:19">
      <c r="A12" s="233"/>
      <c r="B12" s="200"/>
      <c r="C12" s="182"/>
      <c r="D12" s="201"/>
      <c r="E12" s="202"/>
      <c r="F12" s="233"/>
      <c r="G12" s="232"/>
      <c r="H12" s="203"/>
      <c r="I12" s="203"/>
      <c r="J12" s="203"/>
      <c r="K12" s="203"/>
      <c r="L12" s="203"/>
      <c r="M12" s="203"/>
      <c r="N12" s="203"/>
      <c r="O12" s="233"/>
      <c r="P12" s="204"/>
      <c r="Q12" s="183"/>
      <c r="R12" s="184"/>
      <c r="S12" s="62"/>
    </row>
    <row r="13" spans="1:19">
      <c r="A13" s="194"/>
      <c r="B13" s="205"/>
      <c r="C13" s="206"/>
      <c r="D13" s="48"/>
      <c r="E13" s="49"/>
      <c r="F13" s="194"/>
      <c r="G13" s="194"/>
      <c r="H13" s="207"/>
      <c r="I13" s="207"/>
      <c r="J13" s="207"/>
      <c r="K13" s="207"/>
      <c r="L13" s="207"/>
      <c r="M13" s="207"/>
      <c r="N13" s="207"/>
      <c r="O13" s="194"/>
      <c r="P13" s="208"/>
      <c r="Q13" s="209"/>
      <c r="R13" s="210"/>
      <c r="S13" s="62"/>
    </row>
    <row r="14" spans="1:19">
      <c r="A14" s="398" t="s">
        <v>284</v>
      </c>
      <c r="B14" s="399"/>
      <c r="C14" s="399"/>
      <c r="D14" s="399"/>
      <c r="E14" s="399"/>
      <c r="F14" s="399"/>
      <c r="G14" s="400"/>
      <c r="H14" s="358">
        <f>SUM(H7:H12)</f>
        <v>0</v>
      </c>
      <c r="I14" s="358">
        <v>0</v>
      </c>
      <c r="J14" s="358">
        <f>SUM(J7:J13)</f>
        <v>2</v>
      </c>
      <c r="K14" s="358">
        <f>SUM(K7:K13)</f>
        <v>35</v>
      </c>
      <c r="L14" s="358">
        <f>SUM(L7:L13)</f>
        <v>0</v>
      </c>
      <c r="M14" s="358">
        <f>SUM(M7:M13)</f>
        <v>1</v>
      </c>
      <c r="N14" s="358">
        <f>SUM(N7:N13)</f>
        <v>5</v>
      </c>
      <c r="O14" s="206"/>
      <c r="P14" s="359">
        <f>SUM(P7,P11)</f>
        <v>539</v>
      </c>
      <c r="Q14" s="360">
        <f>SUM(Q7,Q11)</f>
        <v>598</v>
      </c>
      <c r="R14" s="361">
        <f>SUM(R7,R11)</f>
        <v>1137</v>
      </c>
      <c r="S14" s="62"/>
    </row>
    <row r="15" spans="1:19" ht="19.5" customHeight="1">
      <c r="A15" s="211"/>
      <c r="B15" s="211"/>
    </row>
    <row r="17" spans="1:18">
      <c r="A17" s="187" t="s">
        <v>285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3"/>
    </row>
    <row r="18" spans="1:18">
      <c r="A18" s="38" t="s">
        <v>211</v>
      </c>
      <c r="B18" s="38" t="s">
        <v>212</v>
      </c>
      <c r="C18" s="177"/>
      <c r="D18" s="179"/>
      <c r="E18" s="181"/>
      <c r="F18" s="177"/>
      <c r="G18" s="177"/>
      <c r="H18" s="38" t="s">
        <v>267</v>
      </c>
      <c r="I18" s="38" t="s">
        <v>571</v>
      </c>
      <c r="J18" s="38" t="s">
        <v>215</v>
      </c>
      <c r="K18" s="38" t="s">
        <v>215</v>
      </c>
      <c r="L18" s="38" t="s">
        <v>268</v>
      </c>
      <c r="M18" s="38" t="s">
        <v>218</v>
      </c>
      <c r="N18" s="38" t="s">
        <v>219</v>
      </c>
      <c r="O18" s="177"/>
      <c r="P18" s="377" t="s">
        <v>269</v>
      </c>
      <c r="Q18" s="401"/>
      <c r="R18" s="402"/>
    </row>
    <row r="19" spans="1:18">
      <c r="A19" s="232"/>
      <c r="B19" s="232" t="s">
        <v>224</v>
      </c>
      <c r="C19" s="232" t="s">
        <v>270</v>
      </c>
      <c r="D19" s="196" t="s">
        <v>271</v>
      </c>
      <c r="E19" s="197" t="s">
        <v>272</v>
      </c>
      <c r="F19" s="232" t="s">
        <v>273</v>
      </c>
      <c r="G19" s="232" t="s">
        <v>274</v>
      </c>
      <c r="H19" s="232"/>
      <c r="I19" s="380" t="s">
        <v>573</v>
      </c>
      <c r="J19" s="232"/>
      <c r="K19" s="232"/>
      <c r="L19" s="380" t="s">
        <v>275</v>
      </c>
      <c r="M19" s="232"/>
      <c r="N19" s="232" t="s">
        <v>232</v>
      </c>
      <c r="O19" s="232" t="s">
        <v>276</v>
      </c>
      <c r="P19" s="48"/>
      <c r="Q19" s="36"/>
      <c r="R19" s="49"/>
    </row>
    <row r="20" spans="1:18">
      <c r="A20" s="232"/>
      <c r="B20" s="232" t="s">
        <v>236</v>
      </c>
      <c r="C20" s="232"/>
      <c r="D20" s="198"/>
      <c r="E20" s="199"/>
      <c r="F20" s="232"/>
      <c r="G20" s="232"/>
      <c r="H20" s="232"/>
      <c r="I20" s="380"/>
      <c r="J20" s="232"/>
      <c r="K20" s="232"/>
      <c r="L20" s="403"/>
      <c r="M20" s="232"/>
      <c r="N20" s="232" t="s">
        <v>237</v>
      </c>
      <c r="O20" s="233"/>
      <c r="P20" s="38" t="s">
        <v>251</v>
      </c>
      <c r="Q20" s="38" t="s">
        <v>277</v>
      </c>
      <c r="R20" s="38" t="s">
        <v>278</v>
      </c>
    </row>
    <row r="21" spans="1:18">
      <c r="A21" s="51" t="s">
        <v>242</v>
      </c>
      <c r="B21" s="51"/>
      <c r="C21" s="194"/>
      <c r="D21" s="48"/>
      <c r="E21" s="49"/>
      <c r="F21" s="194"/>
      <c r="G21" s="194"/>
      <c r="H21" s="51" t="s">
        <v>279</v>
      </c>
      <c r="I21" s="51" t="s">
        <v>572</v>
      </c>
      <c r="J21" s="51" t="s">
        <v>245</v>
      </c>
      <c r="K21" s="51" t="s">
        <v>246</v>
      </c>
      <c r="L21" s="51" t="s">
        <v>280</v>
      </c>
      <c r="M21" s="51" t="s">
        <v>247</v>
      </c>
      <c r="N21" s="51" t="s">
        <v>248</v>
      </c>
      <c r="O21" s="194"/>
      <c r="P21" s="194"/>
      <c r="Q21" s="194"/>
      <c r="R21" s="194"/>
    </row>
    <row r="22" spans="1:18">
      <c r="A22" s="232"/>
      <c r="B22" s="232"/>
      <c r="C22" s="233"/>
      <c r="D22" s="201"/>
      <c r="E22" s="362"/>
      <c r="F22" s="233"/>
      <c r="G22" s="363"/>
      <c r="H22" s="232"/>
      <c r="I22" s="232"/>
      <c r="J22" s="232"/>
      <c r="K22" s="232"/>
      <c r="L22" s="232"/>
      <c r="M22" s="232"/>
      <c r="N22" s="232"/>
      <c r="O22" s="233"/>
      <c r="P22" s="201"/>
      <c r="Q22" s="363"/>
      <c r="R22" s="362"/>
    </row>
    <row r="23" spans="1:18">
      <c r="A23" s="231">
        <v>1</v>
      </c>
      <c r="B23" s="364">
        <v>5582</v>
      </c>
      <c r="C23" s="351" t="s">
        <v>608</v>
      </c>
      <c r="D23" s="365" t="s">
        <v>318</v>
      </c>
      <c r="E23" s="366" t="s">
        <v>319</v>
      </c>
      <c r="F23" s="364" t="s">
        <v>320</v>
      </c>
      <c r="G23" s="257" t="s">
        <v>609</v>
      </c>
      <c r="H23" s="367">
        <v>0</v>
      </c>
      <c r="I23" s="367">
        <v>0</v>
      </c>
      <c r="J23" s="367">
        <v>1</v>
      </c>
      <c r="K23" s="367">
        <v>5</v>
      </c>
      <c r="L23" s="367">
        <v>0</v>
      </c>
      <c r="M23" s="367">
        <v>0</v>
      </c>
      <c r="N23" s="367">
        <v>0</v>
      </c>
      <c r="O23" s="231" t="s">
        <v>283</v>
      </c>
      <c r="P23" s="352">
        <v>52</v>
      </c>
      <c r="Q23" s="368">
        <v>94</v>
      </c>
      <c r="R23" s="369">
        <v>146</v>
      </c>
    </row>
    <row r="24" spans="1:18">
      <c r="A24" s="231"/>
      <c r="B24" s="231"/>
      <c r="C24" s="231"/>
      <c r="D24" s="365"/>
      <c r="E24" s="366"/>
      <c r="F24" s="231"/>
      <c r="G24" s="231"/>
      <c r="H24" s="191"/>
      <c r="I24" s="191"/>
      <c r="J24" s="191"/>
      <c r="K24" s="191"/>
      <c r="L24" s="191"/>
      <c r="M24" s="191"/>
      <c r="N24" s="191"/>
      <c r="O24" s="231"/>
      <c r="P24" s="365"/>
      <c r="Q24" s="370"/>
      <c r="R24" s="366"/>
    </row>
    <row r="25" spans="1:18">
      <c r="A25" s="231">
        <v>2</v>
      </c>
      <c r="B25" s="364">
        <v>5604</v>
      </c>
      <c r="C25" s="351" t="s">
        <v>286</v>
      </c>
      <c r="D25" s="365" t="s">
        <v>287</v>
      </c>
      <c r="E25" s="366" t="s">
        <v>288</v>
      </c>
      <c r="F25" s="364" t="s">
        <v>289</v>
      </c>
      <c r="G25" s="257" t="s">
        <v>607</v>
      </c>
      <c r="H25" s="367">
        <v>1</v>
      </c>
      <c r="I25" s="367">
        <v>0</v>
      </c>
      <c r="J25" s="367">
        <v>1</v>
      </c>
      <c r="K25" s="367">
        <v>3</v>
      </c>
      <c r="L25" s="367">
        <v>1</v>
      </c>
      <c r="M25" s="367">
        <v>0</v>
      </c>
      <c r="N25" s="367">
        <v>0</v>
      </c>
      <c r="O25" s="231" t="s">
        <v>283</v>
      </c>
      <c r="P25" s="352">
        <v>37</v>
      </c>
      <c r="Q25" s="368">
        <v>44</v>
      </c>
      <c r="R25" s="369">
        <v>81</v>
      </c>
    </row>
    <row r="26" spans="1:18">
      <c r="A26" s="365"/>
      <c r="B26" s="364"/>
      <c r="C26" s="351"/>
      <c r="D26" s="365"/>
      <c r="E26" s="371"/>
      <c r="F26" s="370"/>
      <c r="G26" s="231"/>
      <c r="H26" s="367"/>
      <c r="I26" s="367"/>
      <c r="J26" s="367"/>
      <c r="K26" s="367"/>
      <c r="L26" s="367"/>
      <c r="M26" s="367"/>
      <c r="N26" s="367"/>
      <c r="O26" s="231"/>
      <c r="P26" s="368"/>
      <c r="Q26" s="368"/>
      <c r="R26" s="354"/>
    </row>
    <row r="27" spans="1:18">
      <c r="A27" s="193"/>
      <c r="B27" s="372"/>
      <c r="C27" s="373"/>
      <c r="D27" s="374"/>
      <c r="E27" s="375"/>
      <c r="F27" s="193"/>
      <c r="G27" s="193"/>
      <c r="H27" s="376"/>
      <c r="I27" s="376"/>
      <c r="J27" s="376"/>
      <c r="K27" s="376"/>
      <c r="L27" s="376"/>
      <c r="M27" s="376"/>
      <c r="N27" s="376"/>
      <c r="O27" s="193"/>
      <c r="P27" s="355"/>
      <c r="Q27" s="356"/>
      <c r="R27" s="357"/>
    </row>
    <row r="28" spans="1:18">
      <c r="A28" s="398" t="s">
        <v>284</v>
      </c>
      <c r="B28" s="399"/>
      <c r="C28" s="399"/>
      <c r="D28" s="399"/>
      <c r="E28" s="399"/>
      <c r="F28" s="399"/>
      <c r="G28" s="400"/>
      <c r="H28" s="358">
        <f>SUM(H22:H26)</f>
        <v>1</v>
      </c>
      <c r="I28" s="358">
        <f>SUM(I22:I26)</f>
        <v>0</v>
      </c>
      <c r="J28" s="358">
        <f>SUM(J22:J27)</f>
        <v>2</v>
      </c>
      <c r="K28" s="358">
        <f>SUM(K22:K27)</f>
        <v>8</v>
      </c>
      <c r="L28" s="358">
        <f>SUM(L22:L27)</f>
        <v>1</v>
      </c>
      <c r="M28" s="358">
        <f>SUM(M22:M27)</f>
        <v>0</v>
      </c>
      <c r="N28" s="358">
        <f>SUM(N21:N27)</f>
        <v>0</v>
      </c>
      <c r="O28" s="206"/>
      <c r="P28" s="359">
        <f>SUM(P23,P25)</f>
        <v>89</v>
      </c>
      <c r="Q28" s="360">
        <f>SUM(Q23,Q25)</f>
        <v>138</v>
      </c>
      <c r="R28" s="361">
        <f>SUM(R23,R25)</f>
        <v>227</v>
      </c>
    </row>
  </sheetData>
  <mergeCells count="8">
    <mergeCell ref="A28:G28"/>
    <mergeCell ref="P2:R2"/>
    <mergeCell ref="L3:L4"/>
    <mergeCell ref="A14:G14"/>
    <mergeCell ref="P18:R18"/>
    <mergeCell ref="L19:L20"/>
    <mergeCell ref="I3:I4"/>
    <mergeCell ref="I19:I20"/>
  </mergeCells>
  <phoneticPr fontId="4"/>
  <printOptions gridLinesSet="0"/>
  <pageMargins left="0.74803149606299213" right="0.39370078740157483" top="0.82677165354330717" bottom="0.59055118110236227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2:L175"/>
  <sheetViews>
    <sheetView view="pageBreakPreview" topLeftCell="A43" zoomScaleNormal="100" zoomScaleSheetLayoutView="100" workbookViewId="0">
      <selection activeCell="C71" sqref="C71"/>
    </sheetView>
  </sheetViews>
  <sheetFormatPr defaultRowHeight="13.2"/>
  <cols>
    <col min="4" max="4" width="6.109375" customWidth="1"/>
    <col min="6" max="6" width="14" customWidth="1"/>
    <col min="9" max="9" width="5.44140625" customWidth="1"/>
  </cols>
  <sheetData>
    <row r="2" spans="1:12"/>
    <row r="3" spans="1:12">
      <c r="A3" t="s">
        <v>450</v>
      </c>
      <c r="B3" t="s">
        <v>451</v>
      </c>
      <c r="C3" t="s">
        <v>452</v>
      </c>
      <c r="E3" t="s">
        <v>453</v>
      </c>
      <c r="F3" t="s">
        <v>452</v>
      </c>
      <c r="G3" t="s">
        <v>453</v>
      </c>
      <c r="H3" t="s">
        <v>452</v>
      </c>
      <c r="K3" t="s">
        <v>453</v>
      </c>
      <c r="L3" t="s">
        <v>452</v>
      </c>
    </row>
    <row r="4" spans="1:12">
      <c r="C4" s="5">
        <v>18</v>
      </c>
    </row>
    <row r="5" spans="1:12">
      <c r="A5" s="14">
        <v>110</v>
      </c>
      <c r="B5" s="71" t="s">
        <v>12</v>
      </c>
      <c r="C5" s="5">
        <v>12</v>
      </c>
      <c r="E5">
        <v>110</v>
      </c>
      <c r="F5" t="s">
        <v>454</v>
      </c>
      <c r="G5">
        <f t="shared" ref="G5:G37" si="0">COUNTIF($A$5:$A$175,E5)</f>
        <v>24</v>
      </c>
      <c r="H5">
        <f t="shared" ref="H5:H37" si="1">SUMIF($A$5:$A$175,E5,$C$5:$C$175)</f>
        <v>237</v>
      </c>
      <c r="J5" t="s">
        <v>455</v>
      </c>
      <c r="K5" s="18">
        <f>SUM(G5)</f>
        <v>24</v>
      </c>
      <c r="L5">
        <f>SUM(H5)</f>
        <v>237</v>
      </c>
    </row>
    <row r="6" spans="1:12">
      <c r="A6" s="14">
        <v>801</v>
      </c>
      <c r="B6" s="71" t="s">
        <v>5</v>
      </c>
      <c r="C6" s="5">
        <v>3</v>
      </c>
      <c r="E6" s="19">
        <v>201</v>
      </c>
      <c r="F6" s="19" t="s">
        <v>456</v>
      </c>
      <c r="G6">
        <f t="shared" si="0"/>
        <v>6</v>
      </c>
      <c r="H6">
        <f t="shared" si="1"/>
        <v>15</v>
      </c>
      <c r="J6" t="s">
        <v>457</v>
      </c>
      <c r="K6" s="18">
        <f>SUM(G6:G10)</f>
        <v>12</v>
      </c>
      <c r="L6">
        <f>SUM(H6:H10)</f>
        <v>29</v>
      </c>
    </row>
    <row r="7" spans="1:12">
      <c r="A7" s="14">
        <v>850</v>
      </c>
      <c r="B7" s="71" t="s">
        <v>6</v>
      </c>
      <c r="C7" s="5">
        <v>3</v>
      </c>
      <c r="E7" s="19">
        <v>202</v>
      </c>
      <c r="F7" s="19" t="s">
        <v>458</v>
      </c>
      <c r="G7">
        <f t="shared" si="0"/>
        <v>1</v>
      </c>
      <c r="H7">
        <f t="shared" si="1"/>
        <v>2</v>
      </c>
      <c r="J7" t="s">
        <v>459</v>
      </c>
      <c r="K7" s="18">
        <f>SUM(G11:G21)</f>
        <v>31</v>
      </c>
      <c r="L7">
        <f>SUM(H11:H21)</f>
        <v>84</v>
      </c>
    </row>
    <row r="8" spans="1:12">
      <c r="A8" s="2"/>
      <c r="B8" s="71"/>
      <c r="C8" s="5"/>
      <c r="E8" s="19">
        <v>206</v>
      </c>
      <c r="F8" s="19" t="s">
        <v>460</v>
      </c>
      <c r="G8">
        <f t="shared" si="0"/>
        <v>0</v>
      </c>
      <c r="H8">
        <f t="shared" si="1"/>
        <v>0</v>
      </c>
      <c r="J8" t="s">
        <v>461</v>
      </c>
      <c r="K8" s="18">
        <f>SUM(G22:G26)</f>
        <v>7</v>
      </c>
      <c r="L8">
        <f>SUM(H22:H26)</f>
        <v>21</v>
      </c>
    </row>
    <row r="9" spans="1:12">
      <c r="A9" s="5"/>
      <c r="B9" s="71"/>
      <c r="C9" s="5">
        <v>18</v>
      </c>
      <c r="E9" s="19">
        <v>213</v>
      </c>
      <c r="F9" s="19" t="s">
        <v>462</v>
      </c>
      <c r="G9">
        <f t="shared" si="0"/>
        <v>1</v>
      </c>
      <c r="H9">
        <f t="shared" si="1"/>
        <v>3</v>
      </c>
      <c r="J9" t="s">
        <v>463</v>
      </c>
      <c r="K9" s="20">
        <f>SUM(G27:G28)</f>
        <v>3</v>
      </c>
      <c r="L9">
        <f>SUM(H27:H28)</f>
        <v>4</v>
      </c>
    </row>
    <row r="10" spans="1:12">
      <c r="A10" s="13">
        <v>110</v>
      </c>
      <c r="B10" s="71" t="s">
        <v>12</v>
      </c>
      <c r="C10" s="5">
        <v>15</v>
      </c>
      <c r="E10" s="19">
        <v>250</v>
      </c>
      <c r="F10" s="19" t="s">
        <v>464</v>
      </c>
      <c r="G10">
        <f t="shared" si="0"/>
        <v>4</v>
      </c>
      <c r="H10">
        <f t="shared" si="1"/>
        <v>9</v>
      </c>
      <c r="J10" t="s">
        <v>465</v>
      </c>
      <c r="K10" s="18">
        <f>SUM(G29:G30)</f>
        <v>2</v>
      </c>
      <c r="L10">
        <f>SUM(H29:H30)</f>
        <v>6</v>
      </c>
    </row>
    <row r="11" spans="1:12">
      <c r="A11" s="13">
        <v>801</v>
      </c>
      <c r="B11" s="71" t="s">
        <v>13</v>
      </c>
      <c r="C11" s="5">
        <v>3</v>
      </c>
      <c r="E11" s="21">
        <v>301</v>
      </c>
      <c r="F11" s="21" t="s">
        <v>466</v>
      </c>
      <c r="G11">
        <f t="shared" si="0"/>
        <v>8</v>
      </c>
      <c r="H11">
        <f t="shared" si="1"/>
        <v>21</v>
      </c>
      <c r="J11" t="s">
        <v>467</v>
      </c>
      <c r="K11" s="18">
        <f>SUM(G31)</f>
        <v>1</v>
      </c>
      <c r="L11">
        <f>SUM(H31)</f>
        <v>3</v>
      </c>
    </row>
    <row r="12" spans="1:12">
      <c r="A12" s="2"/>
      <c r="B12" s="71"/>
      <c r="C12" s="5"/>
      <c r="E12" s="21">
        <v>305</v>
      </c>
      <c r="F12" s="21" t="s">
        <v>468</v>
      </c>
      <c r="G12">
        <f t="shared" si="0"/>
        <v>3</v>
      </c>
      <c r="H12">
        <f t="shared" si="1"/>
        <v>9</v>
      </c>
      <c r="J12" t="s">
        <v>469</v>
      </c>
      <c r="K12" s="18">
        <f>SUM(G32)</f>
        <v>1</v>
      </c>
      <c r="L12">
        <f>SUM(H32)</f>
        <v>3</v>
      </c>
    </row>
    <row r="13" spans="1:12">
      <c r="A13" s="14">
        <v>110</v>
      </c>
      <c r="B13" s="71" t="s">
        <v>12</v>
      </c>
      <c r="C13" s="5">
        <v>15</v>
      </c>
      <c r="E13" s="21">
        <v>306</v>
      </c>
      <c r="F13" s="21" t="s">
        <v>470</v>
      </c>
      <c r="G13">
        <f t="shared" si="0"/>
        <v>1</v>
      </c>
      <c r="H13">
        <f t="shared" si="1"/>
        <v>3</v>
      </c>
      <c r="J13" t="s">
        <v>471</v>
      </c>
      <c r="K13" s="18">
        <f>SUM(G33:G36)</f>
        <v>10</v>
      </c>
      <c r="L13">
        <f>SUM(H33:H36)</f>
        <v>34</v>
      </c>
    </row>
    <row r="14" spans="1:12">
      <c r="A14" s="2"/>
      <c r="B14" s="71"/>
      <c r="C14" s="5"/>
      <c r="E14" s="21">
        <v>307</v>
      </c>
      <c r="F14" s="21" t="s">
        <v>472</v>
      </c>
      <c r="G14">
        <f t="shared" si="0"/>
        <v>6</v>
      </c>
      <c r="H14">
        <f t="shared" si="1"/>
        <v>15</v>
      </c>
      <c r="J14" t="s">
        <v>473</v>
      </c>
      <c r="K14" s="18">
        <f>SUM(G37)</f>
        <v>8</v>
      </c>
      <c r="L14">
        <f>SUM(H37)</f>
        <v>42</v>
      </c>
    </row>
    <row r="15" spans="1:12">
      <c r="A15" s="5"/>
      <c r="B15" s="71"/>
      <c r="C15" s="5">
        <v>15</v>
      </c>
      <c r="E15" s="21">
        <v>309</v>
      </c>
      <c r="F15" s="21" t="s">
        <v>474</v>
      </c>
      <c r="G15">
        <f t="shared" si="0"/>
        <v>3</v>
      </c>
      <c r="H15">
        <f t="shared" si="1"/>
        <v>9</v>
      </c>
      <c r="J15" t="s">
        <v>475</v>
      </c>
      <c r="K15" s="18">
        <f>SUM(K5:K14)</f>
        <v>99</v>
      </c>
      <c r="L15" s="18">
        <f>SUM(L5:L14)</f>
        <v>463</v>
      </c>
    </row>
    <row r="16" spans="1:12">
      <c r="A16" s="13">
        <v>110</v>
      </c>
      <c r="B16" s="71" t="s">
        <v>12</v>
      </c>
      <c r="C16" s="5">
        <v>12</v>
      </c>
      <c r="E16" s="21">
        <v>310</v>
      </c>
      <c r="F16" s="21" t="s">
        <v>476</v>
      </c>
      <c r="G16">
        <f t="shared" si="0"/>
        <v>1</v>
      </c>
      <c r="H16">
        <f t="shared" si="1"/>
        <v>3</v>
      </c>
      <c r="K16" s="18"/>
    </row>
    <row r="17" spans="1:11">
      <c r="A17" s="13">
        <v>803</v>
      </c>
      <c r="B17" s="71" t="s">
        <v>22</v>
      </c>
      <c r="C17" s="5">
        <v>3</v>
      </c>
      <c r="E17" s="21">
        <v>311</v>
      </c>
      <c r="F17" s="21" t="s">
        <v>477</v>
      </c>
      <c r="G17">
        <f t="shared" si="0"/>
        <v>1</v>
      </c>
      <c r="H17">
        <f t="shared" si="1"/>
        <v>3</v>
      </c>
      <c r="K17" s="18"/>
    </row>
    <row r="18" spans="1:11">
      <c r="A18" s="2"/>
      <c r="B18" s="71"/>
      <c r="C18" s="5"/>
      <c r="E18" s="21">
        <v>313</v>
      </c>
      <c r="F18" s="21" t="s">
        <v>478</v>
      </c>
      <c r="G18">
        <f t="shared" si="0"/>
        <v>1</v>
      </c>
      <c r="H18">
        <f t="shared" si="1"/>
        <v>3</v>
      </c>
      <c r="K18" s="18"/>
    </row>
    <row r="19" spans="1:11">
      <c r="A19" s="5"/>
      <c r="B19" s="71"/>
      <c r="C19" s="5">
        <v>15</v>
      </c>
      <c r="E19" s="21">
        <v>319</v>
      </c>
      <c r="F19" s="21" t="s">
        <v>479</v>
      </c>
      <c r="G19">
        <f t="shared" si="0"/>
        <v>0</v>
      </c>
      <c r="H19">
        <f t="shared" si="1"/>
        <v>0</v>
      </c>
      <c r="K19" s="18"/>
    </row>
    <row r="20" spans="1:11">
      <c r="A20" s="14">
        <v>301</v>
      </c>
      <c r="B20" s="71" t="s">
        <v>376</v>
      </c>
      <c r="C20" s="5">
        <v>3</v>
      </c>
      <c r="E20" s="21">
        <v>326</v>
      </c>
      <c r="F20" s="21" t="s">
        <v>480</v>
      </c>
      <c r="G20">
        <f t="shared" si="0"/>
        <v>4</v>
      </c>
      <c r="H20">
        <f t="shared" si="1"/>
        <v>9</v>
      </c>
      <c r="K20" s="18"/>
    </row>
    <row r="21" spans="1:11">
      <c r="A21" s="13">
        <v>305</v>
      </c>
      <c r="B21" s="71" t="s">
        <v>27</v>
      </c>
      <c r="C21" s="5">
        <v>3</v>
      </c>
      <c r="E21" s="21">
        <v>350</v>
      </c>
      <c r="F21" s="21" t="s">
        <v>464</v>
      </c>
      <c r="G21">
        <f t="shared" si="0"/>
        <v>3</v>
      </c>
      <c r="H21">
        <f t="shared" si="1"/>
        <v>9</v>
      </c>
      <c r="K21" s="18"/>
    </row>
    <row r="22" spans="1:11">
      <c r="A22" s="13">
        <v>307</v>
      </c>
      <c r="B22" s="71" t="s">
        <v>28</v>
      </c>
      <c r="C22" s="5">
        <v>3</v>
      </c>
      <c r="E22" s="22">
        <v>401</v>
      </c>
      <c r="F22" s="22" t="s">
        <v>481</v>
      </c>
      <c r="G22">
        <f t="shared" si="0"/>
        <v>3</v>
      </c>
      <c r="H22">
        <f t="shared" si="1"/>
        <v>9</v>
      </c>
      <c r="K22" s="18"/>
    </row>
    <row r="23" spans="1:11">
      <c r="A23" s="13">
        <v>309</v>
      </c>
      <c r="B23" s="71" t="s">
        <v>29</v>
      </c>
      <c r="C23" s="5">
        <v>3</v>
      </c>
      <c r="E23" s="22">
        <v>404</v>
      </c>
      <c r="F23" s="22" t="s">
        <v>482</v>
      </c>
      <c r="G23">
        <f t="shared" si="0"/>
        <v>1</v>
      </c>
      <c r="H23">
        <f t="shared" si="1"/>
        <v>3</v>
      </c>
      <c r="K23" s="18"/>
    </row>
    <row r="24" spans="1:11">
      <c r="A24" s="13">
        <v>350</v>
      </c>
      <c r="B24" s="71" t="s">
        <v>30</v>
      </c>
      <c r="C24" s="5">
        <v>3</v>
      </c>
      <c r="E24" s="22">
        <v>407</v>
      </c>
      <c r="F24" s="22" t="s">
        <v>483</v>
      </c>
      <c r="G24">
        <f t="shared" si="0"/>
        <v>2</v>
      </c>
      <c r="H24">
        <f t="shared" si="1"/>
        <v>6</v>
      </c>
      <c r="K24" s="18"/>
    </row>
    <row r="25" spans="1:11">
      <c r="A25" s="13"/>
      <c r="B25" s="81"/>
      <c r="C25" s="5"/>
      <c r="E25" s="22">
        <v>410</v>
      </c>
      <c r="F25" s="22" t="s">
        <v>484</v>
      </c>
      <c r="G25">
        <f t="shared" si="0"/>
        <v>0</v>
      </c>
      <c r="H25">
        <f t="shared" si="1"/>
        <v>0</v>
      </c>
      <c r="K25" s="18"/>
    </row>
    <row r="26" spans="1:11">
      <c r="A26" s="13"/>
      <c r="B26" s="71"/>
      <c r="C26" s="5">
        <v>18</v>
      </c>
      <c r="E26" s="22">
        <v>413</v>
      </c>
      <c r="F26" s="22" t="s">
        <v>485</v>
      </c>
      <c r="G26">
        <f t="shared" si="0"/>
        <v>1</v>
      </c>
      <c r="H26">
        <f t="shared" si="1"/>
        <v>3</v>
      </c>
      <c r="K26" s="18"/>
    </row>
    <row r="27" spans="1:11">
      <c r="A27" s="4">
        <v>110</v>
      </c>
      <c r="B27" s="71" t="s">
        <v>12</v>
      </c>
      <c r="C27" s="6">
        <v>12</v>
      </c>
      <c r="E27" s="23">
        <v>508</v>
      </c>
      <c r="F27" s="23" t="s">
        <v>486</v>
      </c>
      <c r="G27">
        <f t="shared" si="0"/>
        <v>1</v>
      </c>
      <c r="H27">
        <f t="shared" si="1"/>
        <v>1</v>
      </c>
      <c r="K27" s="18"/>
    </row>
    <row r="28" spans="1:11">
      <c r="A28" s="5">
        <v>804</v>
      </c>
      <c r="B28" s="87" t="s">
        <v>377</v>
      </c>
      <c r="C28" s="5">
        <v>6</v>
      </c>
      <c r="E28" s="23">
        <v>503</v>
      </c>
      <c r="F28" s="23" t="s">
        <v>650</v>
      </c>
      <c r="G28">
        <f t="shared" si="0"/>
        <v>2</v>
      </c>
      <c r="H28">
        <f t="shared" si="1"/>
        <v>3</v>
      </c>
      <c r="K28" s="18"/>
    </row>
    <row r="29" spans="1:11">
      <c r="A29" s="13"/>
      <c r="B29" s="71"/>
      <c r="C29" s="5"/>
      <c r="E29" s="24">
        <v>603</v>
      </c>
      <c r="F29" s="24" t="s">
        <v>487</v>
      </c>
      <c r="G29">
        <f t="shared" si="0"/>
        <v>1</v>
      </c>
      <c r="H29">
        <f t="shared" si="1"/>
        <v>3</v>
      </c>
      <c r="K29" s="18"/>
    </row>
    <row r="30" spans="1:11">
      <c r="A30" s="13">
        <v>1110</v>
      </c>
      <c r="B30" s="71" t="s">
        <v>12</v>
      </c>
      <c r="C30" s="7">
        <v>12</v>
      </c>
      <c r="E30" s="24">
        <v>650</v>
      </c>
      <c r="F30" s="24" t="s">
        <v>464</v>
      </c>
      <c r="G30">
        <f t="shared" si="0"/>
        <v>1</v>
      </c>
      <c r="H30">
        <f t="shared" si="1"/>
        <v>3</v>
      </c>
      <c r="K30" s="18"/>
    </row>
    <row r="31" spans="1:11">
      <c r="A31" s="13"/>
      <c r="B31" s="71"/>
      <c r="C31" s="7"/>
      <c r="E31" s="25">
        <v>701</v>
      </c>
      <c r="F31" s="25" t="s">
        <v>488</v>
      </c>
      <c r="G31">
        <f t="shared" si="0"/>
        <v>1</v>
      </c>
      <c r="H31">
        <f t="shared" si="1"/>
        <v>3</v>
      </c>
      <c r="K31" s="18"/>
    </row>
    <row r="32" spans="1:11">
      <c r="A32" s="2"/>
      <c r="B32" s="87"/>
      <c r="C32" s="5">
        <v>17</v>
      </c>
      <c r="E32" s="26">
        <v>721</v>
      </c>
      <c r="F32" s="26" t="s">
        <v>489</v>
      </c>
      <c r="G32">
        <f t="shared" si="0"/>
        <v>1</v>
      </c>
      <c r="H32">
        <f t="shared" si="1"/>
        <v>3</v>
      </c>
      <c r="K32" s="18"/>
    </row>
    <row r="33" spans="1:11">
      <c r="A33" s="14">
        <v>110</v>
      </c>
      <c r="B33" s="71" t="s">
        <v>12</v>
      </c>
      <c r="C33" s="5">
        <v>11</v>
      </c>
      <c r="E33" s="27">
        <v>801</v>
      </c>
      <c r="F33" s="27" t="s">
        <v>490</v>
      </c>
      <c r="G33">
        <f t="shared" si="0"/>
        <v>5</v>
      </c>
      <c r="H33">
        <f t="shared" si="1"/>
        <v>16</v>
      </c>
      <c r="K33" s="18"/>
    </row>
    <row r="34" spans="1:11">
      <c r="A34" s="2">
        <v>201</v>
      </c>
      <c r="B34" s="71" t="s">
        <v>43</v>
      </c>
      <c r="C34" s="5">
        <v>3</v>
      </c>
      <c r="E34" s="27">
        <v>803</v>
      </c>
      <c r="F34" s="27" t="s">
        <v>491</v>
      </c>
      <c r="G34">
        <f t="shared" si="0"/>
        <v>1</v>
      </c>
      <c r="H34">
        <f t="shared" si="1"/>
        <v>3</v>
      </c>
      <c r="K34" s="18"/>
    </row>
    <row r="35" spans="1:11">
      <c r="A35" s="5">
        <v>404</v>
      </c>
      <c r="B35" s="71" t="s">
        <v>44</v>
      </c>
      <c r="C35" s="5">
        <v>3</v>
      </c>
      <c r="E35" s="27">
        <v>804</v>
      </c>
      <c r="F35" s="27" t="s">
        <v>492</v>
      </c>
      <c r="G35">
        <f t="shared" si="0"/>
        <v>1</v>
      </c>
      <c r="H35">
        <f t="shared" si="1"/>
        <v>6</v>
      </c>
      <c r="K35" s="18"/>
    </row>
    <row r="36" spans="1:11">
      <c r="A36" s="13"/>
      <c r="B36" s="71"/>
      <c r="C36" s="5"/>
      <c r="E36" s="27">
        <v>850</v>
      </c>
      <c r="F36" s="27" t="s">
        <v>493</v>
      </c>
      <c r="G36">
        <f t="shared" si="0"/>
        <v>3</v>
      </c>
      <c r="H36">
        <f t="shared" si="1"/>
        <v>9</v>
      </c>
      <c r="K36" s="18"/>
    </row>
    <row r="37" spans="1:11">
      <c r="A37" s="13">
        <v>900</v>
      </c>
      <c r="B37" s="71" t="s">
        <v>49</v>
      </c>
      <c r="C37" s="5">
        <v>10</v>
      </c>
      <c r="E37">
        <v>900</v>
      </c>
      <c r="F37" t="s">
        <v>494</v>
      </c>
      <c r="G37">
        <f t="shared" si="0"/>
        <v>8</v>
      </c>
      <c r="H37">
        <f t="shared" si="1"/>
        <v>42</v>
      </c>
      <c r="K37" s="18"/>
    </row>
    <row r="38" spans="1:11">
      <c r="A38" s="13"/>
      <c r="B38" s="71"/>
      <c r="C38" s="5"/>
      <c r="E38" t="s">
        <v>495</v>
      </c>
      <c r="F38" t="s">
        <v>475</v>
      </c>
      <c r="G38">
        <f>SUM(G5:G37)</f>
        <v>99</v>
      </c>
      <c r="H38">
        <f>SUM(H5:H37)</f>
        <v>463</v>
      </c>
      <c r="K38" s="18"/>
    </row>
    <row r="39" spans="1:11">
      <c r="A39" s="2"/>
      <c r="B39" s="87"/>
      <c r="C39" s="5">
        <v>9</v>
      </c>
      <c r="K39" s="18"/>
    </row>
    <row r="40" spans="1:11">
      <c r="A40" s="14">
        <v>603</v>
      </c>
      <c r="B40" s="71" t="s">
        <v>54</v>
      </c>
      <c r="C40" s="5">
        <v>3</v>
      </c>
    </row>
    <row r="41" spans="1:11">
      <c r="A41" s="2">
        <v>650</v>
      </c>
      <c r="B41" s="71" t="s">
        <v>55</v>
      </c>
      <c r="C41" s="5">
        <v>3</v>
      </c>
      <c r="E41">
        <v>1110</v>
      </c>
      <c r="F41" t="s">
        <v>357</v>
      </c>
      <c r="G41">
        <f>COUNTIF($A$5:$A$175,E41)</f>
        <v>3</v>
      </c>
      <c r="H41">
        <f>SUMIF($A$5:$A$175,E41,$C$5:$C$175)</f>
        <v>20</v>
      </c>
    </row>
    <row r="42" spans="1:11">
      <c r="A42" s="5">
        <v>701</v>
      </c>
      <c r="B42" s="71" t="s">
        <v>56</v>
      </c>
      <c r="C42" s="5">
        <v>3</v>
      </c>
      <c r="E42">
        <v>1350</v>
      </c>
      <c r="F42" t="s">
        <v>459</v>
      </c>
      <c r="G42">
        <f>COUNTIF($A$5:$A$175,E42)</f>
        <v>2</v>
      </c>
      <c r="H42">
        <f>SUMIF($A$5:$A$175,E42,$C$5:$C$175)</f>
        <v>3</v>
      </c>
    </row>
    <row r="43" spans="1:11">
      <c r="A43" s="5"/>
      <c r="B43" s="71"/>
      <c r="C43" s="5"/>
      <c r="E43">
        <v>1900</v>
      </c>
      <c r="F43" t="s">
        <v>574</v>
      </c>
      <c r="G43">
        <f>COUNTIF($A$5:$A$175,E43)</f>
        <v>2</v>
      </c>
      <c r="H43">
        <f>SUMIF($A$5:$A$175,E43,$C$5:$C$175)</f>
        <v>5</v>
      </c>
    </row>
    <row r="44" spans="1:11">
      <c r="A44" s="13">
        <v>110</v>
      </c>
      <c r="B44" s="71" t="s">
        <v>12</v>
      </c>
      <c r="C44" s="5">
        <v>15</v>
      </c>
      <c r="E44" t="s">
        <v>495</v>
      </c>
      <c r="F44" t="s">
        <v>496</v>
      </c>
      <c r="G44">
        <f>SUM(G41:G43)</f>
        <v>7</v>
      </c>
      <c r="H44">
        <f>SUM(H41:H43)</f>
        <v>28</v>
      </c>
    </row>
    <row r="45" spans="1:11">
      <c r="A45" s="13"/>
      <c r="B45" s="71"/>
      <c r="C45" s="5"/>
    </row>
    <row r="46" spans="1:11">
      <c r="A46" s="13"/>
      <c r="B46" s="87"/>
      <c r="C46" s="5">
        <v>9</v>
      </c>
      <c r="E46" s="28">
        <v>401</v>
      </c>
      <c r="F46" t="s">
        <v>256</v>
      </c>
      <c r="G46">
        <v>1</v>
      </c>
      <c r="H46">
        <v>12</v>
      </c>
    </row>
    <row r="47" spans="1:11">
      <c r="A47" s="2">
        <v>301</v>
      </c>
      <c r="B47" s="87" t="s">
        <v>580</v>
      </c>
      <c r="C47" s="5">
        <v>2</v>
      </c>
      <c r="E47" s="28">
        <v>407</v>
      </c>
      <c r="F47" t="s">
        <v>257</v>
      </c>
      <c r="G47">
        <v>1</v>
      </c>
      <c r="H47">
        <v>6</v>
      </c>
    </row>
    <row r="48" spans="1:11">
      <c r="A48" s="13">
        <v>326</v>
      </c>
      <c r="B48" s="87" t="s">
        <v>581</v>
      </c>
      <c r="C48" s="5">
        <v>2</v>
      </c>
      <c r="E48" s="28"/>
    </row>
    <row r="49" spans="1:8">
      <c r="A49" s="2">
        <v>307</v>
      </c>
      <c r="B49" s="87" t="s">
        <v>582</v>
      </c>
      <c r="C49" s="5">
        <v>2</v>
      </c>
      <c r="E49" s="28">
        <v>404</v>
      </c>
      <c r="F49" t="s">
        <v>375</v>
      </c>
      <c r="G49">
        <v>1</v>
      </c>
      <c r="H49">
        <v>3</v>
      </c>
    </row>
    <row r="50" spans="1:8">
      <c r="A50" s="5">
        <v>301</v>
      </c>
      <c r="B50" s="71" t="s">
        <v>66</v>
      </c>
      <c r="C50" s="5">
        <v>1</v>
      </c>
      <c r="E50" t="s">
        <v>497</v>
      </c>
      <c r="F50" t="s">
        <v>475</v>
      </c>
      <c r="G50">
        <f>SUM(G46:G49)</f>
        <v>3</v>
      </c>
      <c r="H50">
        <f>SUM(H46:H49)</f>
        <v>21</v>
      </c>
    </row>
    <row r="51" spans="1:8">
      <c r="A51" s="13">
        <v>326</v>
      </c>
      <c r="B51" s="71" t="s">
        <v>67</v>
      </c>
      <c r="C51" s="5">
        <v>1</v>
      </c>
    </row>
    <row r="52" spans="1:8">
      <c r="A52" s="13">
        <v>307</v>
      </c>
      <c r="B52" s="71" t="s">
        <v>378</v>
      </c>
      <c r="C52" s="5">
        <v>1</v>
      </c>
    </row>
    <row r="53" spans="1:8">
      <c r="A53" s="13"/>
      <c r="B53" s="81"/>
      <c r="C53" s="5"/>
    </row>
    <row r="54" spans="1:8">
      <c r="A54" s="2">
        <v>110</v>
      </c>
      <c r="B54" s="71" t="s">
        <v>12</v>
      </c>
      <c r="C54" s="5">
        <v>5</v>
      </c>
    </row>
    <row r="55" spans="1:8">
      <c r="A55" s="14"/>
      <c r="B55" s="71"/>
      <c r="C55" s="5"/>
    </row>
    <row r="56" spans="1:8">
      <c r="A56" s="4">
        <v>900</v>
      </c>
      <c r="B56" s="71" t="s">
        <v>49</v>
      </c>
      <c r="C56" s="6">
        <v>3</v>
      </c>
    </row>
    <row r="57" spans="1:8">
      <c r="A57" s="13"/>
      <c r="B57" s="71"/>
      <c r="C57" s="5"/>
    </row>
    <row r="58" spans="1:8">
      <c r="A58" s="2">
        <v>110</v>
      </c>
      <c r="B58" s="71" t="s">
        <v>12</v>
      </c>
      <c r="C58" s="5">
        <v>16</v>
      </c>
    </row>
    <row r="59" spans="1:8">
      <c r="A59" s="14"/>
      <c r="B59" s="87"/>
      <c r="C59" s="5"/>
    </row>
    <row r="60" spans="1:8">
      <c r="A60" s="2"/>
      <c r="B60" s="87"/>
      <c r="C60" s="7">
        <v>15</v>
      </c>
    </row>
    <row r="61" spans="1:8">
      <c r="A61" s="5">
        <v>201</v>
      </c>
      <c r="B61" s="71" t="s">
        <v>84</v>
      </c>
      <c r="C61" s="5">
        <v>3</v>
      </c>
    </row>
    <row r="62" spans="1:8">
      <c r="A62" s="13">
        <v>250</v>
      </c>
      <c r="B62" s="246" t="s">
        <v>625</v>
      </c>
      <c r="C62" s="5">
        <v>3</v>
      </c>
    </row>
    <row r="63" spans="1:8">
      <c r="A63" s="13">
        <v>301</v>
      </c>
      <c r="B63" s="71" t="s">
        <v>66</v>
      </c>
      <c r="C63" s="5">
        <v>3</v>
      </c>
    </row>
    <row r="64" spans="1:8">
      <c r="A64" s="13">
        <v>307</v>
      </c>
      <c r="B64" s="71" t="s">
        <v>85</v>
      </c>
      <c r="C64" s="5">
        <v>3</v>
      </c>
    </row>
    <row r="65" spans="1:3">
      <c r="A65" s="13">
        <v>407</v>
      </c>
      <c r="B65" s="71" t="s">
        <v>86</v>
      </c>
      <c r="C65" s="5">
        <v>3</v>
      </c>
    </row>
    <row r="66" spans="1:3">
      <c r="A66" s="13"/>
      <c r="B66" s="71"/>
      <c r="C66" s="5"/>
    </row>
    <row r="67" spans="1:3">
      <c r="A67" s="2">
        <v>900</v>
      </c>
      <c r="B67" s="71" t="s">
        <v>49</v>
      </c>
      <c r="C67" s="5">
        <v>3</v>
      </c>
    </row>
    <row r="68" spans="1:3">
      <c r="A68" s="14"/>
      <c r="B68" s="71"/>
      <c r="C68" s="5"/>
    </row>
    <row r="69" spans="1:3">
      <c r="A69" s="2">
        <v>110</v>
      </c>
      <c r="B69" s="71" t="s">
        <v>12</v>
      </c>
      <c r="C69" s="5">
        <v>10</v>
      </c>
    </row>
    <row r="70" spans="1:3">
      <c r="A70" s="14">
        <v>1110</v>
      </c>
      <c r="B70" s="71" t="s">
        <v>12</v>
      </c>
      <c r="C70" s="5">
        <v>4</v>
      </c>
    </row>
    <row r="71" spans="1:3">
      <c r="A71" s="14"/>
      <c r="B71" s="71"/>
      <c r="C71" s="5"/>
    </row>
    <row r="72" spans="1:3">
      <c r="A72" s="2">
        <v>110</v>
      </c>
      <c r="B72" s="71" t="s">
        <v>380</v>
      </c>
      <c r="C72" s="5">
        <v>3</v>
      </c>
    </row>
    <row r="73" spans="1:3">
      <c r="A73" s="14"/>
      <c r="B73" s="71"/>
      <c r="C73" s="5"/>
    </row>
    <row r="74" spans="1:3">
      <c r="A74" s="2"/>
      <c r="B74" s="71"/>
      <c r="C74" s="5">
        <v>8</v>
      </c>
    </row>
    <row r="75" spans="1:3">
      <c r="A75" s="5">
        <v>110</v>
      </c>
      <c r="B75" s="71" t="s">
        <v>12</v>
      </c>
      <c r="C75" s="5">
        <v>6</v>
      </c>
    </row>
    <row r="76" spans="1:3">
      <c r="A76" s="13">
        <v>401</v>
      </c>
      <c r="B76" s="71" t="s">
        <v>258</v>
      </c>
      <c r="C76" s="5">
        <v>2</v>
      </c>
    </row>
    <row r="77" spans="1:3">
      <c r="A77" s="13"/>
      <c r="B77" s="71"/>
      <c r="C77" s="5"/>
    </row>
    <row r="78" spans="1:3">
      <c r="A78" s="2">
        <v>110</v>
      </c>
      <c r="B78" s="71" t="s">
        <v>12</v>
      </c>
      <c r="C78" s="5">
        <v>3</v>
      </c>
    </row>
    <row r="79" spans="1:3">
      <c r="A79" s="14"/>
      <c r="B79" s="81"/>
      <c r="C79" s="5"/>
    </row>
    <row r="80" spans="1:3">
      <c r="A80" s="4"/>
      <c r="B80" s="87"/>
      <c r="C80" s="6">
        <v>13</v>
      </c>
    </row>
    <row r="81" spans="1:3">
      <c r="A81" s="5">
        <v>201</v>
      </c>
      <c r="B81" s="71" t="s">
        <v>109</v>
      </c>
      <c r="C81" s="5">
        <v>3</v>
      </c>
    </row>
    <row r="82" spans="1:3">
      <c r="A82" s="13">
        <v>250</v>
      </c>
      <c r="B82" s="71" t="s">
        <v>110</v>
      </c>
      <c r="C82" s="5">
        <v>3</v>
      </c>
    </row>
    <row r="83" spans="1:3">
      <c r="A83" s="13">
        <v>311</v>
      </c>
      <c r="B83" s="71" t="s">
        <v>381</v>
      </c>
      <c r="C83" s="5">
        <v>3</v>
      </c>
    </row>
    <row r="84" spans="1:3">
      <c r="A84" s="13">
        <v>326</v>
      </c>
      <c r="B84" s="71" t="s">
        <v>111</v>
      </c>
      <c r="C84" s="5">
        <v>3</v>
      </c>
    </row>
    <row r="85" spans="1:3">
      <c r="A85" s="13">
        <v>401</v>
      </c>
      <c r="B85" s="246" t="s">
        <v>626</v>
      </c>
      <c r="C85" s="5">
        <v>1</v>
      </c>
    </row>
    <row r="86" spans="1:3">
      <c r="A86" s="2"/>
      <c r="B86" s="71"/>
      <c r="C86" s="5"/>
    </row>
    <row r="87" spans="1:3">
      <c r="A87" s="14">
        <v>110</v>
      </c>
      <c r="B87" s="71" t="s">
        <v>12</v>
      </c>
      <c r="C87" s="5">
        <v>3</v>
      </c>
    </row>
    <row r="88" spans="1:3">
      <c r="A88" s="2"/>
      <c r="B88" s="71"/>
      <c r="C88" s="5"/>
    </row>
    <row r="89" spans="1:3">
      <c r="A89" s="5"/>
      <c r="B89" s="71"/>
      <c r="C89" s="5">
        <v>15</v>
      </c>
    </row>
    <row r="90" spans="1:3">
      <c r="A90" s="13">
        <v>110</v>
      </c>
      <c r="B90" s="71" t="s">
        <v>12</v>
      </c>
      <c r="C90" s="5">
        <v>9</v>
      </c>
    </row>
    <row r="91" spans="1:3">
      <c r="A91" s="13">
        <v>801</v>
      </c>
      <c r="B91" s="71" t="s">
        <v>5</v>
      </c>
      <c r="C91" s="5">
        <v>3</v>
      </c>
    </row>
    <row r="92" spans="1:3">
      <c r="A92" s="13">
        <v>850</v>
      </c>
      <c r="B92" s="71" t="s">
        <v>6</v>
      </c>
      <c r="C92" s="5">
        <v>3</v>
      </c>
    </row>
    <row r="93" spans="1:3">
      <c r="A93" s="2"/>
      <c r="B93" s="71"/>
      <c r="C93" s="5"/>
    </row>
    <row r="94" spans="1:3">
      <c r="A94" s="14">
        <v>110</v>
      </c>
      <c r="B94" s="71" t="s">
        <v>12</v>
      </c>
      <c r="C94" s="5">
        <v>11</v>
      </c>
    </row>
    <row r="95" spans="1:3">
      <c r="A95" s="2"/>
      <c r="B95" s="71"/>
      <c r="C95" s="5"/>
    </row>
    <row r="96" spans="1:3">
      <c r="A96" s="5"/>
      <c r="B96" s="71"/>
      <c r="C96" s="5">
        <v>15</v>
      </c>
    </row>
    <row r="97" spans="1:3">
      <c r="A97" s="13">
        <v>301</v>
      </c>
      <c r="B97" s="71" t="s">
        <v>66</v>
      </c>
      <c r="C97" s="5">
        <v>3</v>
      </c>
    </row>
    <row r="98" spans="1:3">
      <c r="A98" s="13">
        <v>301</v>
      </c>
      <c r="B98" s="71" t="s">
        <v>128</v>
      </c>
      <c r="C98" s="5">
        <v>3</v>
      </c>
    </row>
    <row r="99" spans="1:3">
      <c r="A99" s="13">
        <v>307</v>
      </c>
      <c r="B99" s="71" t="s">
        <v>129</v>
      </c>
      <c r="C99" s="5">
        <v>3</v>
      </c>
    </row>
    <row r="100" spans="1:3">
      <c r="A100" s="13">
        <v>309</v>
      </c>
      <c r="B100" s="71" t="s">
        <v>368</v>
      </c>
      <c r="C100" s="5">
        <v>3</v>
      </c>
    </row>
    <row r="101" spans="1:3">
      <c r="A101" s="13">
        <v>313</v>
      </c>
      <c r="B101" s="71" t="s">
        <v>382</v>
      </c>
      <c r="C101" s="5">
        <v>3</v>
      </c>
    </row>
    <row r="102" spans="1:3">
      <c r="A102" s="13"/>
      <c r="B102" s="71"/>
      <c r="C102" s="5">
        <v>4</v>
      </c>
    </row>
    <row r="103" spans="1:3">
      <c r="A103" s="2">
        <v>1350</v>
      </c>
      <c r="B103" s="71" t="s">
        <v>383</v>
      </c>
      <c r="C103" s="5">
        <v>2</v>
      </c>
    </row>
    <row r="104" spans="1:3">
      <c r="A104" s="5">
        <v>1900</v>
      </c>
      <c r="B104" s="71" t="s">
        <v>575</v>
      </c>
      <c r="C104" s="5">
        <v>2</v>
      </c>
    </row>
    <row r="105" spans="1:3">
      <c r="A105" s="14"/>
      <c r="B105" s="81"/>
      <c r="C105" s="5"/>
    </row>
    <row r="106" spans="1:3">
      <c r="A106" s="13">
        <v>401</v>
      </c>
      <c r="B106" s="246" t="s">
        <v>258</v>
      </c>
      <c r="C106" s="5">
        <v>6</v>
      </c>
    </row>
    <row r="107" spans="1:3">
      <c r="A107" s="13"/>
      <c r="B107" s="71"/>
      <c r="C107" s="5"/>
    </row>
    <row r="108" spans="1:3">
      <c r="A108" s="4"/>
      <c r="B108" s="87"/>
      <c r="C108" s="6">
        <v>8</v>
      </c>
    </row>
    <row r="109" spans="1:3">
      <c r="A109" s="5">
        <v>201</v>
      </c>
      <c r="B109" s="71" t="s">
        <v>384</v>
      </c>
      <c r="C109" s="5">
        <v>2</v>
      </c>
    </row>
    <row r="110" spans="1:3">
      <c r="A110" s="13">
        <v>202</v>
      </c>
      <c r="B110" s="71" t="s">
        <v>385</v>
      </c>
      <c r="C110" s="5">
        <v>2</v>
      </c>
    </row>
    <row r="111" spans="1:3">
      <c r="A111" s="13">
        <v>250</v>
      </c>
      <c r="B111" s="71" t="s">
        <v>138</v>
      </c>
      <c r="C111" s="5">
        <v>2</v>
      </c>
    </row>
    <row r="112" spans="1:3">
      <c r="A112" s="13">
        <v>201</v>
      </c>
      <c r="B112" s="246" t="s">
        <v>628</v>
      </c>
      <c r="C112" s="5">
        <v>1</v>
      </c>
    </row>
    <row r="113" spans="1:3">
      <c r="A113" s="2">
        <v>250</v>
      </c>
      <c r="B113" s="246" t="s">
        <v>629</v>
      </c>
      <c r="C113" s="5">
        <v>1</v>
      </c>
    </row>
    <row r="114" spans="1:3">
      <c r="A114" s="14"/>
      <c r="B114" s="71"/>
      <c r="C114" s="5"/>
    </row>
    <row r="115" spans="1:3">
      <c r="A115" s="2">
        <v>110</v>
      </c>
      <c r="B115" s="87" t="s">
        <v>12</v>
      </c>
      <c r="C115" s="5">
        <v>9</v>
      </c>
    </row>
    <row r="116" spans="1:3">
      <c r="A116" s="14"/>
      <c r="B116" s="87"/>
      <c r="C116" s="7"/>
    </row>
    <row r="117" spans="1:3">
      <c r="A117" s="2">
        <v>900</v>
      </c>
      <c r="B117" s="71" t="s">
        <v>49</v>
      </c>
      <c r="C117" s="5">
        <v>5</v>
      </c>
    </row>
    <row r="118" spans="1:3">
      <c r="A118" s="14"/>
      <c r="B118" s="87"/>
      <c r="C118" s="5"/>
    </row>
    <row r="119" spans="1:3">
      <c r="A119" s="2">
        <v>110</v>
      </c>
      <c r="B119" s="71" t="s">
        <v>12</v>
      </c>
      <c r="C119" s="5">
        <v>15</v>
      </c>
    </row>
    <row r="120" spans="1:3">
      <c r="A120" s="5"/>
      <c r="B120" s="71"/>
      <c r="C120" s="5"/>
    </row>
    <row r="121" spans="1:3">
      <c r="A121" s="13"/>
      <c r="B121" s="87"/>
      <c r="C121" s="5">
        <v>9</v>
      </c>
    </row>
    <row r="122" spans="1:3">
      <c r="A122" s="13">
        <v>301</v>
      </c>
      <c r="B122" s="71" t="s">
        <v>26</v>
      </c>
      <c r="C122" s="5">
        <v>3</v>
      </c>
    </row>
    <row r="123" spans="1:3">
      <c r="A123" s="13">
        <v>306</v>
      </c>
      <c r="B123" s="71" t="s">
        <v>440</v>
      </c>
      <c r="C123" s="5">
        <v>3</v>
      </c>
    </row>
    <row r="124" spans="1:3">
      <c r="A124" s="13">
        <v>350</v>
      </c>
      <c r="B124" s="71" t="s">
        <v>441</v>
      </c>
      <c r="C124" s="5">
        <v>3</v>
      </c>
    </row>
    <row r="125" spans="1:3">
      <c r="A125" s="13"/>
      <c r="B125" s="71"/>
      <c r="C125" s="5"/>
    </row>
    <row r="126" spans="1:3">
      <c r="A126" s="13">
        <v>900</v>
      </c>
      <c r="B126" s="71" t="s">
        <v>49</v>
      </c>
      <c r="C126" s="5">
        <v>3</v>
      </c>
    </row>
    <row r="127" spans="1:3">
      <c r="A127" s="2"/>
      <c r="B127" s="81"/>
      <c r="C127" s="5"/>
    </row>
    <row r="128" spans="1:3">
      <c r="A128" s="13">
        <v>110</v>
      </c>
      <c r="B128" s="71" t="s">
        <v>12</v>
      </c>
      <c r="C128" s="5">
        <v>3</v>
      </c>
    </row>
    <row r="129" spans="1:3">
      <c r="A129" s="2"/>
      <c r="B129" s="71"/>
      <c r="C129" s="5"/>
    </row>
    <row r="130" spans="1:3">
      <c r="A130" s="14"/>
      <c r="B130" s="246"/>
      <c r="C130" s="5">
        <v>23</v>
      </c>
    </row>
    <row r="131" spans="1:3">
      <c r="A131" s="2">
        <v>110</v>
      </c>
      <c r="B131" s="246" t="s">
        <v>623</v>
      </c>
      <c r="C131" s="5">
        <v>19</v>
      </c>
    </row>
    <row r="132" spans="1:3">
      <c r="A132" s="5">
        <v>801</v>
      </c>
      <c r="B132" s="246" t="s">
        <v>624</v>
      </c>
      <c r="C132" s="5">
        <v>4</v>
      </c>
    </row>
    <row r="133" spans="1:3">
      <c r="A133" s="13"/>
      <c r="B133" s="71"/>
      <c r="C133" s="5"/>
    </row>
    <row r="134" spans="1:3">
      <c r="A134" s="13"/>
      <c r="B134" s="71">
        <v>0</v>
      </c>
      <c r="C134" s="5">
        <v>15</v>
      </c>
    </row>
    <row r="135" spans="1:3">
      <c r="A135" s="2">
        <v>326</v>
      </c>
      <c r="B135" s="71" t="s">
        <v>168</v>
      </c>
      <c r="C135" s="5">
        <v>3</v>
      </c>
    </row>
    <row r="136" spans="1:3">
      <c r="A136" s="14">
        <v>305</v>
      </c>
      <c r="B136" s="71" t="s">
        <v>27</v>
      </c>
      <c r="C136" s="5">
        <v>3</v>
      </c>
    </row>
    <row r="137" spans="1:3">
      <c r="A137" s="2">
        <v>307</v>
      </c>
      <c r="B137" s="71" t="s">
        <v>169</v>
      </c>
      <c r="C137" s="5">
        <v>3</v>
      </c>
    </row>
    <row r="138" spans="1:3">
      <c r="A138" s="5">
        <v>309</v>
      </c>
      <c r="B138" s="71" t="s">
        <v>29</v>
      </c>
      <c r="C138" s="5">
        <v>3</v>
      </c>
    </row>
    <row r="139" spans="1:3">
      <c r="A139" s="14">
        <v>310</v>
      </c>
      <c r="B139" s="71" t="s">
        <v>170</v>
      </c>
      <c r="C139" s="5">
        <v>3</v>
      </c>
    </row>
    <row r="140" spans="1:3">
      <c r="A140" s="14">
        <v>1350</v>
      </c>
      <c r="B140" s="71" t="s">
        <v>386</v>
      </c>
      <c r="C140" s="5">
        <v>1</v>
      </c>
    </row>
    <row r="141" spans="1:3">
      <c r="A141" s="17"/>
      <c r="B141" s="71"/>
      <c r="C141" s="5"/>
    </row>
    <row r="142" spans="1:3">
      <c r="A142" s="14"/>
      <c r="B142" s="71"/>
      <c r="C142" s="5">
        <v>18</v>
      </c>
    </row>
    <row r="143" spans="1:3">
      <c r="A143" s="14">
        <v>110</v>
      </c>
      <c r="B143" s="71" t="s">
        <v>12</v>
      </c>
      <c r="C143" s="5">
        <v>9</v>
      </c>
    </row>
    <row r="144" spans="1:3">
      <c r="A144" s="13">
        <v>900</v>
      </c>
      <c r="B144" s="71" t="s">
        <v>49</v>
      </c>
      <c r="C144" s="5">
        <v>9</v>
      </c>
    </row>
    <row r="145" spans="1:3">
      <c r="A145" s="2"/>
      <c r="B145" s="71"/>
      <c r="C145" s="5"/>
    </row>
    <row r="146" spans="1:3">
      <c r="A146" s="5"/>
      <c r="B146" s="71"/>
      <c r="C146" s="5">
        <v>4</v>
      </c>
    </row>
    <row r="147" spans="1:3">
      <c r="A147" s="13">
        <v>503</v>
      </c>
      <c r="B147" s="71" t="s">
        <v>576</v>
      </c>
      <c r="C147" s="5">
        <v>2</v>
      </c>
    </row>
    <row r="148" spans="1:3">
      <c r="A148" s="13">
        <v>508</v>
      </c>
      <c r="B148" s="71" t="s">
        <v>387</v>
      </c>
      <c r="C148" s="5">
        <v>1</v>
      </c>
    </row>
    <row r="149" spans="1:3">
      <c r="A149" s="2">
        <v>503</v>
      </c>
      <c r="B149" s="71" t="s">
        <v>388</v>
      </c>
      <c r="C149" s="5">
        <v>1</v>
      </c>
    </row>
    <row r="150" spans="1:3">
      <c r="A150" s="5"/>
      <c r="B150" s="81"/>
      <c r="C150" s="5"/>
    </row>
    <row r="151" spans="1:3">
      <c r="A151" s="13"/>
      <c r="B151" s="71"/>
      <c r="C151" s="5">
        <v>6</v>
      </c>
    </row>
    <row r="152" spans="1:3">
      <c r="A152" s="13">
        <v>201</v>
      </c>
      <c r="B152" s="71" t="s">
        <v>109</v>
      </c>
      <c r="C152" s="5">
        <v>3</v>
      </c>
    </row>
    <row r="153" spans="1:3">
      <c r="A153" s="2">
        <v>213</v>
      </c>
      <c r="B153" s="71" t="s">
        <v>183</v>
      </c>
      <c r="C153" s="5">
        <v>3</v>
      </c>
    </row>
    <row r="154" spans="1:3">
      <c r="A154" s="5"/>
      <c r="B154" s="71"/>
      <c r="C154" s="5"/>
    </row>
    <row r="155" spans="1:3">
      <c r="A155" s="13">
        <v>900</v>
      </c>
      <c r="B155" s="71" t="s">
        <v>49</v>
      </c>
      <c r="C155" s="5">
        <v>6</v>
      </c>
    </row>
    <row r="156" spans="1:3">
      <c r="A156" s="13">
        <v>1900</v>
      </c>
      <c r="B156" s="71" t="s">
        <v>49</v>
      </c>
      <c r="C156" s="5">
        <v>3</v>
      </c>
    </row>
    <row r="157" spans="1:3">
      <c r="A157" s="4"/>
      <c r="B157" s="71"/>
      <c r="C157" s="6"/>
    </row>
    <row r="158" spans="1:3">
      <c r="A158" s="14"/>
      <c r="B158" s="71"/>
      <c r="C158" s="5">
        <v>13</v>
      </c>
    </row>
    <row r="159" spans="1:3">
      <c r="A159" s="14">
        <v>110</v>
      </c>
      <c r="B159" s="71" t="s">
        <v>12</v>
      </c>
      <c r="C159" s="5">
        <v>7</v>
      </c>
    </row>
    <row r="160" spans="1:3">
      <c r="A160" s="2">
        <v>801</v>
      </c>
      <c r="B160" s="71" t="s">
        <v>5</v>
      </c>
      <c r="C160" s="5">
        <v>3</v>
      </c>
    </row>
    <row r="161" spans="1:3">
      <c r="A161" s="2">
        <v>850</v>
      </c>
      <c r="B161" s="71" t="s">
        <v>6</v>
      </c>
      <c r="C161" s="5">
        <v>3</v>
      </c>
    </row>
    <row r="162" spans="1:3">
      <c r="A162" s="14"/>
      <c r="B162" s="71"/>
      <c r="C162" s="5"/>
    </row>
    <row r="163" spans="1:3">
      <c r="A163" s="14">
        <v>110</v>
      </c>
      <c r="B163" s="71" t="s">
        <v>12</v>
      </c>
      <c r="C163" s="5">
        <v>11</v>
      </c>
    </row>
    <row r="164" spans="1:3">
      <c r="A164" s="14">
        <v>1110</v>
      </c>
      <c r="B164" s="71" t="s">
        <v>12</v>
      </c>
      <c r="C164" s="5">
        <v>4</v>
      </c>
    </row>
    <row r="165" spans="1:3">
      <c r="A165" s="2"/>
      <c r="B165" s="71"/>
      <c r="C165" s="5"/>
    </row>
    <row r="166" spans="1:3">
      <c r="A166" s="14"/>
      <c r="B166" s="71"/>
      <c r="C166" s="5">
        <v>24</v>
      </c>
    </row>
    <row r="167" spans="1:3">
      <c r="A167" s="14">
        <v>110</v>
      </c>
      <c r="B167" s="71" t="s">
        <v>12</v>
      </c>
      <c r="C167" s="5">
        <v>6</v>
      </c>
    </row>
    <row r="168" spans="1:3">
      <c r="A168" s="2">
        <v>301</v>
      </c>
      <c r="B168" s="71" t="s">
        <v>203</v>
      </c>
      <c r="C168" s="5">
        <v>3</v>
      </c>
    </row>
    <row r="169" spans="1:3">
      <c r="A169" s="5">
        <v>305</v>
      </c>
      <c r="B169" s="71" t="s">
        <v>27</v>
      </c>
      <c r="C169" s="5">
        <v>3</v>
      </c>
    </row>
    <row r="170" spans="1:3">
      <c r="A170" s="13">
        <v>350</v>
      </c>
      <c r="B170" s="71" t="s">
        <v>389</v>
      </c>
      <c r="C170" s="5">
        <v>3</v>
      </c>
    </row>
    <row r="171" spans="1:3">
      <c r="A171" s="13">
        <v>407</v>
      </c>
      <c r="B171" s="71" t="s">
        <v>204</v>
      </c>
      <c r="C171" s="5">
        <v>3</v>
      </c>
    </row>
    <row r="172" spans="1:3">
      <c r="A172" s="13">
        <v>413</v>
      </c>
      <c r="B172" s="71" t="s">
        <v>205</v>
      </c>
      <c r="C172" s="5">
        <v>3</v>
      </c>
    </row>
    <row r="173" spans="1:3">
      <c r="A173" s="13">
        <v>721</v>
      </c>
      <c r="B173" s="71" t="s">
        <v>390</v>
      </c>
      <c r="C173" s="5">
        <v>3</v>
      </c>
    </row>
    <row r="174" spans="1:3">
      <c r="A174" s="13"/>
      <c r="B174" s="71"/>
      <c r="C174" s="5"/>
    </row>
    <row r="175" spans="1:3">
      <c r="A175" s="13">
        <v>900</v>
      </c>
      <c r="B175" s="87" t="s">
        <v>49</v>
      </c>
      <c r="C175" s="5">
        <v>3</v>
      </c>
    </row>
  </sheetData>
  <phoneticPr fontId="4"/>
  <pageMargins left="0.7" right="0.7" top="0.75" bottom="0.75" header="0.3" footer="0.3"/>
  <pageSetup paperSize="9" scale="83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2:L178"/>
  <sheetViews>
    <sheetView view="pageBreakPreview" topLeftCell="E1" zoomScaleNormal="100" zoomScaleSheetLayoutView="100" workbookViewId="0">
      <selection activeCell="P19" sqref="P19"/>
    </sheetView>
  </sheetViews>
  <sheetFormatPr defaultRowHeight="13.2"/>
  <cols>
    <col min="4" max="4" width="6.109375" customWidth="1"/>
    <col min="6" max="6" width="14" customWidth="1"/>
    <col min="9" max="9" width="5.44140625" customWidth="1"/>
  </cols>
  <sheetData>
    <row r="2" spans="1:12"/>
    <row r="3" spans="1:12">
      <c r="A3" t="s">
        <v>450</v>
      </c>
      <c r="B3" t="s">
        <v>451</v>
      </c>
      <c r="C3" t="s">
        <v>452</v>
      </c>
      <c r="E3" t="s">
        <v>453</v>
      </c>
      <c r="F3" t="s">
        <v>452</v>
      </c>
      <c r="G3" t="s">
        <v>453</v>
      </c>
      <c r="H3" t="s">
        <v>452</v>
      </c>
      <c r="K3" t="s">
        <v>453</v>
      </c>
      <c r="L3" t="s">
        <v>452</v>
      </c>
    </row>
    <row r="4" spans="1:12">
      <c r="C4" s="5"/>
    </row>
    <row r="5" spans="1:12">
      <c r="A5" s="14">
        <v>110</v>
      </c>
      <c r="B5" s="15" t="s">
        <v>357</v>
      </c>
      <c r="C5" s="5">
        <v>34</v>
      </c>
      <c r="E5">
        <v>110</v>
      </c>
      <c r="F5" t="s">
        <v>454</v>
      </c>
      <c r="G5">
        <f>COUNTIF($A$5:$A$183,E5)</f>
        <v>13</v>
      </c>
      <c r="H5">
        <f>SUMIF($A$5:$A$183,E5,$C$5:$C$183)</f>
        <v>235</v>
      </c>
      <c r="J5" t="s">
        <v>455</v>
      </c>
      <c r="K5" s="18">
        <f>SUM(G5)</f>
        <v>13</v>
      </c>
      <c r="L5">
        <f>SUM(H5)</f>
        <v>235</v>
      </c>
    </row>
    <row r="6" spans="1:12">
      <c r="A6" s="14"/>
      <c r="B6" s="15"/>
      <c r="C6" s="5"/>
      <c r="E6" s="19">
        <v>201</v>
      </c>
      <c r="F6" s="19" t="s">
        <v>456</v>
      </c>
      <c r="G6">
        <f t="shared" ref="G6:G29" si="0">COUNTIF($A$5:$A$183,E6)</f>
        <v>0</v>
      </c>
      <c r="H6">
        <f t="shared" ref="H6:H29" si="1">SUMIF($A$5:$A$183,E6,$C$5:$C$183)</f>
        <v>0</v>
      </c>
      <c r="J6" t="s">
        <v>457</v>
      </c>
      <c r="K6" s="18">
        <f>SUM(G6:G10)</f>
        <v>0</v>
      </c>
      <c r="L6">
        <f>SUM(H6:H10)</f>
        <v>0</v>
      </c>
    </row>
    <row r="7" spans="1:12">
      <c r="A7" s="14"/>
      <c r="B7" s="15"/>
      <c r="C7" s="5">
        <v>27</v>
      </c>
      <c r="E7" s="19">
        <v>202</v>
      </c>
      <c r="F7" s="19" t="s">
        <v>458</v>
      </c>
      <c r="G7">
        <f t="shared" si="0"/>
        <v>0</v>
      </c>
      <c r="H7">
        <f t="shared" si="1"/>
        <v>0</v>
      </c>
      <c r="J7" t="s">
        <v>459</v>
      </c>
      <c r="K7" s="18">
        <f>SUM(G11:G22)</f>
        <v>6</v>
      </c>
      <c r="L7">
        <f>SUM(H11:H22)</f>
        <v>24</v>
      </c>
    </row>
    <row r="8" spans="1:12">
      <c r="A8" s="2">
        <v>110</v>
      </c>
      <c r="B8" s="3" t="s">
        <v>593</v>
      </c>
      <c r="C8" s="5">
        <v>15</v>
      </c>
      <c r="E8" s="19">
        <v>206</v>
      </c>
      <c r="F8" s="19" t="s">
        <v>460</v>
      </c>
      <c r="G8">
        <f t="shared" si="0"/>
        <v>0</v>
      </c>
      <c r="H8">
        <f t="shared" si="1"/>
        <v>0</v>
      </c>
      <c r="J8" t="s">
        <v>461</v>
      </c>
      <c r="K8" s="18">
        <f>SUM(G23:G27)</f>
        <v>2</v>
      </c>
      <c r="L8">
        <f>SUM(H23:H27)</f>
        <v>15</v>
      </c>
    </row>
    <row r="9" spans="1:12">
      <c r="A9" s="5">
        <v>404</v>
      </c>
      <c r="B9" s="3" t="s">
        <v>594</v>
      </c>
      <c r="C9" s="5">
        <v>3</v>
      </c>
      <c r="E9" s="19">
        <v>213</v>
      </c>
      <c r="F9" s="19" t="s">
        <v>462</v>
      </c>
      <c r="G9">
        <f t="shared" si="0"/>
        <v>0</v>
      </c>
      <c r="H9">
        <f t="shared" si="1"/>
        <v>0</v>
      </c>
      <c r="J9" t="s">
        <v>463</v>
      </c>
      <c r="K9" s="20">
        <f>SUM(G28:G29)</f>
        <v>0</v>
      </c>
      <c r="L9">
        <f>SUM(H28:H29)</f>
        <v>0</v>
      </c>
    </row>
    <row r="10" spans="1:12">
      <c r="A10" s="13">
        <v>603</v>
      </c>
      <c r="B10" s="15" t="s">
        <v>595</v>
      </c>
      <c r="C10" s="5">
        <v>9</v>
      </c>
      <c r="E10" s="19">
        <v>250</v>
      </c>
      <c r="F10" s="19" t="s">
        <v>464</v>
      </c>
      <c r="G10">
        <f t="shared" si="0"/>
        <v>0</v>
      </c>
      <c r="H10">
        <f t="shared" si="1"/>
        <v>0</v>
      </c>
      <c r="J10" t="s">
        <v>465</v>
      </c>
      <c r="K10" s="18">
        <f>SUM(G30:G32)</f>
        <v>3</v>
      </c>
      <c r="L10">
        <f>SUM(H30:H31)</f>
        <v>15</v>
      </c>
    </row>
    <row r="11" spans="1:12">
      <c r="A11" s="13"/>
      <c r="B11" s="15"/>
      <c r="C11" s="5"/>
      <c r="E11" s="21">
        <v>301</v>
      </c>
      <c r="F11" s="21" t="s">
        <v>466</v>
      </c>
      <c r="G11">
        <f t="shared" si="0"/>
        <v>0</v>
      </c>
      <c r="H11">
        <f t="shared" si="1"/>
        <v>0</v>
      </c>
      <c r="J11" t="s">
        <v>467</v>
      </c>
      <c r="K11" s="18">
        <f>SUM(G33)</f>
        <v>0</v>
      </c>
      <c r="L11">
        <f>SUM(H33)</f>
        <v>0</v>
      </c>
    </row>
    <row r="12" spans="1:12">
      <c r="A12" s="2">
        <v>110</v>
      </c>
      <c r="B12" s="3" t="s">
        <v>357</v>
      </c>
      <c r="C12" s="5">
        <v>27</v>
      </c>
      <c r="E12" s="21">
        <v>302</v>
      </c>
      <c r="F12" s="21" t="s">
        <v>610</v>
      </c>
      <c r="G12">
        <f t="shared" si="0"/>
        <v>2</v>
      </c>
      <c r="H12">
        <f t="shared" si="1"/>
        <v>3</v>
      </c>
      <c r="J12" t="s">
        <v>469</v>
      </c>
      <c r="K12" s="18">
        <f>SUM(G34)</f>
        <v>0</v>
      </c>
      <c r="L12">
        <f>SUM(H34)</f>
        <v>0</v>
      </c>
    </row>
    <row r="13" spans="1:12">
      <c r="A13" s="14"/>
      <c r="B13" s="15"/>
      <c r="C13" s="5"/>
      <c r="E13" s="21">
        <v>305</v>
      </c>
      <c r="F13" s="21" t="s">
        <v>468</v>
      </c>
      <c r="G13">
        <f t="shared" si="0"/>
        <v>0</v>
      </c>
      <c r="H13">
        <f t="shared" si="1"/>
        <v>0</v>
      </c>
      <c r="J13" t="s">
        <v>471</v>
      </c>
      <c r="K13" s="18">
        <f>SUM(G35:G38)</f>
        <v>0</v>
      </c>
      <c r="L13">
        <f>SUM(H35:H38)</f>
        <v>0</v>
      </c>
    </row>
    <row r="14" spans="1:12">
      <c r="A14" s="2"/>
      <c r="B14" s="3"/>
      <c r="C14" s="5">
        <v>13</v>
      </c>
      <c r="E14" s="21">
        <v>306</v>
      </c>
      <c r="F14" s="21" t="s">
        <v>470</v>
      </c>
      <c r="G14">
        <f t="shared" si="0"/>
        <v>0</v>
      </c>
      <c r="H14">
        <f t="shared" si="1"/>
        <v>0</v>
      </c>
      <c r="J14" t="s">
        <v>473</v>
      </c>
      <c r="K14" s="18">
        <f>SUM(G39)</f>
        <v>0</v>
      </c>
      <c r="L14">
        <f>SUM(H39)</f>
        <v>0</v>
      </c>
    </row>
    <row r="15" spans="1:12">
      <c r="A15" s="5">
        <v>110</v>
      </c>
      <c r="B15" s="3" t="s">
        <v>357</v>
      </c>
      <c r="C15" s="5"/>
      <c r="E15" s="21">
        <v>307</v>
      </c>
      <c r="F15" s="21" t="s">
        <v>472</v>
      </c>
      <c r="G15">
        <f t="shared" si="0"/>
        <v>1</v>
      </c>
      <c r="H15">
        <f t="shared" si="1"/>
        <v>0</v>
      </c>
      <c r="J15" t="s">
        <v>475</v>
      </c>
      <c r="K15" s="18">
        <f>SUM(K5:K14)</f>
        <v>24</v>
      </c>
      <c r="L15" s="18">
        <f>SUM(L5:L14)</f>
        <v>289</v>
      </c>
    </row>
    <row r="16" spans="1:12">
      <c r="A16" s="13">
        <v>302</v>
      </c>
      <c r="B16" s="15" t="s">
        <v>359</v>
      </c>
      <c r="C16" s="5"/>
      <c r="E16" s="21">
        <v>309</v>
      </c>
      <c r="F16" s="21" t="s">
        <v>474</v>
      </c>
      <c r="G16">
        <f t="shared" si="0"/>
        <v>0</v>
      </c>
      <c r="H16">
        <f t="shared" si="1"/>
        <v>0</v>
      </c>
      <c r="K16" s="18"/>
    </row>
    <row r="17" spans="1:11">
      <c r="A17" s="13">
        <v>307</v>
      </c>
      <c r="B17" s="15" t="s">
        <v>358</v>
      </c>
      <c r="C17" s="5"/>
      <c r="E17" s="21">
        <v>310</v>
      </c>
      <c r="F17" s="21" t="s">
        <v>476</v>
      </c>
      <c r="G17">
        <f t="shared" si="0"/>
        <v>0</v>
      </c>
      <c r="H17">
        <f t="shared" si="1"/>
        <v>0</v>
      </c>
      <c r="K17" s="18"/>
    </row>
    <row r="18" spans="1:11">
      <c r="A18" s="2"/>
      <c r="B18" s="3"/>
      <c r="C18" s="5"/>
      <c r="E18" s="21">
        <v>311</v>
      </c>
      <c r="F18" s="21" t="s">
        <v>477</v>
      </c>
      <c r="G18">
        <f t="shared" si="0"/>
        <v>0</v>
      </c>
      <c r="H18">
        <f t="shared" si="1"/>
        <v>0</v>
      </c>
      <c r="K18" s="18"/>
    </row>
    <row r="19" spans="1:11">
      <c r="A19" s="5">
        <v>350</v>
      </c>
      <c r="B19" s="3" t="s">
        <v>360</v>
      </c>
      <c r="C19" s="5">
        <v>15</v>
      </c>
      <c r="E19" s="21">
        <v>313</v>
      </c>
      <c r="F19" s="21" t="s">
        <v>478</v>
      </c>
      <c r="G19">
        <f t="shared" si="0"/>
        <v>0</v>
      </c>
      <c r="H19">
        <f t="shared" si="1"/>
        <v>0</v>
      </c>
      <c r="K19" s="18"/>
    </row>
    <row r="20" spans="1:11">
      <c r="A20" s="14"/>
      <c r="B20" s="15"/>
      <c r="C20" s="5"/>
      <c r="E20" s="21">
        <v>319</v>
      </c>
      <c r="F20" s="21" t="s">
        <v>479</v>
      </c>
      <c r="G20">
        <f t="shared" si="0"/>
        <v>0</v>
      </c>
      <c r="H20">
        <f t="shared" si="1"/>
        <v>0</v>
      </c>
      <c r="K20" s="18"/>
    </row>
    <row r="21" spans="1:11">
      <c r="A21" s="13"/>
      <c r="B21" s="15"/>
      <c r="C21" s="5">
        <v>30</v>
      </c>
      <c r="E21" s="21">
        <v>326</v>
      </c>
      <c r="F21" s="21" t="s">
        <v>480</v>
      </c>
      <c r="G21">
        <f t="shared" si="0"/>
        <v>2</v>
      </c>
      <c r="H21">
        <f t="shared" si="1"/>
        <v>6</v>
      </c>
      <c r="K21" s="18"/>
    </row>
    <row r="22" spans="1:11">
      <c r="A22" s="13">
        <v>110</v>
      </c>
      <c r="B22" s="15" t="s">
        <v>357</v>
      </c>
      <c r="C22" s="5">
        <v>15</v>
      </c>
      <c r="E22" s="21">
        <v>350</v>
      </c>
      <c r="F22" s="21" t="s">
        <v>464</v>
      </c>
      <c r="G22">
        <f t="shared" si="0"/>
        <v>1</v>
      </c>
      <c r="H22">
        <f t="shared" si="1"/>
        <v>15</v>
      </c>
      <c r="K22" s="18"/>
    </row>
    <row r="23" spans="1:11">
      <c r="A23" s="13">
        <v>401</v>
      </c>
      <c r="B23" s="15" t="s">
        <v>361</v>
      </c>
      <c r="C23" s="5">
        <v>12</v>
      </c>
      <c r="E23" s="22">
        <v>401</v>
      </c>
      <c r="F23" s="22" t="s">
        <v>481</v>
      </c>
      <c r="G23">
        <f t="shared" si="0"/>
        <v>1</v>
      </c>
      <c r="H23">
        <f t="shared" si="1"/>
        <v>12</v>
      </c>
      <c r="K23" s="18"/>
    </row>
    <row r="24" spans="1:11">
      <c r="A24" s="13">
        <v>602</v>
      </c>
      <c r="B24" s="15" t="s">
        <v>362</v>
      </c>
      <c r="C24" s="5">
        <v>3</v>
      </c>
      <c r="E24" s="22">
        <v>404</v>
      </c>
      <c r="F24" s="22" t="s">
        <v>482</v>
      </c>
      <c r="G24">
        <f>COUNTIF($A$5:$A$183,E24)</f>
        <v>1</v>
      </c>
      <c r="H24">
        <f t="shared" si="1"/>
        <v>3</v>
      </c>
      <c r="K24" s="18"/>
    </row>
    <row r="25" spans="1:11">
      <c r="A25" s="13"/>
      <c r="B25" s="15"/>
      <c r="C25" s="5"/>
      <c r="E25" s="22">
        <v>407</v>
      </c>
      <c r="F25" s="22" t="s">
        <v>483</v>
      </c>
      <c r="G25">
        <f t="shared" si="0"/>
        <v>0</v>
      </c>
      <c r="H25">
        <f t="shared" si="1"/>
        <v>0</v>
      </c>
      <c r="K25" s="18"/>
    </row>
    <row r="26" spans="1:11">
      <c r="A26" s="13">
        <v>110</v>
      </c>
      <c r="B26" s="15" t="s">
        <v>357</v>
      </c>
      <c r="C26" s="5">
        <v>24</v>
      </c>
      <c r="E26" s="22">
        <v>410</v>
      </c>
      <c r="F26" s="22" t="s">
        <v>484</v>
      </c>
      <c r="G26">
        <f t="shared" si="0"/>
        <v>0</v>
      </c>
      <c r="H26">
        <f t="shared" si="1"/>
        <v>0</v>
      </c>
      <c r="K26" s="18"/>
    </row>
    <row r="27" spans="1:11">
      <c r="A27" s="4"/>
      <c r="B27" s="1"/>
      <c r="C27" s="6"/>
      <c r="E27" s="22">
        <v>413</v>
      </c>
      <c r="F27" s="22" t="s">
        <v>485</v>
      </c>
      <c r="G27">
        <f>COUNTIF($A$5:$A$183,E27)</f>
        <v>0</v>
      </c>
      <c r="H27">
        <f t="shared" si="1"/>
        <v>0</v>
      </c>
      <c r="K27" s="18"/>
    </row>
    <row r="28" spans="1:11">
      <c r="A28" s="5">
        <v>110</v>
      </c>
      <c r="B28" s="3" t="s">
        <v>357</v>
      </c>
      <c r="C28" s="5">
        <v>19</v>
      </c>
      <c r="E28" s="23">
        <v>508</v>
      </c>
      <c r="F28" s="23" t="s">
        <v>486</v>
      </c>
      <c r="G28">
        <f t="shared" si="0"/>
        <v>0</v>
      </c>
      <c r="H28">
        <f t="shared" si="1"/>
        <v>0</v>
      </c>
      <c r="K28" s="18"/>
    </row>
    <row r="29" spans="1:11">
      <c r="A29" s="13"/>
      <c r="B29" s="15"/>
      <c r="C29" s="5"/>
      <c r="E29" s="23">
        <v>503</v>
      </c>
      <c r="F29" s="23" t="s">
        <v>464</v>
      </c>
      <c r="G29">
        <f t="shared" si="0"/>
        <v>0</v>
      </c>
      <c r="H29">
        <f t="shared" si="1"/>
        <v>0</v>
      </c>
      <c r="K29" s="18"/>
    </row>
    <row r="30" spans="1:11">
      <c r="A30" s="13">
        <v>110</v>
      </c>
      <c r="B30" s="16" t="s">
        <v>357</v>
      </c>
      <c r="C30" s="7">
        <v>18</v>
      </c>
      <c r="E30" s="24">
        <v>602</v>
      </c>
      <c r="F30" s="24" t="s">
        <v>612</v>
      </c>
      <c r="G30">
        <f>COUNTIF($A$5:$A$183,E30)</f>
        <v>1</v>
      </c>
      <c r="H30">
        <f>SUMIF($A$5:$A$183,E30,$C$5:$C$183)</f>
        <v>3</v>
      </c>
      <c r="K30" s="18"/>
    </row>
    <row r="31" spans="1:11">
      <c r="A31" s="13"/>
      <c r="B31" s="16"/>
      <c r="C31" s="7"/>
      <c r="E31" s="24">
        <v>603</v>
      </c>
      <c r="F31" s="24" t="s">
        <v>487</v>
      </c>
      <c r="G31">
        <f t="shared" ref="G31:G39" si="2">COUNTIF($A$5:$A$183,E31)</f>
        <v>2</v>
      </c>
      <c r="H31">
        <f t="shared" ref="H31:H39" si="3">SUMIF($A$5:$A$183,E31,$C$5:$C$183)</f>
        <v>12</v>
      </c>
      <c r="K31" s="18"/>
    </row>
    <row r="32" spans="1:11">
      <c r="A32" s="2">
        <v>110</v>
      </c>
      <c r="B32" s="3" t="s">
        <v>357</v>
      </c>
      <c r="C32" s="5">
        <v>20</v>
      </c>
      <c r="E32" s="24">
        <v>650</v>
      </c>
      <c r="F32" s="24" t="s">
        <v>464</v>
      </c>
      <c r="G32">
        <f t="shared" si="2"/>
        <v>0</v>
      </c>
      <c r="H32">
        <f t="shared" si="3"/>
        <v>0</v>
      </c>
      <c r="K32" s="18"/>
    </row>
    <row r="33" spans="1:11">
      <c r="A33" s="14"/>
      <c r="B33" s="15"/>
      <c r="C33" s="5"/>
      <c r="E33" s="25">
        <v>701</v>
      </c>
      <c r="F33" s="25" t="s">
        <v>488</v>
      </c>
      <c r="G33">
        <f t="shared" si="2"/>
        <v>0</v>
      </c>
      <c r="H33">
        <f t="shared" si="3"/>
        <v>0</v>
      </c>
      <c r="K33" s="18"/>
    </row>
    <row r="34" spans="1:11">
      <c r="A34" s="2">
        <v>110</v>
      </c>
      <c r="B34" s="3" t="s">
        <v>357</v>
      </c>
      <c r="C34" s="5">
        <v>3</v>
      </c>
      <c r="E34" s="26">
        <v>721</v>
      </c>
      <c r="F34" s="26" t="s">
        <v>489</v>
      </c>
      <c r="G34">
        <f t="shared" si="2"/>
        <v>0</v>
      </c>
      <c r="H34">
        <f t="shared" si="3"/>
        <v>0</v>
      </c>
      <c r="K34" s="18"/>
    </row>
    <row r="35" spans="1:11">
      <c r="A35" s="5"/>
      <c r="B35" s="9"/>
      <c r="C35" s="5"/>
      <c r="E35" s="27">
        <v>801</v>
      </c>
      <c r="F35" s="27" t="s">
        <v>490</v>
      </c>
      <c r="G35">
        <f t="shared" si="2"/>
        <v>0</v>
      </c>
      <c r="H35">
        <f t="shared" si="3"/>
        <v>0</v>
      </c>
      <c r="K35" s="18"/>
    </row>
    <row r="36" spans="1:11">
      <c r="A36" s="13"/>
      <c r="B36" s="15"/>
      <c r="C36" s="5">
        <v>27</v>
      </c>
      <c r="E36" s="27">
        <v>803</v>
      </c>
      <c r="F36" s="27" t="s">
        <v>491</v>
      </c>
      <c r="G36">
        <f t="shared" si="2"/>
        <v>0</v>
      </c>
      <c r="H36">
        <f t="shared" si="3"/>
        <v>0</v>
      </c>
      <c r="K36" s="18"/>
    </row>
    <row r="37" spans="1:11">
      <c r="A37" s="13">
        <v>110</v>
      </c>
      <c r="B37" s="15" t="s">
        <v>357</v>
      </c>
      <c r="C37" s="5">
        <v>18</v>
      </c>
      <c r="E37" s="27">
        <v>804</v>
      </c>
      <c r="F37" s="27" t="s">
        <v>492</v>
      </c>
      <c r="G37">
        <f t="shared" si="2"/>
        <v>0</v>
      </c>
      <c r="H37">
        <f t="shared" si="3"/>
        <v>0</v>
      </c>
      <c r="K37" s="18"/>
    </row>
    <row r="38" spans="1:11">
      <c r="A38" s="13">
        <v>326</v>
      </c>
      <c r="B38" s="15" t="s">
        <v>363</v>
      </c>
      <c r="C38" s="5">
        <v>3</v>
      </c>
      <c r="E38" s="27">
        <v>850</v>
      </c>
      <c r="F38" s="27" t="s">
        <v>493</v>
      </c>
      <c r="G38">
        <f t="shared" si="2"/>
        <v>0</v>
      </c>
      <c r="H38">
        <f t="shared" si="3"/>
        <v>0</v>
      </c>
      <c r="K38" s="18"/>
    </row>
    <row r="39" spans="1:11">
      <c r="A39" s="2">
        <v>326</v>
      </c>
      <c r="B39" s="3" t="s">
        <v>364</v>
      </c>
      <c r="C39" s="5">
        <v>3</v>
      </c>
      <c r="E39">
        <v>900</v>
      </c>
      <c r="F39" t="s">
        <v>494</v>
      </c>
      <c r="G39">
        <f t="shared" si="2"/>
        <v>0</v>
      </c>
      <c r="H39">
        <f t="shared" si="3"/>
        <v>0</v>
      </c>
      <c r="K39" s="18"/>
    </row>
    <row r="40" spans="1:11">
      <c r="A40" s="14">
        <v>302</v>
      </c>
      <c r="B40" s="15" t="s">
        <v>365</v>
      </c>
      <c r="C40" s="5">
        <v>3</v>
      </c>
      <c r="E40" t="s">
        <v>611</v>
      </c>
      <c r="F40" t="s">
        <v>475</v>
      </c>
    </row>
    <row r="41" spans="1:11">
      <c r="A41" s="2"/>
      <c r="B41" s="3"/>
      <c r="C41" s="5"/>
    </row>
    <row r="42" spans="1:11">
      <c r="A42" s="5">
        <v>110</v>
      </c>
      <c r="B42" s="9" t="s">
        <v>357</v>
      </c>
      <c r="C42" s="5">
        <v>23</v>
      </c>
    </row>
    <row r="43" spans="1:11">
      <c r="A43" s="5"/>
      <c r="B43" s="9"/>
      <c r="C43" s="5"/>
    </row>
    <row r="44" spans="1:11">
      <c r="A44" s="13"/>
      <c r="B44" s="15"/>
      <c r="C44" s="5">
        <v>22</v>
      </c>
    </row>
    <row r="45" spans="1:11">
      <c r="A45" s="13">
        <v>110</v>
      </c>
      <c r="B45" s="15" t="s">
        <v>357</v>
      </c>
      <c r="C45" s="5">
        <v>19</v>
      </c>
    </row>
    <row r="46" spans="1:11">
      <c r="A46" s="13">
        <v>603</v>
      </c>
      <c r="B46" s="15" t="s">
        <v>606</v>
      </c>
      <c r="C46" s="5">
        <v>3</v>
      </c>
    </row>
    <row r="47" spans="1:11">
      <c r="A47" s="2"/>
      <c r="B47" s="3"/>
      <c r="C47" s="5"/>
    </row>
    <row r="48" spans="1:11">
      <c r="A48" s="13"/>
      <c r="B48" s="15"/>
      <c r="C48" s="5"/>
      <c r="E48" s="28"/>
    </row>
    <row r="49" spans="1:5">
      <c r="A49" s="2"/>
      <c r="B49" s="3"/>
      <c r="C49" s="5"/>
      <c r="E49" s="28"/>
    </row>
    <row r="50" spans="1:5">
      <c r="A50" s="5"/>
      <c r="B50" s="9"/>
      <c r="C50" s="5"/>
      <c r="E50" s="28"/>
    </row>
    <row r="51" spans="1:5">
      <c r="A51" s="13"/>
      <c r="B51" s="15"/>
      <c r="C51" s="5"/>
      <c r="E51" s="28"/>
    </row>
    <row r="52" spans="1:5">
      <c r="A52" s="13"/>
      <c r="B52" s="15"/>
      <c r="C52" s="5"/>
    </row>
    <row r="53" spans="1:5">
      <c r="A53" s="13"/>
      <c r="B53" s="15"/>
      <c r="C53" s="5"/>
    </row>
    <row r="54" spans="1:5">
      <c r="A54" s="2"/>
      <c r="B54" s="3"/>
      <c r="C54" s="5"/>
    </row>
    <row r="55" spans="1:5">
      <c r="A55" s="14"/>
      <c r="B55" s="15"/>
      <c r="C55" s="5"/>
    </row>
    <row r="56" spans="1:5">
      <c r="A56" s="4"/>
      <c r="B56" s="1"/>
      <c r="C56" s="6"/>
    </row>
    <row r="57" spans="1:5">
      <c r="A57" s="13"/>
      <c r="B57" s="15"/>
      <c r="C57" s="5"/>
    </row>
    <row r="58" spans="1:5">
      <c r="A58" s="2"/>
      <c r="B58" s="3"/>
      <c r="C58" s="5"/>
    </row>
    <row r="59" spans="1:5">
      <c r="A59" s="14"/>
      <c r="B59" s="15"/>
      <c r="C59" s="5"/>
    </row>
    <row r="60" spans="1:5">
      <c r="A60" s="2"/>
      <c r="B60" s="9"/>
      <c r="C60" s="7"/>
    </row>
    <row r="61" spans="1:5">
      <c r="A61" s="5"/>
      <c r="B61" s="9"/>
      <c r="C61" s="5"/>
    </row>
    <row r="62" spans="1:5">
      <c r="A62" s="13"/>
      <c r="B62" s="15"/>
      <c r="C62" s="5"/>
    </row>
    <row r="63" spans="1:5">
      <c r="A63" s="13"/>
      <c r="B63" s="15"/>
      <c r="C63" s="5"/>
    </row>
    <row r="64" spans="1:5">
      <c r="A64" s="13"/>
      <c r="B64" s="15"/>
      <c r="C64" s="5"/>
    </row>
    <row r="65" spans="1:3">
      <c r="A65" s="13"/>
      <c r="B65" s="15"/>
      <c r="C65" s="5"/>
    </row>
    <row r="66" spans="1:3">
      <c r="A66" s="13"/>
      <c r="B66" s="15"/>
      <c r="C66" s="5"/>
    </row>
    <row r="67" spans="1:3">
      <c r="A67" s="2"/>
      <c r="B67" s="3"/>
      <c r="C67" s="5"/>
    </row>
    <row r="68" spans="1:3">
      <c r="A68" s="14"/>
      <c r="B68" s="15"/>
      <c r="C68" s="5"/>
    </row>
    <row r="69" spans="1:3">
      <c r="A69" s="2"/>
      <c r="B69" s="3"/>
      <c r="C69" s="5"/>
    </row>
    <row r="70" spans="1:3">
      <c r="A70" s="14"/>
      <c r="B70" s="15"/>
      <c r="C70" s="5"/>
    </row>
    <row r="71" spans="1:3">
      <c r="A71" s="14"/>
      <c r="B71" s="15"/>
      <c r="C71" s="5"/>
    </row>
    <row r="72" spans="1:3">
      <c r="A72" s="2"/>
      <c r="B72" s="3"/>
      <c r="C72" s="5"/>
    </row>
    <row r="73" spans="1:3">
      <c r="A73" s="14"/>
      <c r="B73" s="15"/>
      <c r="C73" s="5"/>
    </row>
    <row r="74" spans="1:3">
      <c r="A74" s="2"/>
      <c r="B74" s="3"/>
      <c r="C74" s="5"/>
    </row>
    <row r="75" spans="1:3">
      <c r="A75" s="5"/>
      <c r="B75" s="3"/>
      <c r="C75" s="5"/>
    </row>
    <row r="76" spans="1:3">
      <c r="A76" s="13"/>
      <c r="B76" s="15"/>
      <c r="C76" s="5"/>
    </row>
    <row r="77" spans="1:3">
      <c r="A77" s="13"/>
      <c r="B77" s="15"/>
      <c r="C77" s="5"/>
    </row>
    <row r="78" spans="1:3">
      <c r="A78" s="2"/>
      <c r="B78" s="3"/>
      <c r="C78" s="5"/>
    </row>
    <row r="79" spans="1:3">
      <c r="A79" s="14"/>
      <c r="B79" s="15"/>
      <c r="C79" s="5"/>
    </row>
    <row r="80" spans="1:3">
      <c r="A80" s="4"/>
      <c r="B80" s="1"/>
      <c r="C80" s="6"/>
    </row>
    <row r="81" spans="1:3">
      <c r="A81" s="5"/>
      <c r="B81" s="9"/>
      <c r="C81" s="5"/>
    </row>
    <row r="82" spans="1:3">
      <c r="A82" s="13"/>
      <c r="B82" s="15"/>
      <c r="C82" s="5"/>
    </row>
    <row r="83" spans="1:3">
      <c r="A83" s="13"/>
      <c r="B83" s="15"/>
      <c r="C83" s="5"/>
    </row>
    <row r="84" spans="1:3">
      <c r="A84" s="13"/>
      <c r="B84" s="15"/>
      <c r="C84" s="5"/>
    </row>
    <row r="85" spans="1:3">
      <c r="A85" s="13"/>
      <c r="B85" s="15"/>
      <c r="C85" s="5"/>
    </row>
    <row r="86" spans="1:3">
      <c r="A86" s="2"/>
      <c r="B86" s="3"/>
      <c r="C86" s="5"/>
    </row>
    <row r="87" spans="1:3">
      <c r="A87" s="14"/>
      <c r="B87" s="15"/>
      <c r="C87" s="5"/>
    </row>
    <row r="88" spans="1:3">
      <c r="A88" s="2"/>
      <c r="B88" s="3"/>
      <c r="C88" s="5"/>
    </row>
    <row r="89" spans="1:3">
      <c r="A89" s="5"/>
      <c r="B89" s="3"/>
      <c r="C89" s="5"/>
    </row>
    <row r="90" spans="1:3">
      <c r="A90" s="13"/>
      <c r="B90" s="15"/>
      <c r="C90" s="5"/>
    </row>
    <row r="91" spans="1:3">
      <c r="A91" s="13"/>
      <c r="B91" s="15"/>
      <c r="C91" s="5"/>
    </row>
    <row r="92" spans="1:3">
      <c r="A92" s="13"/>
      <c r="B92" s="15"/>
      <c r="C92" s="5"/>
    </row>
    <row r="93" spans="1:3">
      <c r="A93" s="2"/>
      <c r="B93" s="3"/>
      <c r="C93" s="5"/>
    </row>
    <row r="94" spans="1:3">
      <c r="A94" s="14"/>
      <c r="B94" s="15"/>
      <c r="C94" s="5"/>
    </row>
    <row r="95" spans="1:3">
      <c r="A95" s="2"/>
      <c r="B95" s="3"/>
      <c r="C95" s="5"/>
    </row>
    <row r="96" spans="1:3">
      <c r="A96" s="5"/>
      <c r="B96" s="3"/>
      <c r="C96" s="5"/>
    </row>
    <row r="97" spans="1:3">
      <c r="A97" s="13"/>
      <c r="B97" s="15"/>
      <c r="C97" s="5"/>
    </row>
    <row r="98" spans="1:3">
      <c r="A98" s="13"/>
      <c r="B98" s="15"/>
      <c r="C98" s="5"/>
    </row>
    <row r="99" spans="1:3">
      <c r="A99" s="13"/>
      <c r="B99" s="15"/>
      <c r="C99" s="5"/>
    </row>
    <row r="100" spans="1:3">
      <c r="A100" s="13"/>
      <c r="B100" s="15"/>
      <c r="C100" s="5"/>
    </row>
    <row r="101" spans="1:3">
      <c r="A101" s="13"/>
      <c r="B101" s="15"/>
      <c r="C101" s="5"/>
    </row>
    <row r="102" spans="1:3">
      <c r="A102" s="13"/>
      <c r="B102" s="15"/>
      <c r="C102" s="5"/>
    </row>
    <row r="103" spans="1:3">
      <c r="A103" s="2"/>
      <c r="B103" s="3"/>
      <c r="C103" s="5"/>
    </row>
    <row r="104" spans="1:3">
      <c r="A104" s="5"/>
      <c r="B104" s="3"/>
      <c r="C104" s="5"/>
    </row>
    <row r="105" spans="1:3">
      <c r="A105" s="14"/>
      <c r="B105" s="15"/>
      <c r="C105" s="5"/>
    </row>
    <row r="106" spans="1:3">
      <c r="A106" s="13"/>
      <c r="B106" s="15"/>
      <c r="C106" s="5"/>
    </row>
    <row r="107" spans="1:3">
      <c r="A107" s="13"/>
      <c r="B107" s="15"/>
      <c r="C107" s="5"/>
    </row>
    <row r="108" spans="1:3">
      <c r="A108" s="4"/>
      <c r="B108" s="1"/>
      <c r="C108" s="6"/>
    </row>
    <row r="109" spans="1:3">
      <c r="A109" s="5"/>
      <c r="B109" s="9"/>
      <c r="C109" s="5"/>
    </row>
    <row r="110" spans="1:3">
      <c r="A110" s="13"/>
      <c r="B110" s="15"/>
      <c r="C110" s="5"/>
    </row>
    <row r="111" spans="1:3">
      <c r="A111" s="13"/>
      <c r="B111" s="15"/>
      <c r="C111" s="5"/>
    </row>
    <row r="112" spans="1:3">
      <c r="A112" s="13"/>
      <c r="B112" s="15"/>
      <c r="C112" s="5"/>
    </row>
    <row r="113" spans="1:3">
      <c r="A113" s="2"/>
      <c r="B113" s="3"/>
      <c r="C113" s="5"/>
    </row>
    <row r="114" spans="1:3">
      <c r="A114" s="14"/>
      <c r="B114" s="16"/>
      <c r="C114" s="5"/>
    </row>
    <row r="115" spans="1:3">
      <c r="A115" s="2"/>
      <c r="B115" s="9"/>
      <c r="C115" s="5"/>
    </row>
    <row r="116" spans="1:3">
      <c r="A116" s="14"/>
      <c r="B116" s="15"/>
      <c r="C116" s="7"/>
    </row>
    <row r="117" spans="1:3">
      <c r="A117" s="2"/>
      <c r="B117" s="9"/>
      <c r="C117" s="5"/>
    </row>
    <row r="118" spans="1:3">
      <c r="A118" s="14"/>
      <c r="B118" s="15"/>
      <c r="C118" s="5"/>
    </row>
    <row r="119" spans="1:3">
      <c r="A119" s="2"/>
      <c r="B119" s="3"/>
      <c r="C119" s="5"/>
    </row>
    <row r="120" spans="1:3">
      <c r="A120" s="5"/>
      <c r="B120" s="9"/>
      <c r="C120" s="5"/>
    </row>
    <row r="121" spans="1:3">
      <c r="A121" s="13"/>
      <c r="B121" s="15"/>
      <c r="C121" s="5"/>
    </row>
    <row r="122" spans="1:3">
      <c r="A122" s="13"/>
      <c r="B122" s="15"/>
      <c r="C122" s="5"/>
    </row>
    <row r="123" spans="1:3">
      <c r="A123" s="13"/>
      <c r="B123" s="15"/>
      <c r="C123" s="5"/>
    </row>
    <row r="124" spans="1:3">
      <c r="A124" s="13"/>
      <c r="B124" s="15"/>
      <c r="C124" s="5"/>
    </row>
    <row r="125" spans="1:3">
      <c r="A125" s="13"/>
      <c r="B125" s="15"/>
      <c r="C125" s="5"/>
    </row>
    <row r="126" spans="1:3">
      <c r="A126" s="13"/>
      <c r="B126" s="15"/>
      <c r="C126" s="5"/>
    </row>
    <row r="127" spans="1:3">
      <c r="A127" s="2"/>
      <c r="B127" s="3"/>
      <c r="C127" s="5"/>
    </row>
    <row r="128" spans="1:3">
      <c r="A128" s="13"/>
      <c r="B128" s="15"/>
      <c r="C128" s="5"/>
    </row>
    <row r="129" spans="1:3">
      <c r="A129" s="2"/>
      <c r="B129" s="3"/>
      <c r="C129" s="5"/>
    </row>
    <row r="130" spans="1:3">
      <c r="A130" s="14"/>
      <c r="B130" s="15"/>
      <c r="C130" s="5"/>
    </row>
    <row r="131" spans="1:3">
      <c r="A131" s="2"/>
      <c r="B131" s="3"/>
      <c r="C131" s="5"/>
    </row>
    <row r="132" spans="1:3">
      <c r="A132" s="5"/>
      <c r="B132" s="3"/>
      <c r="C132" s="5"/>
    </row>
    <row r="133" spans="1:3">
      <c r="A133" s="13"/>
      <c r="B133" s="15"/>
      <c r="C133" s="5"/>
    </row>
    <row r="134" spans="1:3">
      <c r="A134" s="13"/>
      <c r="B134" s="15"/>
      <c r="C134" s="5"/>
    </row>
    <row r="135" spans="1:3">
      <c r="A135" s="2"/>
      <c r="B135" s="3"/>
      <c r="C135" s="5"/>
    </row>
    <row r="136" spans="1:3">
      <c r="A136" s="14"/>
      <c r="B136" s="15"/>
      <c r="C136" s="5"/>
    </row>
    <row r="137" spans="1:3">
      <c r="A137" s="2"/>
      <c r="B137" s="3"/>
      <c r="C137" s="5"/>
    </row>
    <row r="138" spans="1:3">
      <c r="A138" s="5"/>
      <c r="B138" s="3"/>
      <c r="C138" s="5"/>
    </row>
    <row r="139" spans="1:3">
      <c r="A139" s="14"/>
      <c r="B139" s="15"/>
      <c r="C139" s="5"/>
    </row>
    <row r="140" spans="1:3">
      <c r="A140" s="14"/>
      <c r="B140" s="15"/>
      <c r="C140" s="5"/>
    </row>
    <row r="141" spans="1:3">
      <c r="A141" s="17"/>
      <c r="B141" s="15"/>
      <c r="C141" s="5"/>
    </row>
    <row r="142" spans="1:3">
      <c r="A142" s="14"/>
      <c r="B142" s="15"/>
      <c r="C142" s="5"/>
    </row>
    <row r="143" spans="1:3">
      <c r="A143" s="14"/>
      <c r="B143" s="15"/>
      <c r="C143" s="5"/>
    </row>
    <row r="144" spans="1:3">
      <c r="A144" s="13"/>
      <c r="B144" s="15"/>
      <c r="C144" s="5"/>
    </row>
    <row r="145" spans="1:3">
      <c r="A145" s="2"/>
      <c r="B145" s="3"/>
      <c r="C145" s="5"/>
    </row>
    <row r="146" spans="1:3">
      <c r="A146" s="5"/>
      <c r="B146" s="3"/>
      <c r="C146" s="5"/>
    </row>
    <row r="147" spans="1:3">
      <c r="A147" s="13"/>
      <c r="B147" s="15"/>
      <c r="C147" s="5"/>
    </row>
    <row r="148" spans="1:3">
      <c r="A148" s="13"/>
      <c r="B148" s="15"/>
      <c r="C148" s="5"/>
    </row>
    <row r="149" spans="1:3">
      <c r="A149" s="2"/>
      <c r="B149" s="3"/>
      <c r="C149" s="5"/>
    </row>
    <row r="150" spans="1:3">
      <c r="A150" s="5"/>
      <c r="B150" s="3"/>
      <c r="C150" s="5"/>
    </row>
    <row r="151" spans="1:3">
      <c r="A151" s="13"/>
      <c r="B151" s="15"/>
      <c r="C151" s="5"/>
    </row>
    <row r="152" spans="1:3">
      <c r="A152" s="13"/>
      <c r="B152" s="15"/>
      <c r="C152" s="5"/>
    </row>
    <row r="153" spans="1:3">
      <c r="A153" s="2"/>
      <c r="B153" s="3"/>
      <c r="C153" s="5"/>
    </row>
    <row r="154" spans="1:3">
      <c r="A154" s="5"/>
      <c r="B154" s="3"/>
      <c r="C154" s="5"/>
    </row>
    <row r="155" spans="1:3">
      <c r="A155" s="13"/>
      <c r="B155" s="15"/>
      <c r="C155" s="5"/>
    </row>
    <row r="156" spans="1:3">
      <c r="A156" s="13"/>
      <c r="B156" s="15"/>
      <c r="C156" s="5"/>
    </row>
    <row r="157" spans="1:3">
      <c r="A157" s="4"/>
      <c r="B157" s="1"/>
      <c r="C157" s="6"/>
    </row>
    <row r="158" spans="1:3">
      <c r="A158" s="14"/>
      <c r="B158" s="15"/>
      <c r="C158" s="5"/>
    </row>
    <row r="159" spans="1:3">
      <c r="A159" s="14"/>
      <c r="B159" s="15"/>
      <c r="C159" s="5"/>
    </row>
    <row r="160" spans="1:3">
      <c r="A160" s="2"/>
      <c r="B160" s="3"/>
      <c r="C160" s="5"/>
    </row>
    <row r="161" spans="1:3">
      <c r="A161" s="2"/>
      <c r="B161" s="3"/>
      <c r="C161" s="5"/>
    </row>
    <row r="162" spans="1:3">
      <c r="A162" s="14"/>
      <c r="B162" s="15"/>
      <c r="C162" s="5"/>
    </row>
    <row r="163" spans="1:3">
      <c r="A163" s="14"/>
      <c r="B163" s="15"/>
      <c r="C163" s="5"/>
    </row>
    <row r="164" spans="1:3">
      <c r="A164" s="14"/>
      <c r="B164" s="15"/>
      <c r="C164" s="5"/>
    </row>
    <row r="165" spans="1:3">
      <c r="A165" s="2"/>
      <c r="B165" s="3"/>
      <c r="C165" s="5"/>
    </row>
    <row r="166" spans="1:3">
      <c r="A166" s="14"/>
      <c r="B166" s="15"/>
      <c r="C166" s="5"/>
    </row>
    <row r="167" spans="1:3">
      <c r="A167" s="14"/>
      <c r="B167" s="15"/>
      <c r="C167" s="5"/>
    </row>
    <row r="168" spans="1:3">
      <c r="A168" s="2"/>
      <c r="B168" s="3"/>
      <c r="C168" s="5"/>
    </row>
    <row r="169" spans="1:3">
      <c r="A169" s="5"/>
      <c r="B169" s="3"/>
      <c r="C169" s="5"/>
    </row>
    <row r="170" spans="1:3">
      <c r="A170" s="13"/>
      <c r="B170" s="15"/>
      <c r="C170" s="5"/>
    </row>
    <row r="171" spans="1:3">
      <c r="A171" s="13"/>
      <c r="B171" s="15"/>
      <c r="C171" s="5"/>
    </row>
    <row r="172" spans="1:3">
      <c r="A172" s="13"/>
      <c r="B172" s="15"/>
      <c r="C172" s="5"/>
    </row>
    <row r="173" spans="1:3">
      <c r="A173" s="13"/>
      <c r="B173" s="15"/>
      <c r="C173" s="5"/>
    </row>
    <row r="174" spans="1:3">
      <c r="A174" s="13"/>
      <c r="B174" s="15"/>
      <c r="C174" s="5"/>
    </row>
    <row r="175" spans="1:3">
      <c r="A175" s="13"/>
      <c r="B175" s="15"/>
      <c r="C175" s="5"/>
    </row>
    <row r="176" spans="1:3">
      <c r="A176" s="13"/>
      <c r="B176" s="15"/>
      <c r="C176" s="5"/>
    </row>
    <row r="177" spans="1:3">
      <c r="A177" s="2"/>
      <c r="B177" s="3"/>
      <c r="C177" s="5"/>
    </row>
    <row r="178" spans="1:3">
      <c r="A178" s="8"/>
      <c r="B178" s="16"/>
      <c r="C178" s="7"/>
    </row>
  </sheetData>
  <phoneticPr fontId="4"/>
  <pageMargins left="0.7" right="0.7" top="0.75" bottom="0.75" header="0.3" footer="0.3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公立高校（全日・定時）</vt:lpstr>
      <vt:lpstr>市立高校</vt:lpstr>
      <vt:lpstr>私立高校</vt:lpstr>
      <vt:lpstr>専攻科</vt:lpstr>
      <vt:lpstr>通信制</vt:lpstr>
      <vt:lpstr>学科数・学級数（公立）</vt:lpstr>
      <vt:lpstr>学科数・学級数（私立）</vt:lpstr>
      <vt:lpstr>'学科数・学級数（公立）'!Print_Area</vt:lpstr>
      <vt:lpstr>'学科数・学級数（私立）'!Print_Area</vt:lpstr>
      <vt:lpstr>'公立高校（全日・定時）'!Print_Area</vt:lpstr>
      <vt:lpstr>市立高校!Print_Area</vt:lpstr>
      <vt:lpstr>私立高校!Print_Area</vt:lpstr>
      <vt:lpstr>専攻科!Print_Area</vt:lpstr>
      <vt:lpstr>通信制!Print_Area</vt:lpstr>
      <vt:lpstr>'公立高校（全日・定時）'!Print_Titles</vt:lpstr>
      <vt:lpstr>私立高校!Print_Titles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佐藤大介</dc:creator>
  <cp:lastModifiedBy>Windows ユーザー</cp:lastModifiedBy>
  <cp:lastPrinted>2024-11-22T08:55:12Z</cp:lastPrinted>
  <dcterms:created xsi:type="dcterms:W3CDTF">2020-09-16T06:56:00Z</dcterms:created>
  <dcterms:modified xsi:type="dcterms:W3CDTF">2024-11-22T08:55:54Z</dcterms:modified>
</cp:coreProperties>
</file>