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60" windowWidth="12120" windowHeight="8565" activeTab="3"/>
  </bookViews>
  <sheets>
    <sheet name="1計画" sheetId="1" r:id="rId1"/>
    <sheet name="2給水" sheetId="2" r:id="rId2"/>
    <sheet name="3財務" sheetId="4" r:id="rId3"/>
    <sheet name="4料金" sheetId="5" r:id="rId4"/>
    <sheet name="5施設" sheetId="6" r:id="rId5"/>
  </sheets>
  <definedNames>
    <definedName name="_xlnm._FilterDatabase" localSheetId="0" hidden="1">'1計画'!#REF!</definedName>
    <definedName name="_xlnm._FilterDatabase" localSheetId="1" hidden="1">'2給水'!#REF!</definedName>
    <definedName name="_xlnm._FilterDatabase" localSheetId="2" hidden="1">'3財務'!#REF!</definedName>
    <definedName name="_xlnm._FilterDatabase" localSheetId="3" hidden="1">'4料金'!#REF!</definedName>
    <definedName name="_xlnm._FilterDatabase" localSheetId="4" hidden="1">'5施設'!#REF!</definedName>
    <definedName name="Excel_BuiltIn__FilterDatabase_1" localSheetId="1">'2給水'!#REF!</definedName>
    <definedName name="Excel_BuiltIn__FilterDatabase_1" localSheetId="2">'3財務'!#REF!</definedName>
    <definedName name="Excel_BuiltIn__FilterDatabase_1" localSheetId="4">'5施設'!#REF!</definedName>
    <definedName name="Excel_BuiltIn__FilterDatabase_1">'1計画'!#REF!</definedName>
    <definedName name="OLE_LINK1_1" localSheetId="1">'2給水'!#REF!</definedName>
    <definedName name="OLE_LINK1_1" localSheetId="2">'3財務'!#REF!</definedName>
    <definedName name="OLE_LINK1_1" localSheetId="4">'5施設'!#REF!</definedName>
    <definedName name="OLE_LINK1_1">'1計画'!#REF!</definedName>
    <definedName name="_xlnm.Print_Titles" localSheetId="3">'4料金'!#REF!</definedName>
    <definedName name="_xlnm.Print_Titles" localSheetId="4">'5施設'!$7:$10</definedName>
  </definedNames>
  <calcPr calcId="145621"/>
</workbook>
</file>

<file path=xl/calcChain.xml><?xml version="1.0" encoding="utf-8"?>
<calcChain xmlns="http://schemas.openxmlformats.org/spreadsheetml/2006/main">
  <c r="O71" i="4" l="1"/>
  <c r="O70" i="4"/>
  <c r="O69" i="4"/>
  <c r="O65" i="4"/>
  <c r="O64" i="4"/>
  <c r="O63" i="4"/>
  <c r="O61" i="4"/>
  <c r="O60" i="4"/>
  <c r="O58" i="4"/>
  <c r="O57" i="4"/>
  <c r="O45" i="4"/>
  <c r="L115" i="6" l="1"/>
  <c r="M54" i="6" l="1"/>
  <c r="M58" i="6"/>
  <c r="M62" i="6"/>
  <c r="M46" i="6"/>
  <c r="M50" i="6"/>
  <c r="L32" i="6"/>
  <c r="M34" i="6"/>
  <c r="M38" i="6"/>
  <c r="M22" i="6"/>
  <c r="M26" i="6"/>
  <c r="L12" i="6"/>
  <c r="L13" i="6"/>
  <c r="V14" i="6"/>
  <c r="U14" i="6"/>
  <c r="T14" i="6"/>
  <c r="S14" i="6"/>
  <c r="R14" i="6"/>
  <c r="Q14" i="6"/>
  <c r="P14" i="6"/>
  <c r="L14" i="6" s="1"/>
  <c r="O14" i="6"/>
  <c r="N14" i="6"/>
  <c r="M14" i="6"/>
  <c r="V18" i="6"/>
  <c r="U18" i="6"/>
  <c r="T18" i="6"/>
  <c r="S18" i="6"/>
  <c r="R18" i="6"/>
  <c r="Q18" i="6"/>
  <c r="P18" i="6"/>
  <c r="O18" i="6"/>
  <c r="N18" i="6"/>
  <c r="M18" i="6"/>
  <c r="L11" i="6"/>
  <c r="I127" i="6" l="1"/>
  <c r="B127" i="6"/>
  <c r="I35" i="5" l="1"/>
  <c r="H35" i="5"/>
  <c r="N45" i="4" l="1"/>
  <c r="M45" i="4"/>
  <c r="L21" i="4"/>
  <c r="B36" i="2" l="1"/>
  <c r="X7" i="2"/>
  <c r="W7" i="2"/>
  <c r="Y7" i="2"/>
  <c r="Z7" i="2"/>
  <c r="N7" i="2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9" i="1"/>
  <c r="Q8" i="1"/>
  <c r="L48" i="4" l="1"/>
  <c r="L50" i="4"/>
  <c r="L65" i="4"/>
  <c r="L70" i="4"/>
  <c r="V129" i="6" l="1"/>
  <c r="U129" i="6"/>
  <c r="T129" i="6"/>
  <c r="S129" i="6"/>
  <c r="R129" i="6"/>
  <c r="Q129" i="6"/>
  <c r="P129" i="6"/>
  <c r="O129" i="6"/>
  <c r="N129" i="6"/>
  <c r="V128" i="6"/>
  <c r="U128" i="6"/>
  <c r="T128" i="6"/>
  <c r="S128" i="6"/>
  <c r="R128" i="6"/>
  <c r="Q128" i="6"/>
  <c r="P128" i="6"/>
  <c r="O128" i="6"/>
  <c r="N128" i="6"/>
  <c r="V127" i="6"/>
  <c r="U127" i="6"/>
  <c r="T127" i="6"/>
  <c r="S127" i="6"/>
  <c r="R127" i="6"/>
  <c r="Q127" i="6"/>
  <c r="P127" i="6"/>
  <c r="O127" i="6"/>
  <c r="N127" i="6"/>
  <c r="M129" i="6"/>
  <c r="M128" i="6"/>
  <c r="M127" i="6"/>
  <c r="L127" i="6"/>
  <c r="V122" i="6"/>
  <c r="U122" i="6"/>
  <c r="T122" i="6"/>
  <c r="S122" i="6"/>
  <c r="R122" i="6"/>
  <c r="Q122" i="6"/>
  <c r="P122" i="6"/>
  <c r="O122" i="6"/>
  <c r="N122" i="6"/>
  <c r="M122" i="6"/>
  <c r="L122" i="6"/>
  <c r="L121" i="6"/>
  <c r="L120" i="6"/>
  <c r="L119" i="6"/>
  <c r="L129" i="6"/>
  <c r="L128" i="6"/>
  <c r="K127" i="6"/>
  <c r="J127" i="6"/>
  <c r="H127" i="6"/>
  <c r="G127" i="6"/>
  <c r="F127" i="6"/>
  <c r="E127" i="6"/>
  <c r="D127" i="6"/>
  <c r="C127" i="6"/>
  <c r="V118" i="6"/>
  <c r="U118" i="6"/>
  <c r="T118" i="6"/>
  <c r="S118" i="6"/>
  <c r="R118" i="6"/>
  <c r="Q118" i="6"/>
  <c r="P118" i="6"/>
  <c r="O118" i="6"/>
  <c r="N118" i="6"/>
  <c r="M118" i="6"/>
  <c r="L118" i="6"/>
  <c r="L117" i="6"/>
  <c r="L116" i="6"/>
  <c r="V114" i="6"/>
  <c r="U114" i="6"/>
  <c r="T114" i="6"/>
  <c r="S114" i="6"/>
  <c r="R114" i="6"/>
  <c r="Q114" i="6"/>
  <c r="P114" i="6"/>
  <c r="O114" i="6"/>
  <c r="N114" i="6"/>
  <c r="M114" i="6"/>
  <c r="L114" i="6"/>
  <c r="L113" i="6"/>
  <c r="L112" i="6"/>
  <c r="L111" i="6"/>
  <c r="V110" i="6"/>
  <c r="U110" i="6"/>
  <c r="T110" i="6"/>
  <c r="S110" i="6"/>
  <c r="R110" i="6"/>
  <c r="Q110" i="6"/>
  <c r="P110" i="6"/>
  <c r="O110" i="6"/>
  <c r="N110" i="6"/>
  <c r="M110" i="6"/>
  <c r="L110" i="6"/>
  <c r="L109" i="6"/>
  <c r="L108" i="6"/>
  <c r="L107" i="6"/>
  <c r="V106" i="6"/>
  <c r="U106" i="6"/>
  <c r="T106" i="6"/>
  <c r="S106" i="6"/>
  <c r="R106" i="6"/>
  <c r="Q106" i="6"/>
  <c r="P106" i="6"/>
  <c r="O106" i="6"/>
  <c r="N106" i="6"/>
  <c r="M106" i="6"/>
  <c r="L106" i="6"/>
  <c r="L105" i="6"/>
  <c r="L104" i="6"/>
  <c r="L103" i="6"/>
  <c r="V102" i="6"/>
  <c r="U102" i="6"/>
  <c r="T102" i="6"/>
  <c r="S102" i="6"/>
  <c r="R102" i="6"/>
  <c r="Q102" i="6"/>
  <c r="P102" i="6"/>
  <c r="O102" i="6"/>
  <c r="N102" i="6"/>
  <c r="M102" i="6"/>
  <c r="L102" i="6"/>
  <c r="L101" i="6"/>
  <c r="L100" i="6"/>
  <c r="L99" i="6"/>
  <c r="V98" i="6"/>
  <c r="U98" i="6"/>
  <c r="T98" i="6"/>
  <c r="S98" i="6"/>
  <c r="R98" i="6"/>
  <c r="Q98" i="6"/>
  <c r="P98" i="6"/>
  <c r="O98" i="6"/>
  <c r="N98" i="6"/>
  <c r="M98" i="6"/>
  <c r="L98" i="6"/>
  <c r="L97" i="6"/>
  <c r="L96" i="6"/>
  <c r="L95" i="6"/>
  <c r="V94" i="6"/>
  <c r="U94" i="6"/>
  <c r="T94" i="6"/>
  <c r="S94" i="6"/>
  <c r="R94" i="6"/>
  <c r="Q94" i="6"/>
  <c r="P94" i="6"/>
  <c r="O94" i="6"/>
  <c r="N94" i="6"/>
  <c r="M94" i="6"/>
  <c r="L94" i="6"/>
  <c r="L93" i="6"/>
  <c r="L92" i="6"/>
  <c r="L91" i="6"/>
  <c r="V90" i="6"/>
  <c r="U90" i="6"/>
  <c r="T90" i="6"/>
  <c r="S90" i="6"/>
  <c r="R90" i="6"/>
  <c r="Q90" i="6"/>
  <c r="P90" i="6"/>
  <c r="O90" i="6"/>
  <c r="N90" i="6"/>
  <c r="M90" i="6"/>
  <c r="L90" i="6"/>
  <c r="L89" i="6"/>
  <c r="L88" i="6"/>
  <c r="L87" i="6"/>
  <c r="V86" i="6"/>
  <c r="U86" i="6"/>
  <c r="T86" i="6"/>
  <c r="S86" i="6"/>
  <c r="R86" i="6"/>
  <c r="Q86" i="6"/>
  <c r="P86" i="6"/>
  <c r="O86" i="6"/>
  <c r="N86" i="6"/>
  <c r="M86" i="6"/>
  <c r="L86" i="6"/>
  <c r="L85" i="6"/>
  <c r="L84" i="6"/>
  <c r="L83" i="6"/>
  <c r="V82" i="6"/>
  <c r="U82" i="6"/>
  <c r="T82" i="6"/>
  <c r="S82" i="6"/>
  <c r="R82" i="6"/>
  <c r="Q82" i="6"/>
  <c r="P82" i="6"/>
  <c r="O82" i="6"/>
  <c r="N82" i="6"/>
  <c r="M82" i="6"/>
  <c r="L82" i="6"/>
  <c r="L81" i="6"/>
  <c r="L80" i="6"/>
  <c r="L79" i="6"/>
  <c r="V78" i="6"/>
  <c r="U78" i="6"/>
  <c r="T78" i="6"/>
  <c r="S78" i="6"/>
  <c r="R78" i="6"/>
  <c r="Q78" i="6"/>
  <c r="P78" i="6"/>
  <c r="O78" i="6"/>
  <c r="N78" i="6"/>
  <c r="M78" i="6"/>
  <c r="L78" i="6"/>
  <c r="L77" i="6"/>
  <c r="L76" i="6"/>
  <c r="L75" i="6"/>
  <c r="V74" i="6"/>
  <c r="U74" i="6"/>
  <c r="T74" i="6"/>
  <c r="S74" i="6"/>
  <c r="R74" i="6"/>
  <c r="Q74" i="6"/>
  <c r="P74" i="6"/>
  <c r="O74" i="6"/>
  <c r="N74" i="6"/>
  <c r="M74" i="6"/>
  <c r="L74" i="6"/>
  <c r="L73" i="6"/>
  <c r="L72" i="6"/>
  <c r="L71" i="6"/>
  <c r="V70" i="6"/>
  <c r="U70" i="6"/>
  <c r="T70" i="6"/>
  <c r="S70" i="6"/>
  <c r="R70" i="6"/>
  <c r="Q70" i="6"/>
  <c r="P70" i="6"/>
  <c r="O70" i="6"/>
  <c r="N70" i="6"/>
  <c r="M70" i="6"/>
  <c r="L70" i="6"/>
  <c r="L69" i="6"/>
  <c r="L68" i="6"/>
  <c r="L67" i="6"/>
  <c r="V66" i="6"/>
  <c r="U66" i="6"/>
  <c r="T66" i="6"/>
  <c r="S66" i="6"/>
  <c r="R66" i="6"/>
  <c r="Q66" i="6"/>
  <c r="P66" i="6"/>
  <c r="O66" i="6"/>
  <c r="N66" i="6"/>
  <c r="M66" i="6"/>
  <c r="L66" i="6"/>
  <c r="L65" i="6"/>
  <c r="L64" i="6"/>
  <c r="L63" i="6"/>
  <c r="V62" i="6"/>
  <c r="U62" i="6"/>
  <c r="T62" i="6"/>
  <c r="S62" i="6"/>
  <c r="R62" i="6"/>
  <c r="Q62" i="6"/>
  <c r="P62" i="6"/>
  <c r="O62" i="6"/>
  <c r="N62" i="6"/>
  <c r="L62" i="6"/>
  <c r="L61" i="6"/>
  <c r="L60" i="6"/>
  <c r="L59" i="6"/>
  <c r="V58" i="6"/>
  <c r="U58" i="6"/>
  <c r="T58" i="6"/>
  <c r="S58" i="6"/>
  <c r="R58" i="6"/>
  <c r="Q58" i="6"/>
  <c r="P58" i="6"/>
  <c r="O58" i="6"/>
  <c r="N58" i="6"/>
  <c r="L58" i="6"/>
  <c r="L57" i="6"/>
  <c r="L56" i="6"/>
  <c r="L55" i="6"/>
  <c r="V54" i="6"/>
  <c r="U54" i="6"/>
  <c r="T54" i="6"/>
  <c r="S54" i="6"/>
  <c r="R54" i="6"/>
  <c r="Q54" i="6"/>
  <c r="P54" i="6"/>
  <c r="O54" i="6"/>
  <c r="N54" i="6"/>
  <c r="L54" i="6"/>
  <c r="L53" i="6"/>
  <c r="L52" i="6"/>
  <c r="L51" i="6"/>
  <c r="V50" i="6"/>
  <c r="U50" i="6"/>
  <c r="T50" i="6"/>
  <c r="S50" i="6"/>
  <c r="R50" i="6"/>
  <c r="Q50" i="6"/>
  <c r="P50" i="6"/>
  <c r="O50" i="6"/>
  <c r="N50" i="6"/>
  <c r="L50" i="6"/>
  <c r="L49" i="6"/>
  <c r="L48" i="6"/>
  <c r="L47" i="6"/>
  <c r="V46" i="6"/>
  <c r="U46" i="6"/>
  <c r="T46" i="6"/>
  <c r="S46" i="6"/>
  <c r="R46" i="6"/>
  <c r="Q46" i="6"/>
  <c r="P46" i="6"/>
  <c r="O46" i="6"/>
  <c r="N46" i="6"/>
  <c r="L46" i="6"/>
  <c r="L45" i="6"/>
  <c r="L44" i="6"/>
  <c r="L43" i="6"/>
  <c r="V42" i="6"/>
  <c r="U42" i="6"/>
  <c r="T42" i="6"/>
  <c r="S42" i="6"/>
  <c r="R42" i="6"/>
  <c r="Q42" i="6"/>
  <c r="P42" i="6"/>
  <c r="O42" i="6"/>
  <c r="N42" i="6"/>
  <c r="M42" i="6"/>
  <c r="L42" i="6"/>
  <c r="L41" i="6"/>
  <c r="L40" i="6"/>
  <c r="L39" i="6"/>
  <c r="V38" i="6"/>
  <c r="U38" i="6"/>
  <c r="T38" i="6"/>
  <c r="S38" i="6"/>
  <c r="R38" i="6"/>
  <c r="Q38" i="6"/>
  <c r="P38" i="6"/>
  <c r="O38" i="6"/>
  <c r="N38" i="6"/>
  <c r="L38" i="6"/>
  <c r="L37" i="6"/>
  <c r="L36" i="6"/>
  <c r="V34" i="6"/>
  <c r="U34" i="6"/>
  <c r="T34" i="6"/>
  <c r="S34" i="6"/>
  <c r="R34" i="6"/>
  <c r="Q34" i="6"/>
  <c r="P34" i="6"/>
  <c r="O34" i="6"/>
  <c r="N34" i="6"/>
  <c r="L34" i="6"/>
  <c r="L33" i="6"/>
  <c r="L31" i="6"/>
  <c r="V30" i="6"/>
  <c r="U30" i="6"/>
  <c r="T30" i="6"/>
  <c r="S30" i="6"/>
  <c r="R30" i="6"/>
  <c r="Q30" i="6"/>
  <c r="P30" i="6"/>
  <c r="O30" i="6"/>
  <c r="N30" i="6"/>
  <c r="M30" i="6"/>
  <c r="L30" i="6"/>
  <c r="L29" i="6"/>
  <c r="L28" i="6"/>
  <c r="V26" i="6"/>
  <c r="U26" i="6"/>
  <c r="T26" i="6"/>
  <c r="S26" i="6"/>
  <c r="R26" i="6"/>
  <c r="Q26" i="6"/>
  <c r="P26" i="6"/>
  <c r="O26" i="6"/>
  <c r="N26" i="6"/>
  <c r="L26" i="6"/>
  <c r="L25" i="6"/>
  <c r="L24" i="6"/>
  <c r="L23" i="6"/>
  <c r="V22" i="6"/>
  <c r="U22" i="6"/>
  <c r="T22" i="6"/>
  <c r="S22" i="6"/>
  <c r="R22" i="6"/>
  <c r="Q22" i="6"/>
  <c r="P22" i="6"/>
  <c r="O22" i="6"/>
  <c r="N22" i="6"/>
  <c r="L22" i="6"/>
  <c r="L21" i="6"/>
  <c r="L20" i="6"/>
  <c r="L19" i="6"/>
  <c r="L18" i="6"/>
  <c r="L17" i="6"/>
  <c r="L16" i="6"/>
  <c r="L15" i="6"/>
  <c r="V130" i="6"/>
  <c r="U130" i="6"/>
  <c r="T130" i="6"/>
  <c r="S130" i="6"/>
  <c r="R130" i="6"/>
  <c r="Q130" i="6"/>
  <c r="P130" i="6"/>
  <c r="O130" i="6"/>
  <c r="N130" i="6"/>
  <c r="M130" i="6" l="1"/>
  <c r="L130" i="6" s="1"/>
  <c r="K74" i="4"/>
  <c r="J74" i="4"/>
  <c r="I74" i="4"/>
  <c r="H74" i="4"/>
  <c r="G74" i="4"/>
  <c r="F74" i="4"/>
  <c r="E74" i="4"/>
  <c r="D74" i="4"/>
  <c r="C74" i="4"/>
  <c r="B74" i="4"/>
  <c r="K36" i="4"/>
  <c r="J36" i="4"/>
  <c r="I36" i="4"/>
  <c r="G36" i="4"/>
  <c r="E36" i="4"/>
  <c r="D36" i="4"/>
  <c r="C36" i="4"/>
  <c r="B36" i="4"/>
  <c r="L34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O50" i="4"/>
  <c r="L12" i="4"/>
  <c r="F12" i="4"/>
  <c r="L11" i="4"/>
  <c r="F11" i="4"/>
  <c r="O48" i="4"/>
  <c r="H36" i="4"/>
  <c r="F10" i="4"/>
  <c r="L9" i="4"/>
  <c r="F9" i="4"/>
  <c r="L8" i="4"/>
  <c r="F8" i="4"/>
  <c r="L7" i="4"/>
  <c r="F7" i="4"/>
  <c r="F36" i="4" s="1"/>
  <c r="L10" i="4" l="1"/>
  <c r="L36" i="4" s="1"/>
  <c r="M48" i="4"/>
  <c r="N48" i="4"/>
  <c r="M50" i="4"/>
  <c r="N50" i="4"/>
  <c r="M65" i="4"/>
  <c r="N65" i="4"/>
  <c r="M70" i="4"/>
  <c r="N70" i="4"/>
  <c r="V36" i="2" l="1"/>
  <c r="T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C36" i="2"/>
  <c r="Z34" i="2"/>
  <c r="S34" i="2"/>
  <c r="L72" i="4" s="1"/>
  <c r="N34" i="2"/>
  <c r="Z33" i="2"/>
  <c r="S33" i="2"/>
  <c r="L71" i="4" s="1"/>
  <c r="N33" i="2"/>
  <c r="Z32" i="2"/>
  <c r="U32" i="2"/>
  <c r="N32" i="2"/>
  <c r="Z31" i="2"/>
  <c r="S31" i="2"/>
  <c r="L69" i="4" s="1"/>
  <c r="N31" i="2"/>
  <c r="Z30" i="2"/>
  <c r="S30" i="2"/>
  <c r="L68" i="4" s="1"/>
  <c r="N30" i="2"/>
  <c r="Z29" i="2"/>
  <c r="S29" i="2"/>
  <c r="L67" i="4" s="1"/>
  <c r="N29" i="2"/>
  <c r="Z28" i="2"/>
  <c r="S28" i="2"/>
  <c r="L66" i="4" s="1"/>
  <c r="N28" i="2"/>
  <c r="Z27" i="2"/>
  <c r="U27" i="2"/>
  <c r="N27" i="2"/>
  <c r="Z26" i="2"/>
  <c r="S26" i="2"/>
  <c r="L64" i="4" s="1"/>
  <c r="N26" i="2"/>
  <c r="Z25" i="2"/>
  <c r="S25" i="2"/>
  <c r="L63" i="4" s="1"/>
  <c r="N25" i="2"/>
  <c r="Z24" i="2"/>
  <c r="S24" i="2"/>
  <c r="L62" i="4" s="1"/>
  <c r="N24" i="2"/>
  <c r="Z23" i="2"/>
  <c r="S23" i="2"/>
  <c r="L61" i="4" s="1"/>
  <c r="N23" i="2"/>
  <c r="Z22" i="2"/>
  <c r="S22" i="2"/>
  <c r="L60" i="4" s="1"/>
  <c r="N22" i="2"/>
  <c r="Z21" i="2"/>
  <c r="S21" i="2"/>
  <c r="L59" i="4" s="1"/>
  <c r="N21" i="2"/>
  <c r="Z20" i="2"/>
  <c r="S20" i="2"/>
  <c r="L58" i="4" s="1"/>
  <c r="N20" i="2"/>
  <c r="Z19" i="2"/>
  <c r="S19" i="2"/>
  <c r="L57" i="4" s="1"/>
  <c r="N19" i="2"/>
  <c r="Z18" i="2"/>
  <c r="S18" i="2"/>
  <c r="L56" i="4" s="1"/>
  <c r="N18" i="2"/>
  <c r="Z17" i="2"/>
  <c r="S17" i="2"/>
  <c r="L55" i="4" s="1"/>
  <c r="N17" i="2"/>
  <c r="Z16" i="2"/>
  <c r="S16" i="2"/>
  <c r="L54" i="4" s="1"/>
  <c r="N16" i="2"/>
  <c r="Z15" i="2"/>
  <c r="S15" i="2"/>
  <c r="L53" i="4" s="1"/>
  <c r="N15" i="2"/>
  <c r="Z14" i="2"/>
  <c r="S14" i="2"/>
  <c r="L52" i="4" s="1"/>
  <c r="N14" i="2"/>
  <c r="Z13" i="2"/>
  <c r="S13" i="2"/>
  <c r="L51" i="4" s="1"/>
  <c r="N13" i="2"/>
  <c r="Z12" i="2"/>
  <c r="U12" i="2"/>
  <c r="N12" i="2"/>
  <c r="Z11" i="2"/>
  <c r="S11" i="2"/>
  <c r="L49" i="4" s="1"/>
  <c r="N11" i="2"/>
  <c r="Z10" i="2"/>
  <c r="U10" i="2"/>
  <c r="N10" i="2"/>
  <c r="Z9" i="2"/>
  <c r="S9" i="2"/>
  <c r="L47" i="4" s="1"/>
  <c r="N9" i="2"/>
  <c r="Z8" i="2"/>
  <c r="S8" i="2"/>
  <c r="L46" i="4" s="1"/>
  <c r="N8" i="2"/>
  <c r="N36" i="2"/>
  <c r="S36" i="2" l="1"/>
  <c r="L45" i="4"/>
  <c r="O46" i="4"/>
  <c r="M46" i="4"/>
  <c r="N46" i="4"/>
  <c r="O47" i="4"/>
  <c r="M47" i="4"/>
  <c r="N47" i="4"/>
  <c r="O49" i="4"/>
  <c r="M49" i="4"/>
  <c r="N49" i="4"/>
  <c r="O51" i="4"/>
  <c r="M51" i="4"/>
  <c r="N51" i="4"/>
  <c r="O52" i="4"/>
  <c r="M52" i="4"/>
  <c r="N52" i="4"/>
  <c r="O53" i="4"/>
  <c r="M53" i="4"/>
  <c r="N53" i="4"/>
  <c r="O54" i="4"/>
  <c r="M54" i="4"/>
  <c r="N54" i="4"/>
  <c r="O55" i="4"/>
  <c r="M55" i="4"/>
  <c r="N55" i="4"/>
  <c r="O56" i="4"/>
  <c r="M56" i="4"/>
  <c r="N56" i="4"/>
  <c r="M57" i="4"/>
  <c r="N57" i="4"/>
  <c r="M58" i="4"/>
  <c r="N58" i="4"/>
  <c r="O59" i="4"/>
  <c r="M59" i="4"/>
  <c r="N59" i="4"/>
  <c r="M60" i="4"/>
  <c r="N60" i="4"/>
  <c r="M61" i="4"/>
  <c r="N61" i="4"/>
  <c r="O62" i="4"/>
  <c r="M62" i="4"/>
  <c r="N62" i="4"/>
  <c r="M63" i="4"/>
  <c r="N63" i="4"/>
  <c r="M64" i="4"/>
  <c r="N64" i="4"/>
  <c r="O66" i="4"/>
  <c r="M66" i="4"/>
  <c r="N66" i="4"/>
  <c r="O67" i="4"/>
  <c r="M67" i="4"/>
  <c r="N67" i="4"/>
  <c r="O68" i="4"/>
  <c r="M68" i="4"/>
  <c r="N68" i="4"/>
  <c r="M69" i="4"/>
  <c r="N69" i="4"/>
  <c r="M71" i="4"/>
  <c r="N71" i="4"/>
  <c r="O72" i="4"/>
  <c r="M72" i="4"/>
  <c r="N72" i="4"/>
  <c r="Z36" i="2"/>
  <c r="U7" i="2"/>
  <c r="U8" i="2"/>
  <c r="U9" i="2"/>
  <c r="W10" i="2"/>
  <c r="X10" i="2" s="1"/>
  <c r="U11" i="2"/>
  <c r="W12" i="2"/>
  <c r="X12" i="2" s="1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W27" i="2"/>
  <c r="X27" i="2" s="1"/>
  <c r="U28" i="2"/>
  <c r="U29" i="2"/>
  <c r="U30" i="2"/>
  <c r="U31" i="2"/>
  <c r="W32" i="2"/>
  <c r="X32" i="2" s="1"/>
  <c r="U33" i="2"/>
  <c r="U34" i="2"/>
  <c r="S37" i="1"/>
  <c r="R37" i="1"/>
  <c r="Q37" i="1"/>
  <c r="P37" i="1"/>
  <c r="O37" i="1"/>
  <c r="N37" i="1"/>
  <c r="M37" i="1"/>
  <c r="L37" i="1"/>
  <c r="K37" i="1"/>
  <c r="J37" i="1"/>
  <c r="I37" i="1"/>
  <c r="F37" i="1"/>
  <c r="E37" i="1"/>
  <c r="L74" i="4" l="1"/>
  <c r="M74" i="4"/>
  <c r="N74" i="4"/>
  <c r="O74" i="4"/>
  <c r="W34" i="2"/>
  <c r="X34" i="2" s="1"/>
  <c r="W33" i="2"/>
  <c r="X33" i="2" s="1"/>
  <c r="W31" i="2"/>
  <c r="X31" i="2" s="1"/>
  <c r="W30" i="2"/>
  <c r="X30" i="2" s="1"/>
  <c r="W29" i="2"/>
  <c r="X29" i="2" s="1"/>
  <c r="W28" i="2"/>
  <c r="X28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Y32" i="2"/>
  <c r="Y27" i="2"/>
  <c r="W15" i="2"/>
  <c r="X15" i="2" s="1"/>
  <c r="W14" i="2"/>
  <c r="X14" i="2" s="1"/>
  <c r="W13" i="2"/>
  <c r="X13" i="2" s="1"/>
  <c r="W11" i="2"/>
  <c r="X11" i="2" s="1"/>
  <c r="W9" i="2"/>
  <c r="X9" i="2" s="1"/>
  <c r="W8" i="2"/>
  <c r="X8" i="2" s="1"/>
  <c r="U36" i="2"/>
  <c r="Y12" i="2"/>
  <c r="Y10" i="2"/>
  <c r="W36" i="2" l="1"/>
  <c r="X36" i="2" s="1"/>
  <c r="Y36" i="2"/>
  <c r="Y8" i="2"/>
  <c r="Y9" i="2"/>
  <c r="Y11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8" i="2"/>
  <c r="Y29" i="2"/>
  <c r="Y30" i="2"/>
  <c r="Y31" i="2"/>
  <c r="Y33" i="2"/>
  <c r="Y34" i="2"/>
</calcChain>
</file>

<file path=xl/sharedStrings.xml><?xml version="1.0" encoding="utf-8"?>
<sst xmlns="http://schemas.openxmlformats.org/spreadsheetml/2006/main" count="716" uniqueCount="369">
  <si>
    <t>創設</t>
  </si>
  <si>
    <t>H15.12</t>
  </si>
  <si>
    <t>S45. 9</t>
  </si>
  <si>
    <t>S47. 8</t>
  </si>
  <si>
    <t>H12. 3</t>
  </si>
  <si>
    <t>消</t>
  </si>
  <si>
    <t>急</t>
  </si>
  <si>
    <t>消・急・膜</t>
    <rPh sb="2" eb="3">
      <t>キュウ</t>
    </rPh>
    <rPh sb="4" eb="5">
      <t>マク</t>
    </rPh>
    <phoneticPr fontId="21"/>
  </si>
  <si>
    <t>Ⅲ　上水道</t>
    <phoneticPr fontId="21"/>
  </si>
  <si>
    <t>(1) 基本計画</t>
  </si>
  <si>
    <t>創設認　
可年月</t>
  </si>
  <si>
    <t>直近変更認可年月</t>
  </si>
  <si>
    <t>事業名</t>
  </si>
  <si>
    <t>井戸の本数</t>
  </si>
  <si>
    <t>表　　流　　水</t>
  </si>
  <si>
    <t>地　　下　　水</t>
  </si>
  <si>
    <t>その他</t>
  </si>
  <si>
    <t>計</t>
  </si>
  <si>
    <t>[本]</t>
  </si>
  <si>
    <t>ダム直接</t>
    <phoneticPr fontId="21"/>
  </si>
  <si>
    <t>ダム放流</t>
  </si>
  <si>
    <t>自　流</t>
  </si>
  <si>
    <t>伏流水</t>
  </si>
  <si>
    <t>浅井戸水</t>
  </si>
  <si>
    <t>深井戸水</t>
  </si>
  <si>
    <t>湧水</t>
  </si>
  <si>
    <t>浅井戸</t>
  </si>
  <si>
    <t>深井戸</t>
  </si>
  <si>
    <t>山 形 市</t>
  </si>
  <si>
    <t>T 5. 3</t>
  </si>
  <si>
    <t>H24. 3</t>
    <phoneticPr fontId="21"/>
  </si>
  <si>
    <t>経営
変更</t>
    <phoneticPr fontId="21"/>
  </si>
  <si>
    <t>H32</t>
    <phoneticPr fontId="21"/>
  </si>
  <si>
    <t>最上川 0.694[㎥/s]、馬見ヶ崎川 0.350[㎥/s]
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1"/>
  </si>
  <si>
    <t>寒河江市</t>
  </si>
  <si>
    <t>S27.11</t>
  </si>
  <si>
    <t>H28. 3</t>
    <phoneticPr fontId="21"/>
  </si>
  <si>
    <t>水源
変更</t>
    <rPh sb="0" eb="2">
      <t>スイゲン</t>
    </rPh>
    <rPh sb="3" eb="5">
      <t>ヘンコウ</t>
    </rPh>
    <phoneticPr fontId="21"/>
  </si>
  <si>
    <t>H36</t>
    <phoneticPr fontId="21"/>
  </si>
  <si>
    <t>H27～H35</t>
    <phoneticPr fontId="21"/>
  </si>
  <si>
    <t>上 山 市</t>
  </si>
  <si>
    <t>T 6. 4</t>
  </si>
  <si>
    <t>H33</t>
    <phoneticPr fontId="21"/>
  </si>
  <si>
    <t>－</t>
  </si>
  <si>
    <t>村 山 市</t>
  </si>
  <si>
    <t>S 6.10</t>
  </si>
  <si>
    <t>H26. 3</t>
    <phoneticPr fontId="21"/>
  </si>
  <si>
    <t>４拡</t>
  </si>
  <si>
    <t>H35</t>
    <phoneticPr fontId="21"/>
  </si>
  <si>
    <t>H26～H28</t>
    <phoneticPr fontId="21"/>
  </si>
  <si>
    <t>大沢川　0.0173[㎥/s]</t>
    <phoneticPr fontId="21"/>
  </si>
  <si>
    <t>天 童 市</t>
  </si>
  <si>
    <t>T12. 2</t>
  </si>
  <si>
    <t>６拡</t>
  </si>
  <si>
    <t>H20</t>
  </si>
  <si>
    <t>H12～H17</t>
  </si>
  <si>
    <t>東 根 市</t>
  </si>
  <si>
    <t>S26. 6</t>
  </si>
  <si>
    <t>H20. 3</t>
  </si>
  <si>
    <t>H26</t>
  </si>
  <si>
    <t>H21～H26</t>
  </si>
  <si>
    <t>河 北 町</t>
  </si>
  <si>
    <t>M45. 6</t>
  </si>
  <si>
    <t>H27. 6</t>
    <phoneticPr fontId="21"/>
  </si>
  <si>
    <t>６拡</t>
    <phoneticPr fontId="21"/>
  </si>
  <si>
    <t>西 川 町</t>
  </si>
  <si>
    <t>S43. 7</t>
  </si>
  <si>
    <t>H22. 3</t>
  </si>
  <si>
    <t>５拡</t>
  </si>
  <si>
    <t>H34</t>
  </si>
  <si>
    <t>H22～H24</t>
    <phoneticPr fontId="21"/>
  </si>
  <si>
    <t>緩</t>
    <phoneticPr fontId="21"/>
  </si>
  <si>
    <t>朝 日 町</t>
  </si>
  <si>
    <t>S39. 2</t>
  </si>
  <si>
    <t>H26. 6</t>
    <phoneticPr fontId="21"/>
  </si>
  <si>
    <t>H40</t>
    <phoneticPr fontId="21"/>
  </si>
  <si>
    <t>H26</t>
    <phoneticPr fontId="21"/>
  </si>
  <si>
    <t>最上川　0.015[㎥/s]</t>
  </si>
  <si>
    <t>大 江 町</t>
  </si>
  <si>
    <t>S37.12</t>
  </si>
  <si>
    <t>H21. 3</t>
  </si>
  <si>
    <t>２拡</t>
  </si>
  <si>
    <t>H30</t>
  </si>
  <si>
    <t>月布川　0.0073[㎥/s]</t>
  </si>
  <si>
    <t>最上川中部
水道企業団</t>
  </si>
  <si>
    <t>S42. 4</t>
  </si>
  <si>
    <t>S57. 4</t>
  </si>
  <si>
    <t>H 2</t>
  </si>
  <si>
    <t>S57～S61</t>
  </si>
  <si>
    <t>最上川　0.095[㎥/s]</t>
  </si>
  <si>
    <t>尾花沢市大石田町環境衛生事業組合</t>
    <phoneticPr fontId="21"/>
  </si>
  <si>
    <t>S42. 2</t>
  </si>
  <si>
    <t>H15. 4</t>
  </si>
  <si>
    <t>H29</t>
  </si>
  <si>
    <t>H15～H28</t>
  </si>
  <si>
    <t>新 庄 市</t>
  </si>
  <si>
    <t>S25.12</t>
  </si>
  <si>
    <t>H19.10</t>
  </si>
  <si>
    <t>H33</t>
  </si>
  <si>
    <t>H19～H22</t>
  </si>
  <si>
    <t>泉田川　0.0289[㎥/s]</t>
    <phoneticPr fontId="21"/>
  </si>
  <si>
    <t>消</t>
    <rPh sb="0" eb="1">
      <t>ショウ</t>
    </rPh>
    <phoneticPr fontId="21"/>
  </si>
  <si>
    <t>金 山 町</t>
  </si>
  <si>
    <t>H 2. 3</t>
  </si>
  <si>
    <t>H 2～H 6</t>
  </si>
  <si>
    <t>最 上 町</t>
  </si>
  <si>
    <t>H28. 1</t>
    <phoneticPr fontId="21"/>
  </si>
  <si>
    <t>統合</t>
    <phoneticPr fontId="21"/>
  </si>
  <si>
    <t>H36</t>
    <phoneticPr fontId="21"/>
  </si>
  <si>
    <t>H26～H27</t>
    <phoneticPr fontId="21"/>
  </si>
  <si>
    <t>真室川町</t>
  </si>
  <si>
    <t>H 2. 6</t>
  </si>
  <si>
    <t>H26. 3</t>
    <phoneticPr fontId="21"/>
  </si>
  <si>
    <t>統合</t>
  </si>
  <si>
    <t>H28</t>
    <phoneticPr fontId="21"/>
  </si>
  <si>
    <t>H26～H28</t>
    <phoneticPr fontId="21"/>
  </si>
  <si>
    <t>真室川　0.0155[㎥/s]</t>
  </si>
  <si>
    <t>米 沢 市</t>
  </si>
  <si>
    <t>T14. 9</t>
  </si>
  <si>
    <t>H25. 6</t>
    <phoneticPr fontId="21"/>
  </si>
  <si>
    <t>８拡
変更</t>
    <phoneticPr fontId="21"/>
  </si>
  <si>
    <t>H33</t>
    <phoneticPr fontId="21"/>
  </si>
  <si>
    <t>H25～H33</t>
    <phoneticPr fontId="21"/>
  </si>
  <si>
    <t>急</t>
    <phoneticPr fontId="21"/>
  </si>
  <si>
    <t>長 井 市</t>
  </si>
  <si>
    <t>S33.12</t>
  </si>
  <si>
    <t>H 6～H32</t>
  </si>
  <si>
    <t>－</t>
    <phoneticPr fontId="21"/>
  </si>
  <si>
    <t>南 陽 市</t>
  </si>
  <si>
    <t>S44. 3</t>
  </si>
  <si>
    <t>H19.11</t>
  </si>
  <si>
    <t>３拡</t>
  </si>
  <si>
    <t>H19</t>
  </si>
  <si>
    <t>高 畠 町</t>
  </si>
  <si>
    <t>S28. 4</t>
  </si>
  <si>
    <t>H23. 3</t>
    <phoneticPr fontId="21"/>
  </si>
  <si>
    <t>経営
変更</t>
    <phoneticPr fontId="21"/>
  </si>
  <si>
    <t>H37</t>
    <phoneticPr fontId="21"/>
  </si>
  <si>
    <t>H23～H37</t>
    <phoneticPr fontId="21"/>
  </si>
  <si>
    <t>川 西 町</t>
  </si>
  <si>
    <t>S36. 1</t>
  </si>
  <si>
    <t>H15～H18</t>
  </si>
  <si>
    <t>小 国 町</t>
  </si>
  <si>
    <t>S48. 3</t>
  </si>
  <si>
    <t>１拡</t>
  </si>
  <si>
    <t>荒川　0.0324[㎥/s]</t>
  </si>
  <si>
    <t>白 鷹 町</t>
  </si>
  <si>
    <t>S34.12</t>
  </si>
  <si>
    <t>S62. 3</t>
  </si>
  <si>
    <t>S56～H 2</t>
  </si>
  <si>
    <t>実淵川　0.077[㎥/s]</t>
    <phoneticPr fontId="21"/>
  </si>
  <si>
    <t>飯 豊 町</t>
  </si>
  <si>
    <t>S42. 3</t>
  </si>
  <si>
    <t>H 8</t>
  </si>
  <si>
    <t>S62～S63</t>
  </si>
  <si>
    <t>鶴 岡 市</t>
  </si>
  <si>
    <t>S 6.12</t>
  </si>
  <si>
    <t>H21. 4</t>
  </si>
  <si>
    <t>H40</t>
  </si>
  <si>
    <t>H21～H39</t>
  </si>
  <si>
    <t>温海川　0.0243[㎥/s]</t>
  </si>
  <si>
    <t>酒 田 市</t>
  </si>
  <si>
    <t>S 4. 2</t>
  </si>
  <si>
    <t>H20. 4</t>
  </si>
  <si>
    <t>８拡</t>
  </si>
  <si>
    <t>H31</t>
  </si>
  <si>
    <t>H22～H30</t>
  </si>
  <si>
    <t>最上川　0.578[㎥/s]</t>
  </si>
  <si>
    <t>庄 内 町</t>
  </si>
  <si>
    <t>S32.12</t>
  </si>
  <si>
    <t>H 5～H12</t>
  </si>
  <si>
    <t>遊 佐 町</t>
  </si>
  <si>
    <t>S41. 4</t>
  </si>
  <si>
    <t>H22. 5</t>
  </si>
  <si>
    <t>H32</t>
  </si>
  <si>
    <t>H22</t>
  </si>
  <si>
    <t>消</t>
    <phoneticPr fontId="21"/>
  </si>
  <si>
    <t>合　　計</t>
    <phoneticPr fontId="21"/>
  </si>
  <si>
    <t>（注）工期：経営（変更）認可時における施設整備計画の工期</t>
  </si>
  <si>
    <t>[人]</t>
    <phoneticPr fontId="21"/>
  </si>
  <si>
    <t>[㎥]</t>
  </si>
  <si>
    <t>[㎥/日]</t>
    <rPh sb="3" eb="4">
      <t>ニチ</t>
    </rPh>
    <phoneticPr fontId="21"/>
  </si>
  <si>
    <t>計画
給水人口</t>
    <phoneticPr fontId="21"/>
  </si>
  <si>
    <t>計画最大
給水量</t>
    <rPh sb="2" eb="4">
      <t>サイダイ</t>
    </rPh>
    <phoneticPr fontId="21"/>
  </si>
  <si>
    <t>目標
年度</t>
    <phoneticPr fontId="21"/>
  </si>
  <si>
    <t>[年度]</t>
    <rPh sb="1" eb="3">
      <t>ネンド</t>
    </rPh>
    <phoneticPr fontId="21"/>
  </si>
  <si>
    <t>工期</t>
    <phoneticPr fontId="21"/>
  </si>
  <si>
    <t>計　画　最　大　取　水　量　　[㎥/日]</t>
    <rPh sb="18" eb="19">
      <t>ニチ</t>
    </rPh>
    <phoneticPr fontId="21"/>
  </si>
  <si>
    <t>表　流　水</t>
    <phoneticPr fontId="21"/>
  </si>
  <si>
    <t>地　下　水</t>
    <phoneticPr fontId="21"/>
  </si>
  <si>
    <t>受水</t>
    <phoneticPr fontId="21"/>
  </si>
  <si>
    <t>浄水</t>
    <phoneticPr fontId="21"/>
  </si>
  <si>
    <t>河川名　、　取水権　等</t>
    <phoneticPr fontId="21"/>
  </si>
  <si>
    <t>浄水
方法</t>
    <rPh sb="3" eb="5">
      <t>ホウホウ</t>
    </rPh>
    <phoneticPr fontId="21"/>
  </si>
  <si>
    <t>消･緩･急･活･除鉄マ</t>
    <rPh sb="0" eb="1">
      <t>ケ</t>
    </rPh>
    <phoneticPr fontId="21"/>
  </si>
  <si>
    <t>消・急</t>
    <rPh sb="0" eb="1">
      <t>ショウ</t>
    </rPh>
    <phoneticPr fontId="21"/>
  </si>
  <si>
    <t>緩・消・膜</t>
    <rPh sb="2" eb="3">
      <t>ショウ</t>
    </rPh>
    <rPh sb="4" eb="5">
      <t>マク</t>
    </rPh>
    <phoneticPr fontId="21"/>
  </si>
  <si>
    <t>急･エア･除鉄マ</t>
    <phoneticPr fontId="21"/>
  </si>
  <si>
    <t>消・急</t>
    <rPh sb="2" eb="3">
      <t>キュウ</t>
    </rPh>
    <phoneticPr fontId="21"/>
  </si>
  <si>
    <t>消・膜</t>
    <rPh sb="0" eb="1">
      <t>ショウ</t>
    </rPh>
    <phoneticPr fontId="21"/>
  </si>
  <si>
    <t>緩･消･急･膜</t>
    <rPh sb="2" eb="3">
      <t>ショウ</t>
    </rPh>
    <rPh sb="4" eb="5">
      <t>キュウ</t>
    </rPh>
    <rPh sb="6" eb="7">
      <t>マク</t>
    </rPh>
    <phoneticPr fontId="21"/>
  </si>
  <si>
    <t>消・ア処</t>
    <rPh sb="0" eb="1">
      <t>ショウ</t>
    </rPh>
    <phoneticPr fontId="21"/>
  </si>
  <si>
    <t>消・緩</t>
    <phoneticPr fontId="21"/>
  </si>
  <si>
    <t>急・消</t>
    <phoneticPr fontId="21"/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</si>
  <si>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</si>
  <si>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</si>
  <si>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</si>
  <si>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</si>
  <si>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</si>
  <si>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</si>
  <si>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</si>
  <si>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</si>
  <si>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</si>
  <si>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</si>
  <si>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</si>
  <si>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</si>
  <si>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</si>
  <si>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</si>
  <si>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</si>
  <si>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</si>
  <si>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</si>
  <si>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生活用</t>
  </si>
  <si>
    <t>業務用</t>
  </si>
  <si>
    <t>工場用</t>
  </si>
  <si>
    <t>[％]</t>
  </si>
  <si>
    <t>尾花沢市大石田町環境衛生事業組合</t>
    <phoneticPr fontId="21"/>
  </si>
  <si>
    <t>合　　計</t>
    <phoneticPr fontId="21"/>
  </si>
  <si>
    <t>（注）現在給水人口の内108人は新潟県村上市</t>
    <rPh sb="1" eb="2">
      <t>チュウ</t>
    </rPh>
    <rPh sb="3" eb="5">
      <t>ゲンザイ</t>
    </rPh>
    <rPh sb="5" eb="7">
      <t>キュウスイ</t>
    </rPh>
    <rPh sb="7" eb="9">
      <t>ジンコウ</t>
    </rPh>
    <rPh sb="10" eb="11">
      <t>ウチ</t>
    </rPh>
    <rPh sb="14" eb="15">
      <t>ニン</t>
    </rPh>
    <rPh sb="16" eb="19">
      <t>ニイガタケン</t>
    </rPh>
    <rPh sb="19" eb="22">
      <t>ムラカミシ</t>
    </rPh>
    <phoneticPr fontId="21"/>
  </si>
  <si>
    <t>浅井戸</t>
    <phoneticPr fontId="21"/>
  </si>
  <si>
    <t>深井戸</t>
    <phoneticPr fontId="21"/>
  </si>
  <si>
    <t>ダム
直接</t>
    <phoneticPr fontId="21"/>
  </si>
  <si>
    <t>ダム
放流</t>
    <phoneticPr fontId="21"/>
  </si>
  <si>
    <t>損益計算</t>
  </si>
  <si>
    <t>資本的収支</t>
  </si>
  <si>
    <t>⑦</t>
  </si>
  <si>
    <t>資本的収入額が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</si>
  <si>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</si>
  <si>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</si>
  <si>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</si>
  <si>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</si>
  <si>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</si>
  <si>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</si>
  <si>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</si>
  <si>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</si>
  <si>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</si>
  <si>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</si>
  <si>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</si>
  <si>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資本的支出額に</t>
    <rPh sb="3" eb="5">
      <t>シシュツ</t>
    </rPh>
    <phoneticPr fontId="21"/>
  </si>
  <si>
    <t>人件費</t>
  </si>
  <si>
    <t>動力費</t>
  </si>
  <si>
    <t>修繕費</t>
  </si>
  <si>
    <t>薬品費</t>
  </si>
  <si>
    <t>支払利息</t>
  </si>
  <si>
    <t>減価償却費</t>
  </si>
  <si>
    <t>受水費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</si>
  <si>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</si>
  <si>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</si>
  <si>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</si>
  <si>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</si>
  <si>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</si>
  <si>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</si>
  <si>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</si>
  <si>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不足する額</t>
  </si>
  <si>
    <t>[千㎥]</t>
  </si>
  <si>
    <t>[円/㎥]</t>
  </si>
  <si>
    <t>尾花沢市大石田町環境衛生事業組合</t>
    <phoneticPr fontId="21"/>
  </si>
  <si>
    <t>合　　計</t>
  </si>
  <si>
    <t>費用構成</t>
    <phoneticPr fontId="21"/>
  </si>
  <si>
    <t>有収水量１㎥当り</t>
    <phoneticPr fontId="21"/>
  </si>
  <si>
    <t>（△損失）</t>
    <phoneticPr fontId="21"/>
  </si>
  <si>
    <t>(3) 財務状況</t>
    <rPh sb="4" eb="6">
      <t>ザイム</t>
    </rPh>
    <rPh sb="6" eb="8">
      <t>ジョウキョウ</t>
    </rPh>
    <phoneticPr fontId="21"/>
  </si>
  <si>
    <t>Ａ 供給単価 ＝ ①／⑦　　　Ｂ 給水原価 ＝ （⑥－⑤）／⑦　　　Ｃ 資本単価 ＝ （②＋③＋④×ａ）／⑦　　　ａ 受水費資本比率 ＝ 用水供給の資本単価／用水供給の給水原価</t>
    <rPh sb="2" eb="4">
      <t>キョウキュウ</t>
    </rPh>
    <rPh sb="4" eb="6">
      <t>タンカ</t>
    </rPh>
    <rPh sb="17" eb="19">
      <t>キュウスイ</t>
    </rPh>
    <rPh sb="19" eb="21">
      <t>ゲンカ</t>
    </rPh>
    <rPh sb="36" eb="38">
      <t>シホン</t>
    </rPh>
    <rPh sb="38" eb="40">
      <t>タンカ</t>
    </rPh>
    <rPh sb="59" eb="61">
      <t>ジュスイ</t>
    </rPh>
    <rPh sb="61" eb="62">
      <t>ヒ</t>
    </rPh>
    <rPh sb="62" eb="64">
      <t>シホン</t>
    </rPh>
    <rPh sb="64" eb="66">
      <t>ヒリツ</t>
    </rPh>
    <rPh sb="69" eb="71">
      <t>ヨウスイ</t>
    </rPh>
    <rPh sb="71" eb="73">
      <t>キョウキュウ</t>
    </rPh>
    <rPh sb="74" eb="76">
      <t>シホン</t>
    </rPh>
    <rPh sb="76" eb="78">
      <t>タンカ</t>
    </rPh>
    <rPh sb="79" eb="81">
      <t>ヨウスイ</t>
    </rPh>
    <rPh sb="81" eb="83">
      <t>キョウキュウ</t>
    </rPh>
    <rPh sb="84" eb="86">
      <t>キュウスイ</t>
    </rPh>
    <rPh sb="86" eb="88">
      <t>ゲンカ</t>
    </rPh>
    <phoneticPr fontId="21"/>
  </si>
  <si>
    <t>　　　　　　　項目
事業主体名</t>
    <rPh sb="7" eb="9">
      <t>コウモク</t>
    </rPh>
    <phoneticPr fontId="21"/>
  </si>
  <si>
    <t>　　　　　　　項目
 事業主体名</t>
    <rPh sb="7" eb="9">
      <t>コウモク</t>
    </rPh>
    <phoneticPr fontId="21"/>
  </si>
  <si>
    <r>
      <t xml:space="preserve">　　　　　　　項目
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 事業主体名</t>
    </r>
    <rPh sb="7" eb="9">
      <t>コウモク</t>
    </rPh>
    <phoneticPr fontId="21"/>
  </si>
  <si>
    <t>　　　　　　　項目
 事業主体名</t>
    <phoneticPr fontId="21"/>
  </si>
  <si>
    <t>他会計補助金</t>
    <rPh sb="3" eb="6">
      <t>ホジョキン</t>
    </rPh>
    <phoneticPr fontId="21"/>
  </si>
  <si>
    <t>当年度純利益</t>
    <rPh sb="3" eb="6">
      <t>ジュンリエキ</t>
    </rPh>
    <phoneticPr fontId="21"/>
  </si>
  <si>
    <t>資本的収入の純計</t>
    <rPh sb="6" eb="7">
      <t>ジュン</t>
    </rPh>
    <rPh sb="7" eb="8">
      <t>ケイ</t>
    </rPh>
    <phoneticPr fontId="21"/>
  </si>
  <si>
    <t>資本的支出の計</t>
    <rPh sb="6" eb="7">
      <t>ケイ</t>
    </rPh>
    <phoneticPr fontId="21"/>
  </si>
  <si>
    <t>企業債償還金</t>
    <rPh sb="3" eb="6">
      <t>ショウカンキン</t>
    </rPh>
    <phoneticPr fontId="21"/>
  </si>
  <si>
    <t>新設・拡張事業費</t>
    <rPh sb="5" eb="8">
      <t>ジギョウヒ</t>
    </rPh>
    <phoneticPr fontId="21"/>
  </si>
  <si>
    <t>年間総有収水量</t>
    <rPh sb="0" eb="2">
      <t>ネンカン</t>
    </rPh>
    <phoneticPr fontId="21"/>
  </si>
  <si>
    <t>[人]</t>
    <phoneticPr fontId="21"/>
  </si>
  <si>
    <t>[単位：千円]</t>
    <rPh sb="1" eb="3">
      <t>タンイ</t>
    </rPh>
    <rPh sb="4" eb="6">
      <t>センエン</t>
    </rPh>
    <phoneticPr fontId="21"/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</si>
  <si>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</si>
  <si>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</si>
  <si>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</si>
  <si>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</si>
  <si>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</si>
  <si>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</si>
  <si>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</si>
  <si>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</si>
  <si>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</si>
  <si>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</si>
  <si>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</si>
  <si>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</si>
  <si>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</si>
  <si>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</si>
  <si>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尾花沢市大石田町
環境衛生事業組合</t>
    <phoneticPr fontId="21"/>
  </si>
  <si>
    <t>県 平 均</t>
  </si>
  <si>
    <t>（注）超過料金が段階別料金の場合、最初の区分の㎥当たりの料金</t>
  </si>
  <si>
    <t>(4) 水道料金（家庭用φ13mm）</t>
    <phoneticPr fontId="21"/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</si>
  <si>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</si>
  <si>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</si>
  <si>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</si>
  <si>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</si>
  <si>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</si>
  <si>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</si>
  <si>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</si>
  <si>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</si>
  <si>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</si>
  <si>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</si>
  <si>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</si>
  <si>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</si>
  <si>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</si>
  <si>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</si>
  <si>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</si>
  <si>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</si>
  <si>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</si>
  <si>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</si>
  <si>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</si>
  <si>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</si>
  <si>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</si>
  <si>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</si>
  <si>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</si>
  <si>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</si>
  <si>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</si>
  <si>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常用
池数</t>
  </si>
  <si>
    <t/>
  </si>
  <si>
    <t>尾花沢市大石田町
環境衛生事業組合</t>
    <phoneticPr fontId="21"/>
  </si>
  <si>
    <t>合　　計</t>
    <phoneticPr fontId="21"/>
  </si>
  <si>
    <t>山 形 市</t>
    <phoneticPr fontId="21"/>
  </si>
  <si>
    <t>上 山 市</t>
    <phoneticPr fontId="21"/>
  </si>
  <si>
    <t>村 山 市</t>
    <phoneticPr fontId="21"/>
  </si>
  <si>
    <t>天 童 市</t>
    <phoneticPr fontId="21"/>
  </si>
  <si>
    <t>東 根 市</t>
    <phoneticPr fontId="21"/>
  </si>
  <si>
    <t>河 北 町</t>
    <phoneticPr fontId="21"/>
  </si>
  <si>
    <t>西 川 町</t>
    <phoneticPr fontId="21"/>
  </si>
  <si>
    <t>朝 日 町</t>
    <phoneticPr fontId="21"/>
  </si>
  <si>
    <t>大 江 町</t>
    <phoneticPr fontId="21"/>
  </si>
  <si>
    <t>新 庄 市</t>
    <phoneticPr fontId="21"/>
  </si>
  <si>
    <t>金 山 町</t>
    <phoneticPr fontId="21"/>
  </si>
  <si>
    <t>最 上 町</t>
    <phoneticPr fontId="21"/>
  </si>
  <si>
    <t>米 沢 市</t>
    <phoneticPr fontId="21"/>
  </si>
  <si>
    <t>長 井 市</t>
    <phoneticPr fontId="21"/>
  </si>
  <si>
    <t>南 陽 市</t>
    <phoneticPr fontId="21"/>
  </si>
  <si>
    <t>高 畠 町</t>
    <phoneticPr fontId="21"/>
  </si>
  <si>
    <t>川 西 町</t>
    <phoneticPr fontId="21"/>
  </si>
  <si>
    <t>小 国 町</t>
    <phoneticPr fontId="21"/>
  </si>
  <si>
    <t>白 鷹 町</t>
    <phoneticPr fontId="21"/>
  </si>
  <si>
    <t>飯 豊 町</t>
    <phoneticPr fontId="21"/>
  </si>
  <si>
    <t>鶴 岡 市</t>
    <phoneticPr fontId="21"/>
  </si>
  <si>
    <t>酒 田 市</t>
    <phoneticPr fontId="21"/>
  </si>
  <si>
    <t>庄 内 町</t>
    <phoneticPr fontId="21"/>
  </si>
  <si>
    <t>遊 佐 町</t>
    <phoneticPr fontId="21"/>
  </si>
  <si>
    <t>配水施設
有効容量</t>
    <phoneticPr fontId="21"/>
  </si>
  <si>
    <t>計画
浄水量</t>
    <phoneticPr fontId="21"/>
  </si>
  <si>
    <t>ﾓｼﾞｭｰﾙ数</t>
    <phoneticPr fontId="21"/>
  </si>
  <si>
    <t>H36</t>
    <phoneticPr fontId="21"/>
  </si>
  <si>
    <t>H23</t>
    <phoneticPr fontId="21"/>
  </si>
  <si>
    <t>H28～H33</t>
    <phoneticPr fontId="21"/>
  </si>
  <si>
    <t>H27</t>
    <phoneticPr fontId="21"/>
  </si>
  <si>
    <t>置賜白川　0.04[㎥/s]</t>
    <phoneticPr fontId="21"/>
  </si>
  <si>
    <t>長井ﾀﾞﾑ　0.12[㎥/s]</t>
    <rPh sb="0" eb="2">
      <t>ナガイ</t>
    </rPh>
    <phoneticPr fontId="21"/>
  </si>
  <si>
    <t>大樽川　0.095[㎥/s]</t>
    <phoneticPr fontId="21"/>
  </si>
  <si>
    <t>用途・口径
併用</t>
    <rPh sb="0" eb="2">
      <t>ヨウト</t>
    </rPh>
    <rPh sb="3" eb="5">
      <t>コウケイ</t>
    </rPh>
    <phoneticPr fontId="21"/>
  </si>
  <si>
    <t>合計</t>
    <rPh sb="0" eb="1">
      <t>ゴウ</t>
    </rPh>
    <rPh sb="1" eb="2">
      <t>ケイ</t>
    </rPh>
    <phoneticPr fontId="21"/>
  </si>
  <si>
    <t>膜ろ過</t>
    <rPh sb="0" eb="1">
      <t>マク</t>
    </rPh>
    <rPh sb="2" eb="3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</si>
</sst>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\(m/d\)"/>
    <numFmt numFmtId="180" formatCode="#,##0.0"/>
  </numFmts>
  <fonts count="27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</cellStyleXfs>
  <cellXfs count="275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3" fontId="20" fillId="0" borderId="40" xfId="45" applyNumberFormat="1" applyFont="1" applyFill="1" applyBorder="1" applyAlignment="1" applyProtection="1">
      <alignment vertical="center"/>
    </xf>
    <xf numFmtId="3" fontId="20" fillId="0" borderId="40" xfId="0" applyNumberFormat="1" applyFont="1" applyFill="1" applyBorder="1" applyAlignment="1">
      <alignment vertical="center"/>
    </xf>
    <xf numFmtId="0" fontId="24" fillId="0" borderId="40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vertical="center" wrapText="1"/>
    </xf>
    <xf numFmtId="0" fontId="20" fillId="24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3" fontId="20" fillId="0" borderId="29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 shrinkToFit="1"/>
    </xf>
    <xf numFmtId="178" fontId="20" fillId="24" borderId="42" xfId="0" applyNumberFormat="1" applyFont="1" applyFill="1" applyBorder="1" applyAlignment="1">
      <alignment horizontal="center" vertical="center"/>
    </xf>
    <xf numFmtId="178" fontId="20" fillId="24" borderId="42" xfId="0" applyNumberFormat="1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3" fontId="20" fillId="0" borderId="49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8" fontId="20" fillId="24" borderId="53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 wrapText="1"/>
    </xf>
    <xf numFmtId="3" fontId="20" fillId="0" borderId="55" xfId="0" applyNumberFormat="1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178" fontId="20" fillId="24" borderId="56" xfId="0" applyNumberFormat="1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wrapText="1"/>
    </xf>
    <xf numFmtId="3" fontId="20" fillId="0" borderId="58" xfId="0" applyNumberFormat="1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0" fillId="0" borderId="5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38" fontId="20" fillId="0" borderId="14" xfId="45" applyNumberFormat="1" applyFont="1" applyFill="1" applyBorder="1" applyAlignment="1" applyProtection="1">
      <alignment vertical="center"/>
    </xf>
    <xf numFmtId="179" fontId="20" fillId="0" borderId="14" xfId="0" applyNumberFormat="1" applyFont="1" applyFill="1" applyBorder="1" applyAlignment="1">
      <alignment horizontal="center" vertical="center"/>
    </xf>
    <xf numFmtId="38" fontId="20" fillId="0" borderId="17" xfId="45" applyNumberFormat="1" applyFont="1" applyFill="1" applyBorder="1" applyAlignment="1" applyProtection="1">
      <alignment vertical="center"/>
    </xf>
    <xf numFmtId="179" fontId="20" fillId="0" borderId="17" xfId="0" applyNumberFormat="1" applyFont="1" applyFill="1" applyBorder="1" applyAlignment="1">
      <alignment horizontal="center" vertical="center"/>
    </xf>
    <xf numFmtId="38" fontId="20" fillId="0" borderId="49" xfId="45" applyNumberFormat="1" applyFont="1" applyFill="1" applyBorder="1" applyAlignment="1" applyProtection="1">
      <alignment vertical="center"/>
    </xf>
    <xf numFmtId="180" fontId="20" fillId="0" borderId="49" xfId="0" applyNumberFormat="1" applyFont="1" applyFill="1" applyBorder="1" applyAlignment="1">
      <alignment vertical="center"/>
    </xf>
    <xf numFmtId="180" fontId="20" fillId="0" borderId="50" xfId="0" applyNumberFormat="1" applyFont="1" applyFill="1" applyBorder="1" applyAlignment="1">
      <alignment vertical="center"/>
    </xf>
    <xf numFmtId="3" fontId="20" fillId="0" borderId="17" xfId="33" applyNumberFormat="1" applyFont="1" applyFill="1" applyBorder="1" applyAlignment="1">
      <alignment vertical="center"/>
    </xf>
    <xf numFmtId="3" fontId="20" fillId="0" borderId="49" xfId="33" applyNumberFormat="1" applyFont="1" applyFill="1" applyBorder="1" applyAlignment="1">
      <alignment vertical="center"/>
    </xf>
    <xf numFmtId="3" fontId="20" fillId="0" borderId="13" xfId="33" applyNumberFormat="1" applyFont="1" applyFill="1" applyBorder="1" applyAlignment="1">
      <alignment vertical="center"/>
    </xf>
    <xf numFmtId="3" fontId="20" fillId="0" borderId="16" xfId="33" applyNumberFormat="1" applyFont="1" applyFill="1" applyBorder="1" applyAlignment="1">
      <alignment vertical="center"/>
    </xf>
    <xf numFmtId="3" fontId="20" fillId="0" borderId="48" xfId="33" applyNumberFormat="1" applyFont="1" applyFill="1" applyBorder="1" applyAlignment="1">
      <alignment vertical="center"/>
    </xf>
    <xf numFmtId="38" fontId="20" fillId="0" borderId="71" xfId="45" applyNumberFormat="1" applyFont="1" applyFill="1" applyBorder="1" applyAlignment="1" applyProtection="1">
      <alignment vertical="center"/>
    </xf>
    <xf numFmtId="49" fontId="20" fillId="0" borderId="48" xfId="0" applyNumberFormat="1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3" fontId="20" fillId="0" borderId="10" xfId="33" applyNumberFormat="1" applyFont="1" applyFill="1" applyBorder="1" applyAlignment="1">
      <alignment vertical="center"/>
    </xf>
    <xf numFmtId="38" fontId="20" fillId="0" borderId="11" xfId="45" applyNumberFormat="1" applyFont="1" applyFill="1" applyBorder="1" applyAlignment="1" applyProtection="1">
      <alignment vertical="center"/>
    </xf>
    <xf numFmtId="179" fontId="20" fillId="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vertical="center"/>
    </xf>
    <xf numFmtId="180" fontId="20" fillId="0" borderId="12" xfId="0" applyNumberFormat="1" applyFont="1" applyFill="1" applyBorder="1" applyAlignment="1">
      <alignment vertical="center"/>
    </xf>
    <xf numFmtId="180" fontId="20" fillId="0" borderId="14" xfId="0" applyNumberFormat="1" applyFont="1" applyFill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180" fontId="20" fillId="0" borderId="17" xfId="0" applyNumberFormat="1" applyFont="1" applyFill="1" applyBorder="1" applyAlignment="1">
      <alignment vertical="center"/>
    </xf>
    <xf numFmtId="180" fontId="20" fillId="0" borderId="18" xfId="0" applyNumberFormat="1" applyFont="1" applyFill="1" applyBorder="1" applyAlignment="1">
      <alignment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24" borderId="7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4" borderId="7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8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20" fillId="24" borderId="95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95" xfId="0" applyNumberFormat="1" applyFont="1" applyFill="1" applyBorder="1" applyAlignment="1">
      <alignment vertical="center"/>
    </xf>
    <xf numFmtId="178" fontId="20" fillId="0" borderId="96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24" borderId="97" xfId="0" applyFont="1" applyFill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97" xfId="0" applyNumberFormat="1" applyFont="1" applyFill="1" applyBorder="1" applyAlignment="1">
      <alignment vertical="center"/>
    </xf>
    <xf numFmtId="178" fontId="20" fillId="0" borderId="98" xfId="0" applyNumberFormat="1" applyFont="1" applyFill="1" applyBorder="1" applyAlignment="1">
      <alignment vertical="center"/>
    </xf>
    <xf numFmtId="0" fontId="24" fillId="24" borderId="97" xfId="0" applyFont="1" applyFill="1" applyBorder="1" applyAlignment="1">
      <alignment horizontal="center" vertical="center" wrapText="1" shrinkToFit="1"/>
    </xf>
    <xf numFmtId="178" fontId="20" fillId="0" borderId="14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Alignment="1">
      <alignment vertical="center"/>
    </xf>
    <xf numFmtId="178" fontId="20" fillId="24" borderId="97" xfId="0" applyNumberFormat="1" applyFont="1" applyFill="1" applyBorder="1" applyAlignment="1">
      <alignment horizontal="center" vertical="center"/>
    </xf>
    <xf numFmtId="178" fontId="20" fillId="24" borderId="97" xfId="0" applyNumberFormat="1" applyFont="1" applyFill="1" applyBorder="1" applyAlignment="1">
      <alignment horizontal="center" vertical="center" wrapText="1"/>
    </xf>
    <xf numFmtId="178" fontId="20" fillId="24" borderId="47" xfId="0" applyNumberFormat="1" applyFont="1" applyFill="1" applyBorder="1" applyAlignment="1">
      <alignment horizontal="center" vertical="center"/>
    </xf>
    <xf numFmtId="178" fontId="20" fillId="0" borderId="99" xfId="0" applyNumberFormat="1" applyFont="1" applyFill="1" applyBorder="1" applyAlignment="1">
      <alignment vertical="center"/>
    </xf>
    <xf numFmtId="178" fontId="20" fillId="0" borderId="100" xfId="0" applyNumberFormat="1" applyFont="1" applyFill="1" applyBorder="1" applyAlignment="1">
      <alignment vertical="center"/>
    </xf>
    <xf numFmtId="178" fontId="20" fillId="0" borderId="101" xfId="0" applyNumberFormat="1" applyFont="1" applyFill="1" applyBorder="1" applyAlignment="1">
      <alignment vertical="center"/>
    </xf>
    <xf numFmtId="178" fontId="20" fillId="0" borderId="101" xfId="0" applyNumberFormat="1" applyFont="1" applyFill="1" applyBorder="1" applyAlignment="1">
      <alignment vertical="center" shrinkToFit="1"/>
    </xf>
    <xf numFmtId="178" fontId="20" fillId="0" borderId="47" xfId="0" applyNumberFormat="1" applyFont="1" applyFill="1" applyBorder="1" applyAlignment="1">
      <alignment vertical="center"/>
    </xf>
    <xf numFmtId="178" fontId="20" fillId="0" borderId="102" xfId="0" applyNumberFormat="1" applyFont="1" applyFill="1" applyBorder="1" applyAlignment="1">
      <alignment vertical="center"/>
    </xf>
    <xf numFmtId="178" fontId="20" fillId="0" borderId="16" xfId="0" applyNumberFormat="1" applyFont="1" applyFill="1" applyBorder="1" applyAlignment="1">
      <alignment vertical="center"/>
    </xf>
    <xf numFmtId="178" fontId="20" fillId="0" borderId="17" xfId="0" applyNumberFormat="1" applyFont="1" applyFill="1" applyBorder="1" applyAlignment="1">
      <alignment vertical="center"/>
    </xf>
    <xf numFmtId="178" fontId="20" fillId="0" borderId="18" xfId="0" applyNumberFormat="1" applyFont="1" applyFill="1" applyBorder="1" applyAlignment="1">
      <alignment vertical="center"/>
    </xf>
    <xf numFmtId="178" fontId="20" fillId="0" borderId="56" xfId="0" applyNumberFormat="1" applyFont="1" applyFill="1" applyBorder="1" applyAlignment="1">
      <alignment vertical="center"/>
    </xf>
    <xf numFmtId="178" fontId="20" fillId="0" borderId="103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4" borderId="87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/>
    </xf>
    <xf numFmtId="0" fontId="20" fillId="24" borderId="89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/>
    </xf>
    <xf numFmtId="0" fontId="20" fillId="24" borderId="82" xfId="0" applyFont="1" applyFill="1" applyBorder="1" applyAlignment="1">
      <alignment horizontal="center" vertical="center"/>
    </xf>
    <xf numFmtId="177" fontId="20" fillId="24" borderId="83" xfId="0" applyNumberFormat="1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shrinkToFit="1"/>
    </xf>
    <xf numFmtId="0" fontId="20" fillId="24" borderId="90" xfId="0" applyFont="1" applyFill="1" applyBorder="1" applyAlignment="1">
      <alignment horizontal="center" vertical="center"/>
    </xf>
    <xf numFmtId="0" fontId="20" fillId="24" borderId="91" xfId="0" applyFont="1" applyFill="1" applyBorder="1" applyAlignment="1">
      <alignment horizontal="center" vertical="center" shrinkToFit="1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92" xfId="0" applyFont="1" applyFill="1" applyBorder="1" applyAlignment="1">
      <alignment horizontal="center" vertical="center"/>
    </xf>
    <xf numFmtId="0" fontId="20" fillId="24" borderId="91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9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176" fontId="20" fillId="0" borderId="0" xfId="44" applyFont="1" applyFill="1">
      <alignment vertical="center"/>
    </xf>
    <xf numFmtId="0" fontId="20" fillId="24" borderId="107" xfId="0" applyFont="1" applyFill="1" applyBorder="1" applyAlignment="1">
      <alignment horizontal="center" vertical="center"/>
    </xf>
    <xf numFmtId="0" fontId="20" fillId="24" borderId="108" xfId="0" applyFont="1" applyFill="1" applyBorder="1" applyAlignment="1">
      <alignment horizontal="center" vertical="center"/>
    </xf>
    <xf numFmtId="0" fontId="20" fillId="24" borderId="109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vertical="center"/>
    </xf>
    <xf numFmtId="0" fontId="20" fillId="0" borderId="106" xfId="0" applyFont="1" applyFill="1" applyBorder="1" applyAlignment="1">
      <alignment vertical="center"/>
    </xf>
    <xf numFmtId="0" fontId="20" fillId="24" borderId="11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right" vertical="center"/>
    </xf>
    <xf numFmtId="0" fontId="20" fillId="24" borderId="110" xfId="0" applyFont="1" applyFill="1" applyBorder="1" applyAlignment="1">
      <alignment horizontal="center" vertical="center" wrapText="1"/>
    </xf>
    <xf numFmtId="0" fontId="20" fillId="25" borderId="112" xfId="0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vertical="center"/>
    </xf>
    <xf numFmtId="0" fontId="20" fillId="24" borderId="11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/>
    </xf>
    <xf numFmtId="0" fontId="20" fillId="0" borderId="115" xfId="0" applyFont="1" applyFill="1" applyBorder="1" applyAlignment="1">
      <alignment vertical="center"/>
    </xf>
    <xf numFmtId="176" fontId="20" fillId="0" borderId="109" xfId="46" applyFont="1" applyFill="1" applyBorder="1" applyAlignment="1">
      <alignment horizontal="center" vertical="center"/>
    </xf>
    <xf numFmtId="176" fontId="20" fillId="0" borderId="110" xfId="46" applyFont="1" applyFill="1" applyBorder="1" applyAlignment="1">
      <alignment horizontal="center" vertical="center"/>
    </xf>
    <xf numFmtId="176" fontId="20" fillId="0" borderId="116" xfId="46" applyFont="1" applyFill="1" applyBorder="1" applyAlignment="1">
      <alignment horizontal="center" vertical="center"/>
    </xf>
    <xf numFmtId="3" fontId="20" fillId="0" borderId="126" xfId="46" applyNumberFormat="1" applyFont="1" applyFill="1" applyBorder="1" applyAlignment="1">
      <alignment vertical="center" wrapText="1"/>
    </xf>
    <xf numFmtId="3" fontId="20" fillId="0" borderId="126" xfId="46" applyNumberFormat="1" applyFont="1" applyFill="1" applyBorder="1" applyAlignment="1">
      <alignment vertical="center"/>
    </xf>
    <xf numFmtId="3" fontId="20" fillId="0" borderId="131" xfId="46" applyNumberFormat="1" applyFont="1" applyFill="1" applyBorder="1" applyAlignment="1">
      <alignment vertical="center"/>
    </xf>
    <xf numFmtId="3" fontId="20" fillId="0" borderId="131" xfId="46" applyNumberFormat="1" applyFont="1" applyFill="1" applyBorder="1" applyAlignment="1">
      <alignment vertical="center" wrapText="1"/>
    </xf>
    <xf numFmtId="3" fontId="20" fillId="0" borderId="124" xfId="46" applyNumberFormat="1" applyFont="1" applyFill="1" applyBorder="1" applyAlignment="1">
      <alignment vertical="center"/>
    </xf>
    <xf numFmtId="3" fontId="20" fillId="0" borderId="124" xfId="46" applyNumberFormat="1" applyFont="1" applyFill="1" applyBorder="1" applyAlignment="1">
      <alignment vertical="center" wrapText="1"/>
    </xf>
    <xf numFmtId="3" fontId="20" fillId="0" borderId="131" xfId="46" quotePrefix="1" applyNumberFormat="1" applyFont="1" applyFill="1" applyBorder="1" applyAlignment="1">
      <alignment vertical="center"/>
    </xf>
    <xf numFmtId="3" fontId="20" fillId="0" borderId="134" xfId="46" applyNumberFormat="1" applyFont="1" applyFill="1" applyBorder="1" applyAlignment="1">
      <alignment vertical="center"/>
    </xf>
    <xf numFmtId="3" fontId="20" fillId="0" borderId="134" xfId="46" applyNumberFormat="1" applyFont="1" applyFill="1" applyBorder="1" applyAlignment="1">
      <alignment vertical="center" wrapText="1"/>
    </xf>
    <xf numFmtId="3" fontId="20" fillId="0" borderId="135" xfId="46" applyNumberFormat="1" applyFont="1" applyFill="1" applyBorder="1" applyAlignment="1">
      <alignment vertical="center"/>
    </xf>
    <xf numFmtId="3" fontId="20" fillId="0" borderId="135" xfId="46" applyNumberFormat="1" applyFont="1" applyFill="1" applyBorder="1" applyAlignment="1">
      <alignment vertical="center" wrapText="1"/>
    </xf>
    <xf numFmtId="3" fontId="20" fillId="0" borderId="131" xfId="46" applyNumberFormat="1" applyFont="1" applyFill="1" applyBorder="1" applyAlignment="1">
      <alignment horizontal="center" vertical="center"/>
    </xf>
    <xf numFmtId="3" fontId="20" fillId="0" borderId="134" xfId="46" applyNumberFormat="1" applyFont="1" applyFill="1" applyBorder="1" applyAlignment="1">
      <alignment horizontal="center" vertical="center"/>
    </xf>
    <xf numFmtId="176" fontId="20" fillId="0" borderId="0" xfId="46" applyFont="1" applyFill="1" applyBorder="1" applyAlignment="1">
      <alignment vertical="center"/>
    </xf>
    <xf numFmtId="176" fontId="20" fillId="0" borderId="0" xfId="46" applyFont="1" applyFill="1" applyAlignment="1">
      <alignment vertical="center"/>
    </xf>
    <xf numFmtId="176" fontId="20" fillId="0" borderId="0" xfId="42" applyFont="1" applyFill="1" applyAlignment="1">
      <alignment vertical="center"/>
    </xf>
    <xf numFmtId="3" fontId="20" fillId="0" borderId="109" xfId="46" applyNumberFormat="1" applyFont="1" applyFill="1" applyBorder="1" applyAlignment="1">
      <alignment vertical="center"/>
    </xf>
    <xf numFmtId="3" fontId="20" fillId="0" borderId="110" xfId="46" applyNumberFormat="1" applyFont="1" applyFill="1" applyBorder="1" applyAlignment="1">
      <alignment vertical="center"/>
    </xf>
    <xf numFmtId="3" fontId="20" fillId="0" borderId="132" xfId="46" applyNumberFormat="1" applyFont="1" applyFill="1" applyBorder="1" applyAlignment="1">
      <alignment vertical="center"/>
    </xf>
    <xf numFmtId="3" fontId="20" fillId="0" borderId="116" xfId="46" applyNumberFormat="1" applyFont="1" applyFill="1" applyBorder="1" applyAlignment="1">
      <alignment vertical="center"/>
    </xf>
    <xf numFmtId="3" fontId="20" fillId="0" borderId="129" xfId="46" applyNumberFormat="1" applyFont="1" applyFill="1" applyBorder="1" applyAlignment="1">
      <alignment vertical="center"/>
    </xf>
    <xf numFmtId="3" fontId="20" fillId="0" borderId="136" xfId="46" applyNumberFormat="1" applyFont="1" applyFill="1" applyBorder="1" applyAlignment="1">
      <alignment vertical="center"/>
    </xf>
    <xf numFmtId="3" fontId="20" fillId="0" borderId="137" xfId="46" applyNumberFormat="1" applyFont="1" applyFill="1" applyBorder="1" applyAlignment="1">
      <alignment vertical="center"/>
    </xf>
    <xf numFmtId="3" fontId="20" fillId="0" borderId="138" xfId="46" applyNumberFormat="1" applyFont="1" applyFill="1" applyBorder="1" applyAlignment="1">
      <alignment vertical="center"/>
    </xf>
    <xf numFmtId="3" fontId="20" fillId="0" borderId="111" xfId="46" applyNumberFormat="1" applyFont="1" applyFill="1" applyBorder="1" applyAlignment="1">
      <alignment vertical="center"/>
    </xf>
    <xf numFmtId="3" fontId="20" fillId="0" borderId="142" xfId="46" applyNumberFormat="1" applyFont="1" applyFill="1" applyBorder="1" applyAlignment="1">
      <alignment vertical="center"/>
    </xf>
    <xf numFmtId="3" fontId="20" fillId="0" borderId="145" xfId="46" applyNumberFormat="1" applyFont="1" applyFill="1" applyBorder="1" applyAlignment="1">
      <alignment vertical="center"/>
    </xf>
    <xf numFmtId="3" fontId="20" fillId="0" borderId="145" xfId="46" applyNumberFormat="1" applyFont="1" applyFill="1" applyBorder="1" applyAlignment="1">
      <alignment vertical="center" wrapText="1"/>
    </xf>
    <xf numFmtId="3" fontId="20" fillId="0" borderId="146" xfId="46" applyNumberFormat="1" applyFont="1" applyFill="1" applyBorder="1" applyAlignment="1">
      <alignment vertical="center"/>
    </xf>
    <xf numFmtId="3" fontId="20" fillId="0" borderId="147" xfId="46" applyNumberFormat="1" applyFont="1" applyFill="1" applyBorder="1" applyAlignment="1">
      <alignment vertical="center"/>
    </xf>
    <xf numFmtId="41" fontId="20" fillId="0" borderId="0" xfId="33" applyFont="1" applyFill="1" applyBorder="1" applyAlignment="1">
      <alignment vertical="center"/>
    </xf>
    <xf numFmtId="57" fontId="20" fillId="0" borderId="64" xfId="0" applyNumberFormat="1" applyFont="1" applyFill="1" applyBorder="1" applyAlignment="1">
      <alignment horizontal="center" vertical="center"/>
    </xf>
    <xf numFmtId="57" fontId="20" fillId="0" borderId="43" xfId="0" applyNumberFormat="1" applyFont="1" applyFill="1" applyBorder="1" applyAlignment="1">
      <alignment horizontal="center" vertical="center"/>
    </xf>
    <xf numFmtId="57" fontId="20" fillId="0" borderId="114" xfId="0" applyNumberFormat="1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24" borderId="19" xfId="0" applyFont="1" applyFill="1" applyBorder="1" applyAlignment="1">
      <alignment vertical="center" wrapText="1"/>
    </xf>
    <xf numFmtId="0" fontId="24" fillId="24" borderId="25" xfId="0" applyFont="1" applyFill="1" applyBorder="1" applyAlignment="1">
      <alignment vertical="center"/>
    </xf>
    <xf numFmtId="0" fontId="24" fillId="24" borderId="32" xfId="0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vertical="center" textRotation="255"/>
    </xf>
    <xf numFmtId="0" fontId="20" fillId="24" borderId="27" xfId="0" applyFont="1" applyFill="1" applyBorder="1" applyAlignment="1">
      <alignment vertical="center" textRotation="255"/>
    </xf>
    <xf numFmtId="0" fontId="20" fillId="24" borderId="34" xfId="0" applyFont="1" applyFill="1" applyBorder="1" applyAlignment="1">
      <alignment vertical="center" textRotation="255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vertical="center" textRotation="255"/>
    </xf>
    <xf numFmtId="0" fontId="20" fillId="24" borderId="65" xfId="0" applyFont="1" applyFill="1" applyBorder="1" applyAlignment="1">
      <alignment vertical="center" textRotation="255"/>
    </xf>
    <xf numFmtId="0" fontId="20" fillId="24" borderId="43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66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4" fillId="24" borderId="69" xfId="0" applyFont="1" applyFill="1" applyBorder="1" applyAlignment="1">
      <alignment vertical="center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 wrapText="1"/>
    </xf>
    <xf numFmtId="0" fontId="20" fillId="24" borderId="68" xfId="0" applyFont="1" applyFill="1" applyBorder="1" applyAlignment="1">
      <alignment horizontal="center" vertical="center"/>
    </xf>
    <xf numFmtId="0" fontId="24" fillId="24" borderId="73" xfId="0" applyFont="1" applyFill="1" applyBorder="1" applyAlignment="1">
      <alignment vertical="center" wrapText="1"/>
    </xf>
    <xf numFmtId="0" fontId="24" fillId="24" borderId="78" xfId="0" applyFont="1" applyFill="1" applyBorder="1" applyAlignment="1">
      <alignment vertical="center" wrapText="1"/>
    </xf>
    <xf numFmtId="0" fontId="24" fillId="24" borderId="93" xfId="0" applyFont="1" applyFill="1" applyBorder="1" applyAlignment="1">
      <alignment vertical="center" wrapText="1"/>
    </xf>
    <xf numFmtId="0" fontId="20" fillId="24" borderId="86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/>
    </xf>
    <xf numFmtId="0" fontId="20" fillId="24" borderId="10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91" xfId="0" applyFont="1" applyFill="1" applyBorder="1" applyAlignment="1">
      <alignment horizontal="center" vertical="center"/>
    </xf>
    <xf numFmtId="0" fontId="20" fillId="24" borderId="10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 wrapText="1"/>
    </xf>
    <xf numFmtId="0" fontId="20" fillId="24" borderId="106" xfId="0" applyFont="1" applyFill="1" applyBorder="1" applyAlignment="1">
      <alignment horizontal="center" vertical="center" wrapText="1"/>
    </xf>
    <xf numFmtId="176" fontId="20" fillId="24" borderId="128" xfId="46" applyFont="1" applyFill="1" applyBorder="1" applyAlignment="1">
      <alignment horizontal="center" vertical="center"/>
    </xf>
    <xf numFmtId="176" fontId="20" fillId="24" borderId="130" xfId="46" applyFont="1" applyFill="1" applyBorder="1" applyAlignment="1">
      <alignment horizontal="center" vertical="center"/>
    </xf>
    <xf numFmtId="176" fontId="20" fillId="24" borderId="133" xfId="46" applyFont="1" applyFill="1" applyBorder="1" applyAlignment="1">
      <alignment horizontal="center" vertical="center"/>
    </xf>
    <xf numFmtId="176" fontId="20" fillId="24" borderId="144" xfId="46" applyFont="1" applyFill="1" applyBorder="1" applyAlignment="1">
      <alignment horizontal="center" vertical="center"/>
    </xf>
    <xf numFmtId="176" fontId="20" fillId="24" borderId="139" xfId="46" applyFont="1" applyFill="1" applyBorder="1" applyAlignment="1">
      <alignment horizontal="center" vertical="center"/>
    </xf>
    <xf numFmtId="176" fontId="20" fillId="24" borderId="143" xfId="46" applyFont="1" applyFill="1" applyBorder="1" applyAlignment="1">
      <alignment horizontal="center" vertical="center"/>
    </xf>
    <xf numFmtId="176" fontId="20" fillId="24" borderId="140" xfId="46" applyFont="1" applyFill="1" applyBorder="1" applyAlignment="1">
      <alignment horizontal="center" vertical="center"/>
    </xf>
    <xf numFmtId="176" fontId="20" fillId="24" borderId="141" xfId="46" applyFont="1" applyFill="1" applyBorder="1" applyAlignment="1">
      <alignment horizontal="center" vertical="center"/>
    </xf>
    <xf numFmtId="176" fontId="20" fillId="24" borderId="123" xfId="46" applyFont="1" applyFill="1" applyBorder="1" applyAlignment="1">
      <alignment horizontal="center" vertical="center" wrapText="1"/>
    </xf>
    <xf numFmtId="176" fontId="20" fillId="24" borderId="128" xfId="46" applyFont="1" applyFill="1" applyBorder="1" applyAlignment="1">
      <alignment horizontal="center" vertical="center" wrapText="1"/>
    </xf>
    <xf numFmtId="176" fontId="20" fillId="24" borderId="130" xfId="46" applyFont="1" applyFill="1" applyBorder="1" applyAlignment="1">
      <alignment horizontal="center" vertical="center" wrapText="1"/>
    </xf>
    <xf numFmtId="176" fontId="20" fillId="24" borderId="133" xfId="46" applyFont="1" applyFill="1" applyBorder="1" applyAlignment="1">
      <alignment horizontal="center" vertical="center" wrapText="1"/>
    </xf>
    <xf numFmtId="176" fontId="20" fillId="24" borderId="126" xfId="46" applyFont="1" applyFill="1" applyBorder="1" applyAlignment="1">
      <alignment horizontal="center" vertical="center" wrapText="1"/>
    </xf>
    <xf numFmtId="176" fontId="20" fillId="24" borderId="124" xfId="46" applyFont="1" applyFill="1" applyBorder="1" applyAlignment="1">
      <alignment horizontal="center" vertical="center" wrapText="1"/>
    </xf>
    <xf numFmtId="176" fontId="20" fillId="24" borderId="117" xfId="46" applyFont="1" applyFill="1" applyBorder="1" applyAlignment="1">
      <alignment vertical="center" wrapText="1"/>
    </xf>
    <xf numFmtId="176" fontId="20" fillId="24" borderId="122" xfId="46" applyFont="1" applyFill="1" applyBorder="1" applyAlignment="1">
      <alignment vertical="center"/>
    </xf>
    <xf numFmtId="176" fontId="20" fillId="24" borderId="127" xfId="46" applyFont="1" applyFill="1" applyBorder="1" applyAlignment="1">
      <alignment vertical="center"/>
    </xf>
    <xf numFmtId="176" fontId="20" fillId="24" borderId="118" xfId="46" applyFont="1" applyFill="1" applyBorder="1" applyAlignment="1">
      <alignment horizontal="center" vertical="center"/>
    </xf>
    <xf numFmtId="176" fontId="20" fillId="24" borderId="119" xfId="46" applyFont="1" applyFill="1" applyBorder="1" applyAlignment="1">
      <alignment horizontal="center" vertical="center"/>
    </xf>
    <xf numFmtId="176" fontId="20" fillId="24" borderId="120" xfId="46" applyFont="1" applyFill="1" applyBorder="1" applyAlignment="1">
      <alignment horizontal="center" vertical="center"/>
    </xf>
    <xf numFmtId="176" fontId="20" fillId="24" borderId="121" xfId="46" applyFont="1" applyFill="1" applyBorder="1" applyAlignment="1">
      <alignment horizontal="center" vertical="center"/>
    </xf>
    <xf numFmtId="176" fontId="20" fillId="24" borderId="123" xfId="46" applyFont="1" applyFill="1" applyBorder="1" applyAlignment="1">
      <alignment horizontal="center" vertical="center"/>
    </xf>
    <xf numFmtId="176" fontId="20" fillId="24" borderId="125" xfId="46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zoomScale="90" zoomScaleNormal="90" zoomScaleSheetLayoutView="80" workbookViewId="0">
      <selection activeCell="B23" sqref="B23"/>
    </sheetView>
  </sheetViews>
  <sheetFormatPr defaultColWidth="9.85546875" defaultRowHeight="15" customHeight="1" x14ac:dyDescent="0.15"/>
  <cols>
    <col min="1" max="1" width="16.42578125" style="1" customWidth="1"/>
    <col min="2" max="3" width="8.5703125" style="1" customWidth="1"/>
    <col min="4" max="4" width="6.42578125" style="1" customWidth="1"/>
    <col min="5" max="6" width="9.28515625" style="2" customWidth="1"/>
    <col min="7" max="7" width="6.42578125" style="1" customWidth="1"/>
    <col min="8" max="17" width="9.28515625" style="1" customWidth="1"/>
    <col min="18" max="19" width="6.42578125" style="1" customWidth="1"/>
    <col min="20" max="20" width="37.140625" style="1" customWidth="1"/>
    <col min="21" max="22" width="9.28515625" style="1" customWidth="1"/>
    <col min="23" max="26" width="8.5703125" style="1" customWidth="1"/>
    <col min="27" max="27" width="4.28515625" style="1" customWidth="1"/>
    <col min="28" max="16384" width="9.85546875" style="1"/>
  </cols>
  <sheetData>
    <row r="1" spans="1:21" ht="15" customHeight="1" x14ac:dyDescent="0.15">
      <c r="A1" s="201" t="s">
        <v>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5" customHeight="1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5" customHeight="1" x14ac:dyDescent="0.1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3" customFormat="1" ht="1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 customHeight="1" x14ac:dyDescent="0.15">
      <c r="A5" s="202" t="s">
        <v>274</v>
      </c>
      <c r="B5" s="205" t="s">
        <v>10</v>
      </c>
      <c r="C5" s="208" t="s">
        <v>11</v>
      </c>
      <c r="D5" s="211" t="s">
        <v>12</v>
      </c>
      <c r="E5" s="199" t="s">
        <v>182</v>
      </c>
      <c r="F5" s="199" t="s">
        <v>183</v>
      </c>
      <c r="G5" s="199" t="s">
        <v>184</v>
      </c>
      <c r="H5" s="199" t="s">
        <v>186</v>
      </c>
      <c r="I5" s="215" t="s">
        <v>187</v>
      </c>
      <c r="J5" s="215"/>
      <c r="K5" s="215"/>
      <c r="L5" s="215"/>
      <c r="M5" s="215"/>
      <c r="N5" s="215"/>
      <c r="O5" s="215"/>
      <c r="P5" s="215"/>
      <c r="Q5" s="215"/>
      <c r="R5" s="216" t="s">
        <v>13</v>
      </c>
      <c r="S5" s="216"/>
      <c r="T5" s="217" t="s">
        <v>192</v>
      </c>
      <c r="U5" s="220" t="s">
        <v>193</v>
      </c>
    </row>
    <row r="6" spans="1:21" ht="15" customHeight="1" x14ac:dyDescent="0.15">
      <c r="A6" s="203"/>
      <c r="B6" s="206"/>
      <c r="C6" s="209"/>
      <c r="D6" s="212"/>
      <c r="E6" s="200"/>
      <c r="F6" s="200"/>
      <c r="G6" s="200"/>
      <c r="H6" s="200"/>
      <c r="I6" s="223" t="s">
        <v>188</v>
      </c>
      <c r="J6" s="223"/>
      <c r="K6" s="223"/>
      <c r="L6" s="223" t="s">
        <v>189</v>
      </c>
      <c r="M6" s="223"/>
      <c r="N6" s="223"/>
      <c r="O6" s="7" t="s">
        <v>16</v>
      </c>
      <c r="P6" s="7" t="s">
        <v>190</v>
      </c>
      <c r="Q6" s="224" t="s">
        <v>17</v>
      </c>
      <c r="R6" s="198" t="s">
        <v>18</v>
      </c>
      <c r="S6" s="198"/>
      <c r="T6" s="218"/>
      <c r="U6" s="221"/>
    </row>
    <row r="7" spans="1:21" ht="15" customHeight="1" x14ac:dyDescent="0.15">
      <c r="A7" s="204"/>
      <c r="B7" s="207"/>
      <c r="C7" s="210"/>
      <c r="D7" s="213"/>
      <c r="E7" s="52" t="s">
        <v>179</v>
      </c>
      <c r="F7" s="54" t="s">
        <v>181</v>
      </c>
      <c r="G7" s="214"/>
      <c r="H7" s="52" t="s">
        <v>185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191</v>
      </c>
      <c r="Q7" s="225"/>
      <c r="R7" s="8" t="s">
        <v>26</v>
      </c>
      <c r="S7" s="8" t="s">
        <v>27</v>
      </c>
      <c r="T7" s="219"/>
      <c r="U7" s="222"/>
    </row>
    <row r="8" spans="1:21" ht="22.5" customHeight="1" x14ac:dyDescent="0.15">
      <c r="A8" s="9" t="s">
        <v>28</v>
      </c>
      <c r="B8" s="10" t="s">
        <v>29</v>
      </c>
      <c r="C8" s="11" t="s">
        <v>30</v>
      </c>
      <c r="D8" s="12" t="s">
        <v>31</v>
      </c>
      <c r="E8" s="13">
        <v>244967</v>
      </c>
      <c r="F8" s="14">
        <v>103413</v>
      </c>
      <c r="G8" s="11" t="s">
        <v>32</v>
      </c>
      <c r="H8" s="11" t="s">
        <v>360</v>
      </c>
      <c r="I8" s="13">
        <v>30000</v>
      </c>
      <c r="J8" s="14">
        <v>8200</v>
      </c>
      <c r="K8" s="14">
        <v>63200</v>
      </c>
      <c r="L8" s="14">
        <v>6439</v>
      </c>
      <c r="M8" s="14"/>
      <c r="N8" s="14">
        <v>2400</v>
      </c>
      <c r="O8" s="14">
        <v>906</v>
      </c>
      <c r="P8" s="14">
        <v>26661</v>
      </c>
      <c r="Q8" s="14">
        <f>SUM(I8:P8)</f>
        <v>137806</v>
      </c>
      <c r="R8" s="14"/>
      <c r="S8" s="14">
        <v>6</v>
      </c>
      <c r="T8" s="15" t="s">
        <v>33</v>
      </c>
      <c r="U8" s="16" t="s">
        <v>194</v>
      </c>
    </row>
    <row r="9" spans="1:21" ht="22.5" customHeight="1" x14ac:dyDescent="0.15">
      <c r="A9" s="17" t="s">
        <v>34</v>
      </c>
      <c r="B9" s="18" t="s">
        <v>35</v>
      </c>
      <c r="C9" s="19" t="s">
        <v>36</v>
      </c>
      <c r="D9" s="20" t="s">
        <v>37</v>
      </c>
      <c r="E9" s="21">
        <v>41902</v>
      </c>
      <c r="F9" s="21">
        <v>20200</v>
      </c>
      <c r="G9" s="19" t="s">
        <v>38</v>
      </c>
      <c r="H9" s="19" t="s">
        <v>39</v>
      </c>
      <c r="I9" s="21"/>
      <c r="J9" s="21"/>
      <c r="K9" s="21"/>
      <c r="L9" s="21"/>
      <c r="M9" s="21"/>
      <c r="N9" s="21">
        <v>8340</v>
      </c>
      <c r="O9" s="21">
        <v>104</v>
      </c>
      <c r="P9" s="21">
        <v>11756</v>
      </c>
      <c r="Q9" s="21">
        <f>SUM(I9:P9)</f>
        <v>20200</v>
      </c>
      <c r="R9" s="21"/>
      <c r="S9" s="21">
        <v>8</v>
      </c>
      <c r="T9" s="22"/>
      <c r="U9" s="23" t="s">
        <v>195</v>
      </c>
    </row>
    <row r="10" spans="1:21" ht="22.5" customHeight="1" x14ac:dyDescent="0.15">
      <c r="A10" s="17" t="s">
        <v>40</v>
      </c>
      <c r="B10" s="18" t="s">
        <v>41</v>
      </c>
      <c r="C10" s="19" t="s">
        <v>30</v>
      </c>
      <c r="D10" s="20" t="s">
        <v>31</v>
      </c>
      <c r="E10" s="21">
        <v>31870</v>
      </c>
      <c r="F10" s="21">
        <v>11515</v>
      </c>
      <c r="G10" s="19" t="s">
        <v>42</v>
      </c>
      <c r="H10" s="19" t="s">
        <v>361</v>
      </c>
      <c r="I10" s="21"/>
      <c r="J10" s="21"/>
      <c r="K10" s="21"/>
      <c r="L10" s="21">
        <v>211</v>
      </c>
      <c r="M10" s="21"/>
      <c r="N10" s="21"/>
      <c r="O10" s="21"/>
      <c r="P10" s="21">
        <v>16165</v>
      </c>
      <c r="Q10" s="21">
        <f t="shared" ref="Q10:Q35" si="0">SUM(I10:P10)</f>
        <v>16376</v>
      </c>
      <c r="R10" s="21"/>
      <c r="S10" s="21"/>
      <c r="T10" s="22"/>
      <c r="U10" s="23" t="s">
        <v>43</v>
      </c>
    </row>
    <row r="11" spans="1:21" ht="22.5" customHeight="1" x14ac:dyDescent="0.15">
      <c r="A11" s="17" t="s">
        <v>44</v>
      </c>
      <c r="B11" s="18" t="s">
        <v>45</v>
      </c>
      <c r="C11" s="19" t="s">
        <v>46</v>
      </c>
      <c r="D11" s="19" t="s">
        <v>47</v>
      </c>
      <c r="E11" s="21">
        <v>25323</v>
      </c>
      <c r="F11" s="21">
        <v>9588</v>
      </c>
      <c r="G11" s="19" t="s">
        <v>48</v>
      </c>
      <c r="H11" s="19" t="s">
        <v>49</v>
      </c>
      <c r="I11" s="21"/>
      <c r="J11" s="21"/>
      <c r="K11" s="21">
        <v>1500</v>
      </c>
      <c r="L11" s="21"/>
      <c r="M11" s="21"/>
      <c r="N11" s="21"/>
      <c r="O11" s="21">
        <v>288</v>
      </c>
      <c r="P11" s="21">
        <v>12311</v>
      </c>
      <c r="Q11" s="21">
        <f t="shared" si="0"/>
        <v>14099</v>
      </c>
      <c r="R11" s="21"/>
      <c r="S11" s="21"/>
      <c r="T11" s="22" t="s">
        <v>50</v>
      </c>
      <c r="U11" s="24" t="s">
        <v>196</v>
      </c>
    </row>
    <row r="12" spans="1:21" ht="22.5" customHeight="1" x14ac:dyDescent="0.15">
      <c r="A12" s="17" t="s">
        <v>51</v>
      </c>
      <c r="B12" s="18" t="s">
        <v>52</v>
      </c>
      <c r="C12" s="19" t="s">
        <v>4</v>
      </c>
      <c r="D12" s="19" t="s">
        <v>53</v>
      </c>
      <c r="E12" s="21">
        <v>67000</v>
      </c>
      <c r="F12" s="21">
        <v>30900</v>
      </c>
      <c r="G12" s="19" t="s">
        <v>54</v>
      </c>
      <c r="H12" s="19" t="s">
        <v>55</v>
      </c>
      <c r="I12" s="21"/>
      <c r="J12" s="21"/>
      <c r="K12" s="21"/>
      <c r="L12" s="21"/>
      <c r="M12" s="21"/>
      <c r="N12" s="21">
        <v>5770</v>
      </c>
      <c r="O12" s="21"/>
      <c r="P12" s="21">
        <v>25130</v>
      </c>
      <c r="Q12" s="21">
        <f t="shared" si="0"/>
        <v>30900</v>
      </c>
      <c r="R12" s="21"/>
      <c r="S12" s="21">
        <v>2</v>
      </c>
      <c r="T12" s="22"/>
      <c r="U12" s="23" t="s">
        <v>43</v>
      </c>
    </row>
    <row r="13" spans="1:21" ht="22.5" customHeight="1" x14ac:dyDescent="0.15">
      <c r="A13" s="17" t="s">
        <v>56</v>
      </c>
      <c r="B13" s="18" t="s">
        <v>57</v>
      </c>
      <c r="C13" s="19" t="s">
        <v>58</v>
      </c>
      <c r="D13" s="19" t="s">
        <v>47</v>
      </c>
      <c r="E13" s="21">
        <v>47725</v>
      </c>
      <c r="F13" s="21">
        <v>21000</v>
      </c>
      <c r="G13" s="19" t="s">
        <v>59</v>
      </c>
      <c r="H13" s="19" t="s">
        <v>60</v>
      </c>
      <c r="I13" s="21"/>
      <c r="J13" s="21"/>
      <c r="K13" s="21"/>
      <c r="L13" s="21"/>
      <c r="M13" s="21">
        <v>13223</v>
      </c>
      <c r="N13" s="21"/>
      <c r="O13" s="21"/>
      <c r="P13" s="21">
        <v>7777</v>
      </c>
      <c r="Q13" s="21">
        <f t="shared" si="0"/>
        <v>21000</v>
      </c>
      <c r="R13" s="21">
        <v>2</v>
      </c>
      <c r="S13" s="21"/>
      <c r="T13" s="22"/>
      <c r="U13" s="24" t="s">
        <v>197</v>
      </c>
    </row>
    <row r="14" spans="1:21" ht="22.5" customHeight="1" x14ac:dyDescent="0.15">
      <c r="A14" s="17" t="s">
        <v>61</v>
      </c>
      <c r="B14" s="18" t="s">
        <v>62</v>
      </c>
      <c r="C14" s="19" t="s">
        <v>63</v>
      </c>
      <c r="D14" s="19" t="s">
        <v>64</v>
      </c>
      <c r="E14" s="21">
        <v>20132</v>
      </c>
      <c r="F14" s="21">
        <v>8749</v>
      </c>
      <c r="G14" s="19" t="s">
        <v>48</v>
      </c>
      <c r="H14" s="19" t="s">
        <v>39</v>
      </c>
      <c r="I14" s="21"/>
      <c r="J14" s="21"/>
      <c r="K14" s="21"/>
      <c r="L14" s="21"/>
      <c r="M14" s="21">
        <v>552</v>
      </c>
      <c r="N14" s="21"/>
      <c r="O14" s="21"/>
      <c r="P14" s="21">
        <v>8197</v>
      </c>
      <c r="Q14" s="21">
        <f t="shared" si="0"/>
        <v>8749</v>
      </c>
      <c r="R14" s="21">
        <v>2</v>
      </c>
      <c r="S14" s="21"/>
      <c r="T14" s="22"/>
      <c r="U14" s="23" t="s">
        <v>43</v>
      </c>
    </row>
    <row r="15" spans="1:21" ht="22.5" customHeight="1" x14ac:dyDescent="0.15">
      <c r="A15" s="17" t="s">
        <v>65</v>
      </c>
      <c r="B15" s="18" t="s">
        <v>66</v>
      </c>
      <c r="C15" s="19" t="s">
        <v>67</v>
      </c>
      <c r="D15" s="19" t="s">
        <v>68</v>
      </c>
      <c r="E15" s="21">
        <v>5331</v>
      </c>
      <c r="F15" s="21">
        <v>2867</v>
      </c>
      <c r="G15" s="19" t="s">
        <v>69</v>
      </c>
      <c r="H15" s="19" t="s">
        <v>70</v>
      </c>
      <c r="I15" s="21"/>
      <c r="J15" s="21"/>
      <c r="K15" s="21"/>
      <c r="L15" s="21"/>
      <c r="M15" s="21"/>
      <c r="N15" s="21"/>
      <c r="O15" s="21">
        <v>2460</v>
      </c>
      <c r="P15" s="21">
        <v>507</v>
      </c>
      <c r="Q15" s="21">
        <f t="shared" si="0"/>
        <v>2967</v>
      </c>
      <c r="R15" s="21"/>
      <c r="S15" s="21"/>
      <c r="T15" s="22"/>
      <c r="U15" s="23" t="s">
        <v>71</v>
      </c>
    </row>
    <row r="16" spans="1:21" ht="22.5" customHeight="1" x14ac:dyDescent="0.15">
      <c r="A16" s="17" t="s">
        <v>72</v>
      </c>
      <c r="B16" s="18" t="s">
        <v>73</v>
      </c>
      <c r="C16" s="19" t="s">
        <v>74</v>
      </c>
      <c r="D16" s="19" t="s">
        <v>64</v>
      </c>
      <c r="E16" s="21">
        <v>7400</v>
      </c>
      <c r="F16" s="21">
        <v>3780</v>
      </c>
      <c r="G16" s="19" t="s">
        <v>75</v>
      </c>
      <c r="H16" s="19" t="s">
        <v>76</v>
      </c>
      <c r="I16" s="21"/>
      <c r="J16" s="21"/>
      <c r="K16" s="21"/>
      <c r="L16" s="21">
        <v>1296</v>
      </c>
      <c r="M16" s="21"/>
      <c r="N16" s="21"/>
      <c r="O16" s="21">
        <v>1703</v>
      </c>
      <c r="P16" s="21">
        <v>781</v>
      </c>
      <c r="Q16" s="21">
        <f t="shared" si="0"/>
        <v>3780</v>
      </c>
      <c r="R16" s="21"/>
      <c r="S16" s="21"/>
      <c r="T16" s="22" t="s">
        <v>77</v>
      </c>
      <c r="U16" s="23" t="s">
        <v>198</v>
      </c>
    </row>
    <row r="17" spans="1:21" ht="22.5" customHeight="1" x14ac:dyDescent="0.15">
      <c r="A17" s="17" t="s">
        <v>78</v>
      </c>
      <c r="B17" s="18" t="s">
        <v>79</v>
      </c>
      <c r="C17" s="19" t="s">
        <v>80</v>
      </c>
      <c r="D17" s="19" t="s">
        <v>81</v>
      </c>
      <c r="E17" s="21">
        <v>7421</v>
      </c>
      <c r="F17" s="21">
        <v>4982</v>
      </c>
      <c r="G17" s="19" t="s">
        <v>359</v>
      </c>
      <c r="H17" s="19" t="s">
        <v>362</v>
      </c>
      <c r="I17" s="21"/>
      <c r="J17" s="21"/>
      <c r="K17" s="21">
        <v>336</v>
      </c>
      <c r="L17" s="21">
        <v>400</v>
      </c>
      <c r="M17" s="21"/>
      <c r="N17" s="21"/>
      <c r="O17" s="21">
        <v>36</v>
      </c>
      <c r="P17" s="21">
        <v>4237</v>
      </c>
      <c r="Q17" s="21">
        <f t="shared" si="0"/>
        <v>5009</v>
      </c>
      <c r="R17" s="21"/>
      <c r="S17" s="21"/>
      <c r="T17" s="22" t="s">
        <v>83</v>
      </c>
      <c r="U17" s="23" t="s">
        <v>199</v>
      </c>
    </row>
    <row r="18" spans="1:21" ht="22.5" customHeight="1" x14ac:dyDescent="0.15">
      <c r="A18" s="25" t="s">
        <v>84</v>
      </c>
      <c r="B18" s="18" t="s">
        <v>85</v>
      </c>
      <c r="C18" s="19" t="s">
        <v>86</v>
      </c>
      <c r="D18" s="19" t="s">
        <v>81</v>
      </c>
      <c r="E18" s="21">
        <v>30450</v>
      </c>
      <c r="F18" s="21">
        <v>15120</v>
      </c>
      <c r="G18" s="19" t="s">
        <v>87</v>
      </c>
      <c r="H18" s="19" t="s">
        <v>88</v>
      </c>
      <c r="I18" s="21"/>
      <c r="J18" s="21"/>
      <c r="K18" s="21">
        <v>8250</v>
      </c>
      <c r="L18" s="21"/>
      <c r="M18" s="21"/>
      <c r="N18" s="21"/>
      <c r="O18" s="21"/>
      <c r="P18" s="21">
        <v>7495</v>
      </c>
      <c r="Q18" s="21">
        <f t="shared" si="0"/>
        <v>15745</v>
      </c>
      <c r="R18" s="21"/>
      <c r="S18" s="21"/>
      <c r="T18" s="22" t="s">
        <v>89</v>
      </c>
      <c r="U18" s="23" t="s">
        <v>6</v>
      </c>
    </row>
    <row r="19" spans="1:21" ht="22.5" customHeight="1" x14ac:dyDescent="0.15">
      <c r="A19" s="25" t="s">
        <v>90</v>
      </c>
      <c r="B19" s="18" t="s">
        <v>91</v>
      </c>
      <c r="C19" s="19" t="s">
        <v>92</v>
      </c>
      <c r="D19" s="19" t="s">
        <v>53</v>
      </c>
      <c r="E19" s="21">
        <v>22450</v>
      </c>
      <c r="F19" s="21">
        <v>12810</v>
      </c>
      <c r="G19" s="19" t="s">
        <v>93</v>
      </c>
      <c r="H19" s="19" t="s">
        <v>94</v>
      </c>
      <c r="I19" s="21"/>
      <c r="J19" s="21"/>
      <c r="K19" s="21"/>
      <c r="L19" s="21"/>
      <c r="M19" s="21">
        <v>6255</v>
      </c>
      <c r="N19" s="21">
        <v>6555</v>
      </c>
      <c r="O19" s="21"/>
      <c r="P19" s="21"/>
      <c r="Q19" s="21">
        <f t="shared" si="0"/>
        <v>12810</v>
      </c>
      <c r="R19" s="21">
        <v>1</v>
      </c>
      <c r="S19" s="21">
        <v>2</v>
      </c>
      <c r="T19" s="22"/>
      <c r="U19" s="23" t="s">
        <v>5</v>
      </c>
    </row>
    <row r="20" spans="1:21" ht="22.5" customHeight="1" x14ac:dyDescent="0.15">
      <c r="A20" s="17" t="s">
        <v>95</v>
      </c>
      <c r="B20" s="18" t="s">
        <v>96</v>
      </c>
      <c r="C20" s="19" t="s">
        <v>97</v>
      </c>
      <c r="D20" s="19" t="s">
        <v>53</v>
      </c>
      <c r="E20" s="21">
        <v>38900</v>
      </c>
      <c r="F20" s="21">
        <v>18000</v>
      </c>
      <c r="G20" s="19" t="s">
        <v>98</v>
      </c>
      <c r="H20" s="19" t="s">
        <v>99</v>
      </c>
      <c r="I20" s="21"/>
      <c r="J20" s="21"/>
      <c r="K20" s="21"/>
      <c r="L20" s="21">
        <v>1104</v>
      </c>
      <c r="M20" s="21">
        <v>104</v>
      </c>
      <c r="N20" s="21"/>
      <c r="O20" s="21"/>
      <c r="P20" s="21">
        <v>16950</v>
      </c>
      <c r="Q20" s="21">
        <f t="shared" si="0"/>
        <v>18158</v>
      </c>
      <c r="R20" s="21">
        <v>4</v>
      </c>
      <c r="S20" s="21"/>
      <c r="T20" s="22" t="s">
        <v>100</v>
      </c>
      <c r="U20" s="23" t="s">
        <v>101</v>
      </c>
    </row>
    <row r="21" spans="1:21" ht="22.5" customHeight="1" x14ac:dyDescent="0.15">
      <c r="A21" s="26" t="s">
        <v>102</v>
      </c>
      <c r="B21" s="18" t="s">
        <v>2</v>
      </c>
      <c r="C21" s="19" t="s">
        <v>103</v>
      </c>
      <c r="D21" s="19" t="s">
        <v>81</v>
      </c>
      <c r="E21" s="21">
        <v>8000</v>
      </c>
      <c r="F21" s="21">
        <v>3350</v>
      </c>
      <c r="G21" s="19" t="s">
        <v>59</v>
      </c>
      <c r="H21" s="19" t="s">
        <v>104</v>
      </c>
      <c r="I21" s="21"/>
      <c r="J21" s="21"/>
      <c r="K21" s="21"/>
      <c r="L21" s="21">
        <v>980</v>
      </c>
      <c r="M21" s="21"/>
      <c r="N21" s="21"/>
      <c r="O21" s="21"/>
      <c r="P21" s="21">
        <v>2370</v>
      </c>
      <c r="Q21" s="21">
        <f t="shared" si="0"/>
        <v>3350</v>
      </c>
      <c r="R21" s="21"/>
      <c r="S21" s="21"/>
      <c r="T21" s="22"/>
      <c r="U21" s="23" t="s">
        <v>5</v>
      </c>
    </row>
    <row r="22" spans="1:21" ht="22.5" customHeight="1" x14ac:dyDescent="0.15">
      <c r="A22" s="26" t="s">
        <v>105</v>
      </c>
      <c r="B22" s="18" t="s">
        <v>3</v>
      </c>
      <c r="C22" s="19" t="s">
        <v>106</v>
      </c>
      <c r="D22" s="19" t="s">
        <v>107</v>
      </c>
      <c r="E22" s="21">
        <v>4550</v>
      </c>
      <c r="F22" s="21">
        <v>2250</v>
      </c>
      <c r="G22" s="19" t="s">
        <v>108</v>
      </c>
      <c r="H22" s="19" t="s">
        <v>109</v>
      </c>
      <c r="I22" s="21"/>
      <c r="J22" s="21"/>
      <c r="K22" s="21"/>
      <c r="L22" s="21"/>
      <c r="M22" s="21"/>
      <c r="N22" s="21">
        <v>2250</v>
      </c>
      <c r="O22" s="21"/>
      <c r="P22" s="21"/>
      <c r="Q22" s="21">
        <f t="shared" si="0"/>
        <v>2250</v>
      </c>
      <c r="R22" s="21"/>
      <c r="S22" s="21">
        <v>2</v>
      </c>
      <c r="T22" s="22"/>
      <c r="U22" s="23" t="s">
        <v>5</v>
      </c>
    </row>
    <row r="23" spans="1:21" ht="22.5" customHeight="1" x14ac:dyDescent="0.15">
      <c r="A23" s="26" t="s">
        <v>110</v>
      </c>
      <c r="B23" s="18" t="s">
        <v>111</v>
      </c>
      <c r="C23" s="19" t="s">
        <v>112</v>
      </c>
      <c r="D23" s="20" t="s">
        <v>113</v>
      </c>
      <c r="E23" s="21">
        <v>8100</v>
      </c>
      <c r="F23" s="21">
        <v>3618</v>
      </c>
      <c r="G23" s="19" t="s">
        <v>114</v>
      </c>
      <c r="H23" s="19" t="s">
        <v>115</v>
      </c>
      <c r="I23" s="21"/>
      <c r="J23" s="21"/>
      <c r="K23" s="21"/>
      <c r="L23" s="21">
        <v>1340</v>
      </c>
      <c r="M23" s="21">
        <v>1310</v>
      </c>
      <c r="N23" s="21"/>
      <c r="O23" s="21"/>
      <c r="P23" s="21">
        <v>1680</v>
      </c>
      <c r="Q23" s="21">
        <f t="shared" si="0"/>
        <v>4330</v>
      </c>
      <c r="R23" s="21">
        <v>3</v>
      </c>
      <c r="S23" s="21"/>
      <c r="T23" s="22" t="s">
        <v>116</v>
      </c>
      <c r="U23" s="24" t="s">
        <v>200</v>
      </c>
    </row>
    <row r="24" spans="1:21" ht="22.5" customHeight="1" x14ac:dyDescent="0.15">
      <c r="A24" s="26" t="s">
        <v>117</v>
      </c>
      <c r="B24" s="18" t="s">
        <v>118</v>
      </c>
      <c r="C24" s="19" t="s">
        <v>119</v>
      </c>
      <c r="D24" s="20" t="s">
        <v>120</v>
      </c>
      <c r="E24" s="21">
        <v>82000</v>
      </c>
      <c r="F24" s="21">
        <v>33600</v>
      </c>
      <c r="G24" s="19" t="s">
        <v>121</v>
      </c>
      <c r="H24" s="19" t="s">
        <v>122</v>
      </c>
      <c r="I24" s="21"/>
      <c r="J24" s="21"/>
      <c r="K24" s="21">
        <v>8972</v>
      </c>
      <c r="L24" s="21"/>
      <c r="M24" s="21"/>
      <c r="N24" s="21"/>
      <c r="O24" s="21"/>
      <c r="P24" s="21">
        <v>28464</v>
      </c>
      <c r="Q24" s="21">
        <f t="shared" si="0"/>
        <v>37436</v>
      </c>
      <c r="R24" s="21"/>
      <c r="S24" s="21"/>
      <c r="T24" s="22" t="s">
        <v>365</v>
      </c>
      <c r="U24" s="23" t="s">
        <v>123</v>
      </c>
    </row>
    <row r="25" spans="1:21" ht="22.5" customHeight="1" x14ac:dyDescent="0.15">
      <c r="A25" s="26" t="s">
        <v>124</v>
      </c>
      <c r="B25" s="18" t="s">
        <v>125</v>
      </c>
      <c r="C25" s="19" t="s">
        <v>112</v>
      </c>
      <c r="D25" s="19" t="s">
        <v>47</v>
      </c>
      <c r="E25" s="21">
        <v>28000</v>
      </c>
      <c r="F25" s="21">
        <v>10900</v>
      </c>
      <c r="G25" s="19" t="s">
        <v>98</v>
      </c>
      <c r="H25" s="19" t="s">
        <v>126</v>
      </c>
      <c r="I25" s="21"/>
      <c r="J25" s="21">
        <v>10600</v>
      </c>
      <c r="K25" s="21"/>
      <c r="L25" s="21"/>
      <c r="M25" s="21"/>
      <c r="N25" s="21">
        <v>10900</v>
      </c>
      <c r="O25" s="21"/>
      <c r="P25" s="21"/>
      <c r="Q25" s="21">
        <f t="shared" si="0"/>
        <v>21500</v>
      </c>
      <c r="R25" s="21"/>
      <c r="S25" s="21">
        <v>5</v>
      </c>
      <c r="T25" s="22" t="s">
        <v>364</v>
      </c>
      <c r="U25" s="23" t="s">
        <v>127</v>
      </c>
    </row>
    <row r="26" spans="1:21" ht="22.5" customHeight="1" x14ac:dyDescent="0.15">
      <c r="A26" s="26" t="s">
        <v>128</v>
      </c>
      <c r="B26" s="18" t="s">
        <v>129</v>
      </c>
      <c r="C26" s="19" t="s">
        <v>130</v>
      </c>
      <c r="D26" s="19" t="s">
        <v>131</v>
      </c>
      <c r="E26" s="21">
        <v>34930</v>
      </c>
      <c r="F26" s="21">
        <v>16112</v>
      </c>
      <c r="G26" s="19" t="s">
        <v>82</v>
      </c>
      <c r="H26" s="19" t="s">
        <v>132</v>
      </c>
      <c r="I26" s="21"/>
      <c r="J26" s="21"/>
      <c r="K26" s="21">
        <v>90</v>
      </c>
      <c r="L26" s="21"/>
      <c r="M26" s="21"/>
      <c r="N26" s="21"/>
      <c r="O26" s="21"/>
      <c r="P26" s="21">
        <v>16022</v>
      </c>
      <c r="Q26" s="21">
        <f t="shared" si="0"/>
        <v>16112</v>
      </c>
      <c r="R26" s="21"/>
      <c r="S26" s="21"/>
      <c r="T26" s="22"/>
      <c r="U26" s="23" t="s">
        <v>43</v>
      </c>
    </row>
    <row r="27" spans="1:21" ht="22.5" customHeight="1" x14ac:dyDescent="0.15">
      <c r="A27" s="26" t="s">
        <v>133</v>
      </c>
      <c r="B27" s="18" t="s">
        <v>134</v>
      </c>
      <c r="C27" s="19" t="s">
        <v>135</v>
      </c>
      <c r="D27" s="20" t="s">
        <v>136</v>
      </c>
      <c r="E27" s="21">
        <v>23780</v>
      </c>
      <c r="F27" s="21">
        <v>9805</v>
      </c>
      <c r="G27" s="19" t="s">
        <v>137</v>
      </c>
      <c r="H27" s="19" t="s">
        <v>138</v>
      </c>
      <c r="I27" s="21"/>
      <c r="J27" s="21"/>
      <c r="K27" s="21"/>
      <c r="L27" s="21"/>
      <c r="M27" s="21">
        <v>777</v>
      </c>
      <c r="N27" s="21">
        <v>2119</v>
      </c>
      <c r="O27" s="21"/>
      <c r="P27" s="21">
        <v>6909</v>
      </c>
      <c r="Q27" s="21">
        <f t="shared" si="0"/>
        <v>9805</v>
      </c>
      <c r="R27" s="21">
        <v>2</v>
      </c>
      <c r="S27" s="21">
        <v>2</v>
      </c>
      <c r="T27" s="22"/>
      <c r="U27" s="23" t="s">
        <v>201</v>
      </c>
    </row>
    <row r="28" spans="1:21" ht="22.5" customHeight="1" x14ac:dyDescent="0.15">
      <c r="A28" s="26" t="s">
        <v>139</v>
      </c>
      <c r="B28" s="18" t="s">
        <v>140</v>
      </c>
      <c r="C28" s="19" t="s">
        <v>1</v>
      </c>
      <c r="D28" s="19" t="s">
        <v>68</v>
      </c>
      <c r="E28" s="21">
        <v>17300</v>
      </c>
      <c r="F28" s="21">
        <v>9500</v>
      </c>
      <c r="G28" s="19" t="s">
        <v>82</v>
      </c>
      <c r="H28" s="19" t="s">
        <v>141</v>
      </c>
      <c r="I28" s="21"/>
      <c r="J28" s="21"/>
      <c r="K28" s="21"/>
      <c r="L28" s="21"/>
      <c r="M28" s="21"/>
      <c r="N28" s="21">
        <v>336</v>
      </c>
      <c r="O28" s="21"/>
      <c r="P28" s="21">
        <v>9164</v>
      </c>
      <c r="Q28" s="21">
        <f t="shared" si="0"/>
        <v>9500</v>
      </c>
      <c r="R28" s="21"/>
      <c r="S28" s="21">
        <v>2</v>
      </c>
      <c r="T28" s="22"/>
      <c r="U28" s="23" t="s">
        <v>43</v>
      </c>
    </row>
    <row r="29" spans="1:21" ht="22.5" customHeight="1" x14ac:dyDescent="0.15">
      <c r="A29" s="26" t="s">
        <v>142</v>
      </c>
      <c r="B29" s="18" t="s">
        <v>143</v>
      </c>
      <c r="C29" s="19" t="s">
        <v>112</v>
      </c>
      <c r="D29" s="19" t="s">
        <v>144</v>
      </c>
      <c r="E29" s="21">
        <v>5800</v>
      </c>
      <c r="F29" s="21">
        <v>2800</v>
      </c>
      <c r="G29" s="19" t="s">
        <v>98</v>
      </c>
      <c r="H29" s="19" t="s">
        <v>54</v>
      </c>
      <c r="I29" s="21"/>
      <c r="J29" s="21"/>
      <c r="K29" s="21"/>
      <c r="L29" s="21">
        <v>2800</v>
      </c>
      <c r="M29" s="21"/>
      <c r="N29" s="21"/>
      <c r="O29" s="21"/>
      <c r="P29" s="21"/>
      <c r="Q29" s="21">
        <f t="shared" si="0"/>
        <v>2800</v>
      </c>
      <c r="R29" s="21"/>
      <c r="S29" s="21"/>
      <c r="T29" s="22" t="s">
        <v>145</v>
      </c>
      <c r="U29" s="23" t="s">
        <v>202</v>
      </c>
    </row>
    <row r="30" spans="1:21" ht="22.5" customHeight="1" x14ac:dyDescent="0.15">
      <c r="A30" s="26" t="s">
        <v>146</v>
      </c>
      <c r="B30" s="18" t="s">
        <v>147</v>
      </c>
      <c r="C30" s="19" t="s">
        <v>148</v>
      </c>
      <c r="D30" s="19" t="s">
        <v>131</v>
      </c>
      <c r="E30" s="21">
        <v>20500</v>
      </c>
      <c r="F30" s="21">
        <v>9840</v>
      </c>
      <c r="G30" s="19" t="s">
        <v>87</v>
      </c>
      <c r="H30" s="19" t="s">
        <v>149</v>
      </c>
      <c r="I30" s="21"/>
      <c r="J30" s="21"/>
      <c r="K30" s="21">
        <v>5510</v>
      </c>
      <c r="L30" s="21"/>
      <c r="M30" s="21">
        <v>3327</v>
      </c>
      <c r="N30" s="21"/>
      <c r="O30" s="21">
        <v>1266</v>
      </c>
      <c r="P30" s="21"/>
      <c r="Q30" s="21">
        <f t="shared" si="0"/>
        <v>10103</v>
      </c>
      <c r="R30" s="21">
        <v>2</v>
      </c>
      <c r="S30" s="21"/>
      <c r="T30" s="22" t="s">
        <v>150</v>
      </c>
      <c r="U30" s="23" t="s">
        <v>203</v>
      </c>
    </row>
    <row r="31" spans="1:21" ht="22.5" customHeight="1" x14ac:dyDescent="0.15">
      <c r="A31" s="26" t="s">
        <v>151</v>
      </c>
      <c r="B31" s="18" t="s">
        <v>152</v>
      </c>
      <c r="C31" s="19" t="s">
        <v>148</v>
      </c>
      <c r="D31" s="19" t="s">
        <v>47</v>
      </c>
      <c r="E31" s="21">
        <v>7290</v>
      </c>
      <c r="F31" s="21">
        <v>3790</v>
      </c>
      <c r="G31" s="19" t="s">
        <v>153</v>
      </c>
      <c r="H31" s="19" t="s">
        <v>154</v>
      </c>
      <c r="I31" s="21"/>
      <c r="J31" s="21">
        <v>3456</v>
      </c>
      <c r="K31" s="21"/>
      <c r="L31" s="21"/>
      <c r="M31" s="21"/>
      <c r="N31" s="21"/>
      <c r="O31" s="21">
        <v>648</v>
      </c>
      <c r="P31" s="21"/>
      <c r="Q31" s="21">
        <f t="shared" si="0"/>
        <v>4104</v>
      </c>
      <c r="R31" s="21"/>
      <c r="S31" s="21"/>
      <c r="T31" s="22" t="s">
        <v>363</v>
      </c>
      <c r="U31" s="23" t="s">
        <v>203</v>
      </c>
    </row>
    <row r="32" spans="1:21" ht="22.5" customHeight="1" x14ac:dyDescent="0.15">
      <c r="A32" s="27" t="s">
        <v>155</v>
      </c>
      <c r="B32" s="18" t="s">
        <v>156</v>
      </c>
      <c r="C32" s="19" t="s">
        <v>157</v>
      </c>
      <c r="D32" s="19" t="s">
        <v>0</v>
      </c>
      <c r="E32" s="21">
        <v>145580</v>
      </c>
      <c r="F32" s="21">
        <v>68418</v>
      </c>
      <c r="G32" s="19" t="s">
        <v>158</v>
      </c>
      <c r="H32" s="19" t="s">
        <v>159</v>
      </c>
      <c r="I32" s="21"/>
      <c r="J32" s="21"/>
      <c r="K32" s="21">
        <v>630</v>
      </c>
      <c r="L32" s="21">
        <v>2513</v>
      </c>
      <c r="M32" s="21">
        <v>3848</v>
      </c>
      <c r="N32" s="21">
        <v>14700</v>
      </c>
      <c r="O32" s="21">
        <v>1521</v>
      </c>
      <c r="P32" s="21">
        <v>96262</v>
      </c>
      <c r="Q32" s="21">
        <f t="shared" si="0"/>
        <v>119474</v>
      </c>
      <c r="R32" s="21">
        <v>2</v>
      </c>
      <c r="S32" s="21">
        <v>7</v>
      </c>
      <c r="T32" s="22" t="s">
        <v>160</v>
      </c>
      <c r="U32" s="48" t="s">
        <v>7</v>
      </c>
    </row>
    <row r="33" spans="1:21" ht="22.5" customHeight="1" x14ac:dyDescent="0.15">
      <c r="A33" s="27" t="s">
        <v>161</v>
      </c>
      <c r="B33" s="18" t="s">
        <v>162</v>
      </c>
      <c r="C33" s="19" t="s">
        <v>163</v>
      </c>
      <c r="D33" s="19" t="s">
        <v>164</v>
      </c>
      <c r="E33" s="21">
        <v>123150</v>
      </c>
      <c r="F33" s="21">
        <v>81555</v>
      </c>
      <c r="G33" s="19" t="s">
        <v>165</v>
      </c>
      <c r="H33" s="19" t="s">
        <v>166</v>
      </c>
      <c r="I33" s="21"/>
      <c r="J33" s="21"/>
      <c r="K33" s="21">
        <v>50000</v>
      </c>
      <c r="L33" s="21"/>
      <c r="M33" s="21"/>
      <c r="N33" s="21"/>
      <c r="O33" s="21">
        <v>177</v>
      </c>
      <c r="P33" s="21">
        <v>31410</v>
      </c>
      <c r="Q33" s="21">
        <f t="shared" si="0"/>
        <v>81587</v>
      </c>
      <c r="R33" s="21"/>
      <c r="S33" s="21"/>
      <c r="T33" s="22" t="s">
        <v>167</v>
      </c>
      <c r="U33" s="49" t="s">
        <v>195</v>
      </c>
    </row>
    <row r="34" spans="1:21" ht="22.5" customHeight="1" x14ac:dyDescent="0.15">
      <c r="A34" s="27" t="s">
        <v>168</v>
      </c>
      <c r="B34" s="18" t="s">
        <v>169</v>
      </c>
      <c r="C34" s="19" t="s">
        <v>157</v>
      </c>
      <c r="D34" s="19" t="s">
        <v>0</v>
      </c>
      <c r="E34" s="21">
        <v>27200</v>
      </c>
      <c r="F34" s="21">
        <v>15402</v>
      </c>
      <c r="G34" s="19" t="s">
        <v>82</v>
      </c>
      <c r="H34" s="19" t="s">
        <v>170</v>
      </c>
      <c r="I34" s="21"/>
      <c r="J34" s="21"/>
      <c r="K34" s="21"/>
      <c r="L34" s="21"/>
      <c r="M34" s="21">
        <v>1964</v>
      </c>
      <c r="N34" s="21"/>
      <c r="O34" s="21"/>
      <c r="P34" s="21">
        <v>13438</v>
      </c>
      <c r="Q34" s="21">
        <f t="shared" si="0"/>
        <v>15402</v>
      </c>
      <c r="R34" s="21">
        <v>1</v>
      </c>
      <c r="S34" s="21"/>
      <c r="T34" s="22"/>
      <c r="U34" s="49" t="s">
        <v>5</v>
      </c>
    </row>
    <row r="35" spans="1:21" ht="22.5" customHeight="1" x14ac:dyDescent="0.15">
      <c r="A35" s="36" t="s">
        <v>171</v>
      </c>
      <c r="B35" s="37" t="s">
        <v>172</v>
      </c>
      <c r="C35" s="38" t="s">
        <v>173</v>
      </c>
      <c r="D35" s="39" t="s">
        <v>31</v>
      </c>
      <c r="E35" s="40">
        <v>11200</v>
      </c>
      <c r="F35" s="40">
        <v>8140</v>
      </c>
      <c r="G35" s="38" t="s">
        <v>174</v>
      </c>
      <c r="H35" s="38" t="s">
        <v>175</v>
      </c>
      <c r="I35" s="40"/>
      <c r="J35" s="40"/>
      <c r="K35" s="40"/>
      <c r="L35" s="40"/>
      <c r="M35" s="40"/>
      <c r="N35" s="40">
        <v>8140</v>
      </c>
      <c r="O35" s="40"/>
      <c r="P35" s="40"/>
      <c r="Q35" s="21">
        <f t="shared" si="0"/>
        <v>8140</v>
      </c>
      <c r="R35" s="40"/>
      <c r="S35" s="40">
        <v>5</v>
      </c>
      <c r="T35" s="41"/>
      <c r="U35" s="50" t="s">
        <v>176</v>
      </c>
    </row>
    <row r="36" spans="1:21" ht="22.5" customHeight="1" x14ac:dyDescent="0.15">
      <c r="A36" s="42"/>
      <c r="B36" s="43"/>
      <c r="C36" s="44"/>
      <c r="D36" s="45"/>
      <c r="E36" s="46"/>
      <c r="F36" s="46"/>
      <c r="G36" s="44"/>
      <c r="H36" s="44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  <c r="U36" s="51"/>
    </row>
    <row r="37" spans="1:21" ht="15" customHeight="1" x14ac:dyDescent="0.15">
      <c r="A37" s="28" t="s">
        <v>177</v>
      </c>
      <c r="B37" s="29"/>
      <c r="C37" s="30"/>
      <c r="D37" s="30"/>
      <c r="E37" s="31">
        <f>SUM(E8:E35)</f>
        <v>1138251</v>
      </c>
      <c r="F37" s="31">
        <f>SUM(F8:F35)</f>
        <v>542004</v>
      </c>
      <c r="G37" s="30"/>
      <c r="H37" s="30"/>
      <c r="I37" s="31">
        <f t="shared" ref="I37:S37" si="1">SUM(I8:I35)</f>
        <v>30000</v>
      </c>
      <c r="J37" s="31">
        <f t="shared" si="1"/>
        <v>22256</v>
      </c>
      <c r="K37" s="31">
        <f t="shared" si="1"/>
        <v>138488</v>
      </c>
      <c r="L37" s="31">
        <f t="shared" si="1"/>
        <v>17083</v>
      </c>
      <c r="M37" s="31">
        <f t="shared" si="1"/>
        <v>31360</v>
      </c>
      <c r="N37" s="31">
        <f t="shared" si="1"/>
        <v>61510</v>
      </c>
      <c r="O37" s="31">
        <f t="shared" si="1"/>
        <v>9109</v>
      </c>
      <c r="P37" s="31">
        <f t="shared" si="1"/>
        <v>343686</v>
      </c>
      <c r="Q37" s="31">
        <f t="shared" si="1"/>
        <v>653492</v>
      </c>
      <c r="R37" s="31">
        <f t="shared" si="1"/>
        <v>19</v>
      </c>
      <c r="S37" s="31">
        <f t="shared" si="1"/>
        <v>41</v>
      </c>
      <c r="T37" s="32"/>
      <c r="U37" s="33"/>
    </row>
    <row r="38" spans="1:21" ht="15" customHeight="1" x14ac:dyDescent="0.15">
      <c r="A38" s="34" t="s">
        <v>178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111" spans="26:26" ht="15" customHeight="1" x14ac:dyDescent="0.15">
      <c r="Z111" s="1" ph="1"/>
    </row>
  </sheetData>
  <sheetProtection selectLockedCells="1" selectUnlockedCells="1"/>
  <mergeCells count="17">
    <mergeCell ref="Q6:Q7"/>
    <mergeCell ref="R6:S6"/>
    <mergeCell ref="E5:E6"/>
    <mergeCell ref="F5:F6"/>
    <mergeCell ref="H5:H6"/>
    <mergeCell ref="A1:U2"/>
    <mergeCell ref="A5:A7"/>
    <mergeCell ref="B5:B7"/>
    <mergeCell ref="C5:C7"/>
    <mergeCell ref="D5:D7"/>
    <mergeCell ref="G5:G7"/>
    <mergeCell ref="I5:Q5"/>
    <mergeCell ref="R5:S5"/>
    <mergeCell ref="T5:T7"/>
    <mergeCell ref="U5:U7"/>
    <mergeCell ref="I6:K6"/>
    <mergeCell ref="L6:N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Normal="100" zoomScaleSheetLayoutView="80" workbookViewId="0">
      <selection activeCell="A2" sqref="A2"/>
    </sheetView>
  </sheetViews>
  <sheetFormatPr defaultColWidth="9.85546875" defaultRowHeight="15" customHeight="1" x14ac:dyDescent="0.15"/>
  <cols>
    <col min="1" max="1" width="16.42578125" style="1" customWidth="1"/>
    <col min="2" max="2" width="11.42578125" style="1" customWidth="1"/>
    <col min="3" max="3" width="8.5703125" style="1" customWidth="1"/>
    <col min="4" max="4" width="7.140625" style="1" customWidth="1"/>
    <col min="5" max="5" width="8.5703125" style="2" customWidth="1"/>
    <col min="6" max="6" width="7.85546875" style="2" customWidth="1"/>
    <col min="7" max="13" width="7.85546875" style="1" customWidth="1"/>
    <col min="14" max="14" width="9.28515625" style="1" customWidth="1"/>
    <col min="15" max="18" width="7.85546875" style="1" customWidth="1"/>
    <col min="19" max="19" width="8.5703125" style="1" customWidth="1"/>
    <col min="20" max="20" width="7.85546875" style="1" customWidth="1"/>
    <col min="21" max="21" width="8.5703125" style="1" customWidth="1"/>
    <col min="22" max="22" width="7.85546875" style="1" customWidth="1"/>
    <col min="23" max="23" width="9.28515625" style="1" customWidth="1"/>
    <col min="24" max="26" width="6.42578125" style="1" customWidth="1"/>
    <col min="27" max="27" width="8.5703125" style="1" customWidth="1"/>
    <col min="28" max="16384" width="9.85546875" style="1"/>
  </cols>
  <sheetData>
    <row r="1" spans="1:26" ht="15" customHeight="1" x14ac:dyDescent="0.15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15">
      <c r="A3" s="202" t="s">
        <v>273</v>
      </c>
      <c r="B3" s="236" t="s">
        <v>205</v>
      </c>
      <c r="C3" s="237" t="s">
        <v>206</v>
      </c>
      <c r="D3" s="237"/>
      <c r="E3" s="237"/>
      <c r="F3" s="238" t="s">
        <v>207</v>
      </c>
      <c r="G3" s="238"/>
      <c r="H3" s="238"/>
      <c r="I3" s="238"/>
      <c r="J3" s="238"/>
      <c r="K3" s="238"/>
      <c r="L3" s="238"/>
      <c r="M3" s="238"/>
      <c r="N3" s="238"/>
      <c r="O3" s="237" t="s">
        <v>208</v>
      </c>
      <c r="P3" s="237"/>
      <c r="Q3" s="237"/>
      <c r="R3" s="237"/>
      <c r="S3" s="237"/>
      <c r="T3" s="237"/>
      <c r="U3" s="237"/>
      <c r="V3" s="237"/>
      <c r="W3" s="237"/>
      <c r="X3" s="226" t="s">
        <v>209</v>
      </c>
      <c r="Y3" s="226" t="s">
        <v>210</v>
      </c>
      <c r="Z3" s="227" t="s">
        <v>211</v>
      </c>
    </row>
    <row r="4" spans="1:26" ht="15" customHeight="1" x14ac:dyDescent="0.15">
      <c r="A4" s="203"/>
      <c r="B4" s="236"/>
      <c r="C4" s="198" t="s">
        <v>180</v>
      </c>
      <c r="D4" s="198"/>
      <c r="E4" s="198"/>
      <c r="F4" s="228" t="s">
        <v>14</v>
      </c>
      <c r="G4" s="228"/>
      <c r="H4" s="228"/>
      <c r="I4" s="223" t="s">
        <v>15</v>
      </c>
      <c r="J4" s="223"/>
      <c r="K4" s="223"/>
      <c r="L4" s="7" t="s">
        <v>16</v>
      </c>
      <c r="M4" s="7" t="s">
        <v>212</v>
      </c>
      <c r="N4" s="224" t="s">
        <v>17</v>
      </c>
      <c r="O4" s="230" t="s">
        <v>213</v>
      </c>
      <c r="P4" s="230"/>
      <c r="Q4" s="230"/>
      <c r="R4" s="230"/>
      <c r="S4" s="230"/>
      <c r="T4" s="230"/>
      <c r="U4" s="230"/>
      <c r="V4" s="231" t="s">
        <v>214</v>
      </c>
      <c r="W4" s="224" t="s">
        <v>17</v>
      </c>
      <c r="X4" s="226"/>
      <c r="Y4" s="226"/>
      <c r="Z4" s="227"/>
    </row>
    <row r="5" spans="1:26" ht="15" customHeight="1" x14ac:dyDescent="0.15">
      <c r="A5" s="203"/>
      <c r="B5" s="236"/>
      <c r="C5" s="233" t="s">
        <v>215</v>
      </c>
      <c r="D5" s="233"/>
      <c r="E5" s="224" t="s">
        <v>216</v>
      </c>
      <c r="F5" s="239" t="s">
        <v>230</v>
      </c>
      <c r="G5" s="231" t="s">
        <v>231</v>
      </c>
      <c r="H5" s="224" t="s">
        <v>217</v>
      </c>
      <c r="I5" s="224" t="s">
        <v>22</v>
      </c>
      <c r="J5" s="224" t="s">
        <v>228</v>
      </c>
      <c r="K5" s="224" t="s">
        <v>229</v>
      </c>
      <c r="L5" s="224" t="s">
        <v>25</v>
      </c>
      <c r="M5" s="224" t="s">
        <v>218</v>
      </c>
      <c r="N5" s="224"/>
      <c r="O5" s="240" t="s">
        <v>219</v>
      </c>
      <c r="P5" s="240"/>
      <c r="Q5" s="240"/>
      <c r="R5" s="240"/>
      <c r="S5" s="240"/>
      <c r="T5" s="231" t="s">
        <v>220</v>
      </c>
      <c r="U5" s="224" t="s">
        <v>17</v>
      </c>
      <c r="V5" s="231"/>
      <c r="W5" s="224"/>
      <c r="X5" s="226"/>
      <c r="Y5" s="226"/>
      <c r="Z5" s="227"/>
    </row>
    <row r="6" spans="1:26" ht="15" customHeight="1" x14ac:dyDescent="0.15">
      <c r="A6" s="235"/>
      <c r="B6" s="70" t="s">
        <v>283</v>
      </c>
      <c r="C6" s="234"/>
      <c r="D6" s="234"/>
      <c r="E6" s="229"/>
      <c r="F6" s="234"/>
      <c r="G6" s="229"/>
      <c r="H6" s="229"/>
      <c r="I6" s="229"/>
      <c r="J6" s="229"/>
      <c r="K6" s="229"/>
      <c r="L6" s="229"/>
      <c r="M6" s="229"/>
      <c r="N6" s="229"/>
      <c r="O6" s="71" t="s">
        <v>221</v>
      </c>
      <c r="P6" s="71" t="s">
        <v>222</v>
      </c>
      <c r="Q6" s="71" t="s">
        <v>223</v>
      </c>
      <c r="R6" s="71" t="s">
        <v>16</v>
      </c>
      <c r="S6" s="71" t="s">
        <v>17</v>
      </c>
      <c r="T6" s="232"/>
      <c r="U6" s="232"/>
      <c r="V6" s="232"/>
      <c r="W6" s="229"/>
      <c r="X6" s="53" t="s">
        <v>224</v>
      </c>
      <c r="Y6" s="53" t="s">
        <v>224</v>
      </c>
      <c r="Z6" s="72" t="s">
        <v>224</v>
      </c>
    </row>
    <row r="7" spans="1:26" ht="22.5" customHeight="1" x14ac:dyDescent="0.15">
      <c r="A7" s="55" t="s">
        <v>28</v>
      </c>
      <c r="B7" s="73">
        <v>243518</v>
      </c>
      <c r="C7" s="74">
        <v>80881</v>
      </c>
      <c r="D7" s="75">
        <v>42586</v>
      </c>
      <c r="E7" s="4">
        <v>73630</v>
      </c>
      <c r="F7" s="4">
        <v>10946</v>
      </c>
      <c r="G7" s="4">
        <v>905</v>
      </c>
      <c r="H7" s="4">
        <v>8758</v>
      </c>
      <c r="I7" s="4">
        <v>479</v>
      </c>
      <c r="J7" s="4">
        <v>0</v>
      </c>
      <c r="K7" s="4">
        <v>150</v>
      </c>
      <c r="L7" s="4">
        <v>248</v>
      </c>
      <c r="M7" s="4">
        <v>6325</v>
      </c>
      <c r="N7" s="4">
        <f t="shared" ref="N7:N13" si="0">SUM(F7:M7)</f>
        <v>27811</v>
      </c>
      <c r="O7" s="4"/>
      <c r="P7" s="4"/>
      <c r="Q7" s="4"/>
      <c r="R7" s="4"/>
      <c r="S7" s="4">
        <v>24676</v>
      </c>
      <c r="T7" s="4">
        <v>547</v>
      </c>
      <c r="U7" s="4">
        <f>S7+T7</f>
        <v>25223</v>
      </c>
      <c r="V7" s="4">
        <v>1652</v>
      </c>
      <c r="W7" s="4">
        <f>U7+V7</f>
        <v>26875</v>
      </c>
      <c r="X7" s="76">
        <f t="shared" ref="X7:X13" si="1">S7/W7*100</f>
        <v>91.817674418604653</v>
      </c>
      <c r="Y7" s="76">
        <f t="shared" ref="Y7:Y12" si="2">U7/W7*100</f>
        <v>93.853023255813952</v>
      </c>
      <c r="Z7" s="77">
        <f t="shared" ref="Z7:Z12" si="3">E7/C7*100</f>
        <v>91.034977312347777</v>
      </c>
    </row>
    <row r="8" spans="1:26" ht="22.5" customHeight="1" x14ac:dyDescent="0.15">
      <c r="A8" s="17" t="s">
        <v>34</v>
      </c>
      <c r="B8" s="65">
        <v>41489</v>
      </c>
      <c r="C8" s="56">
        <v>17989</v>
      </c>
      <c r="D8" s="57">
        <v>42627</v>
      </c>
      <c r="E8" s="5">
        <v>15038</v>
      </c>
      <c r="F8" s="5"/>
      <c r="G8" s="5"/>
      <c r="H8" s="5"/>
      <c r="I8" s="5"/>
      <c r="J8" s="5"/>
      <c r="K8" s="5">
        <v>2745</v>
      </c>
      <c r="L8" s="5">
        <v>23</v>
      </c>
      <c r="M8" s="5">
        <v>2787</v>
      </c>
      <c r="N8" s="5">
        <f t="shared" si="0"/>
        <v>5555</v>
      </c>
      <c r="O8" s="5">
        <v>2976</v>
      </c>
      <c r="P8" s="5">
        <v>588</v>
      </c>
      <c r="Q8" s="5">
        <v>873</v>
      </c>
      <c r="R8" s="5">
        <v>406</v>
      </c>
      <c r="S8" s="5">
        <f>SUM(O8:R8)</f>
        <v>4843</v>
      </c>
      <c r="T8" s="5">
        <v>241</v>
      </c>
      <c r="U8" s="5">
        <f>S8+T8</f>
        <v>5084</v>
      </c>
      <c r="V8" s="5">
        <v>405</v>
      </c>
      <c r="W8" s="5">
        <f>U8+V8</f>
        <v>5489</v>
      </c>
      <c r="X8" s="78">
        <f t="shared" si="1"/>
        <v>88.231007469484425</v>
      </c>
      <c r="Y8" s="78">
        <f t="shared" si="2"/>
        <v>92.62160685006377</v>
      </c>
      <c r="Z8" s="79">
        <f t="shared" si="3"/>
        <v>83.595530602034572</v>
      </c>
    </row>
    <row r="9" spans="1:26" ht="22.5" customHeight="1" x14ac:dyDescent="0.15">
      <c r="A9" s="17" t="s">
        <v>40</v>
      </c>
      <c r="B9" s="65">
        <v>30665</v>
      </c>
      <c r="C9" s="56">
        <v>11895</v>
      </c>
      <c r="D9" s="57">
        <v>42792</v>
      </c>
      <c r="E9" s="5">
        <v>10485</v>
      </c>
      <c r="F9" s="5"/>
      <c r="G9" s="5"/>
      <c r="H9" s="5"/>
      <c r="I9" s="5">
        <v>86</v>
      </c>
      <c r="J9" s="5"/>
      <c r="K9" s="5"/>
      <c r="L9" s="5"/>
      <c r="M9" s="5">
        <v>3741</v>
      </c>
      <c r="N9" s="5">
        <f t="shared" si="0"/>
        <v>3827</v>
      </c>
      <c r="O9" s="5">
        <v>2173</v>
      </c>
      <c r="P9" s="5">
        <v>782</v>
      </c>
      <c r="Q9" s="5">
        <v>118</v>
      </c>
      <c r="R9" s="5">
        <v>11</v>
      </c>
      <c r="S9" s="5">
        <f>SUM(O9:R9)</f>
        <v>3084</v>
      </c>
      <c r="T9" s="5">
        <v>118</v>
      </c>
      <c r="U9" s="5">
        <f t="shared" ref="U9:U33" si="4">S9+T9</f>
        <v>3202</v>
      </c>
      <c r="V9" s="5">
        <v>625</v>
      </c>
      <c r="W9" s="5">
        <f t="shared" ref="W9:W33" si="5">U9+V9</f>
        <v>3827</v>
      </c>
      <c r="X9" s="78">
        <f t="shared" si="1"/>
        <v>80.585314868042857</v>
      </c>
      <c r="Y9" s="78">
        <f t="shared" si="2"/>
        <v>83.668669976482889</v>
      </c>
      <c r="Z9" s="79">
        <f t="shared" si="3"/>
        <v>88.146279949558632</v>
      </c>
    </row>
    <row r="10" spans="1:26" ht="22.5" customHeight="1" x14ac:dyDescent="0.15">
      <c r="A10" s="17" t="s">
        <v>44</v>
      </c>
      <c r="B10" s="65">
        <v>24071</v>
      </c>
      <c r="C10" s="56">
        <v>8661</v>
      </c>
      <c r="D10" s="57">
        <v>42601</v>
      </c>
      <c r="E10" s="5">
        <v>7641</v>
      </c>
      <c r="F10" s="5"/>
      <c r="G10" s="5"/>
      <c r="H10" s="5"/>
      <c r="I10" s="5"/>
      <c r="J10" s="5"/>
      <c r="K10" s="5"/>
      <c r="L10" s="5">
        <v>71</v>
      </c>
      <c r="M10" s="5">
        <v>2718</v>
      </c>
      <c r="N10" s="5">
        <f t="shared" si="0"/>
        <v>2789</v>
      </c>
      <c r="O10" s="5"/>
      <c r="P10" s="5"/>
      <c r="Q10" s="5"/>
      <c r="R10" s="5"/>
      <c r="S10" s="5">
        <v>2320</v>
      </c>
      <c r="T10" s="5">
        <v>15</v>
      </c>
      <c r="U10" s="5">
        <f t="shared" si="4"/>
        <v>2335</v>
      </c>
      <c r="V10" s="5">
        <v>454</v>
      </c>
      <c r="W10" s="5">
        <f t="shared" si="5"/>
        <v>2789</v>
      </c>
      <c r="X10" s="78">
        <f t="shared" si="1"/>
        <v>83.183936894944424</v>
      </c>
      <c r="Y10" s="78">
        <f t="shared" si="2"/>
        <v>83.721764073144499</v>
      </c>
      <c r="Z10" s="79">
        <f t="shared" si="3"/>
        <v>88.223068929684786</v>
      </c>
    </row>
    <row r="11" spans="1:26" ht="22.5" customHeight="1" x14ac:dyDescent="0.15">
      <c r="A11" s="17" t="s">
        <v>51</v>
      </c>
      <c r="B11" s="65">
        <v>61755</v>
      </c>
      <c r="C11" s="56">
        <v>21029</v>
      </c>
      <c r="D11" s="57">
        <v>42690</v>
      </c>
      <c r="E11" s="5">
        <v>18227</v>
      </c>
      <c r="F11" s="5"/>
      <c r="G11" s="5"/>
      <c r="H11" s="5"/>
      <c r="I11" s="5"/>
      <c r="J11" s="5"/>
      <c r="K11" s="5"/>
      <c r="L11" s="5"/>
      <c r="M11" s="5">
        <v>6653</v>
      </c>
      <c r="N11" s="5">
        <f t="shared" si="0"/>
        <v>6653</v>
      </c>
      <c r="O11" s="5">
        <v>4428</v>
      </c>
      <c r="P11" s="5">
        <v>1358</v>
      </c>
      <c r="Q11" s="5">
        <v>213</v>
      </c>
      <c r="R11" s="5">
        <v>81</v>
      </c>
      <c r="S11" s="5">
        <f>SUM(O11:R11)</f>
        <v>6080</v>
      </c>
      <c r="T11" s="5">
        <v>34</v>
      </c>
      <c r="U11" s="5">
        <f t="shared" si="4"/>
        <v>6114</v>
      </c>
      <c r="V11" s="5">
        <v>539</v>
      </c>
      <c r="W11" s="5">
        <f t="shared" si="5"/>
        <v>6653</v>
      </c>
      <c r="X11" s="78">
        <f t="shared" si="1"/>
        <v>91.387344055313392</v>
      </c>
      <c r="Y11" s="78">
        <f t="shared" si="2"/>
        <v>91.898391702991134</v>
      </c>
      <c r="Z11" s="79">
        <f t="shared" si="3"/>
        <v>86.675543297351282</v>
      </c>
    </row>
    <row r="12" spans="1:26" ht="22.5" customHeight="1" x14ac:dyDescent="0.15">
      <c r="A12" s="17" t="s">
        <v>56</v>
      </c>
      <c r="B12" s="65">
        <v>47573</v>
      </c>
      <c r="C12" s="56">
        <v>17065</v>
      </c>
      <c r="D12" s="57">
        <v>42586</v>
      </c>
      <c r="E12" s="5">
        <v>14942</v>
      </c>
      <c r="F12" s="5"/>
      <c r="G12" s="5"/>
      <c r="H12" s="5"/>
      <c r="I12" s="5"/>
      <c r="J12" s="5">
        <v>3165</v>
      </c>
      <c r="K12" s="5"/>
      <c r="L12" s="5"/>
      <c r="M12" s="5">
        <v>2450</v>
      </c>
      <c r="N12" s="5">
        <f t="shared" si="0"/>
        <v>5615</v>
      </c>
      <c r="O12" s="5"/>
      <c r="P12" s="5"/>
      <c r="Q12" s="5"/>
      <c r="R12" s="5"/>
      <c r="S12" s="5">
        <v>4778</v>
      </c>
      <c r="T12" s="5">
        <v>58</v>
      </c>
      <c r="U12" s="5">
        <f t="shared" si="4"/>
        <v>4836</v>
      </c>
      <c r="V12" s="5">
        <v>618</v>
      </c>
      <c r="W12" s="5">
        <f t="shared" si="5"/>
        <v>5454</v>
      </c>
      <c r="X12" s="78">
        <f t="shared" si="1"/>
        <v>87.605427209387614</v>
      </c>
      <c r="Y12" s="78">
        <f t="shared" si="2"/>
        <v>88.668866886688676</v>
      </c>
      <c r="Z12" s="79">
        <f t="shared" si="3"/>
        <v>87.559331966012309</v>
      </c>
    </row>
    <row r="13" spans="1:26" ht="22.5" customHeight="1" x14ac:dyDescent="0.15">
      <c r="A13" s="17" t="s">
        <v>61</v>
      </c>
      <c r="B13" s="65">
        <v>18574</v>
      </c>
      <c r="C13" s="56">
        <v>8198</v>
      </c>
      <c r="D13" s="57">
        <v>42573</v>
      </c>
      <c r="E13" s="5">
        <v>6803</v>
      </c>
      <c r="F13" s="5"/>
      <c r="G13" s="5"/>
      <c r="H13" s="5"/>
      <c r="I13" s="5"/>
      <c r="J13" s="5">
        <v>135</v>
      </c>
      <c r="K13" s="5"/>
      <c r="L13" s="5"/>
      <c r="M13" s="5">
        <v>2348</v>
      </c>
      <c r="N13" s="5">
        <f t="shared" si="0"/>
        <v>2483</v>
      </c>
      <c r="O13" s="5">
        <v>1353</v>
      </c>
      <c r="P13" s="5">
        <v>396</v>
      </c>
      <c r="Q13" s="5">
        <v>404</v>
      </c>
      <c r="R13" s="5">
        <v>8</v>
      </c>
      <c r="S13" s="5">
        <f t="shared" ref="S13:S26" si="6">SUM(O13:R13)</f>
        <v>2161</v>
      </c>
      <c r="T13" s="5">
        <v>87</v>
      </c>
      <c r="U13" s="5">
        <f t="shared" si="4"/>
        <v>2248</v>
      </c>
      <c r="V13" s="5">
        <v>235</v>
      </c>
      <c r="W13" s="5">
        <f t="shared" si="5"/>
        <v>2483</v>
      </c>
      <c r="X13" s="78">
        <f t="shared" si="1"/>
        <v>87.03181635118807</v>
      </c>
      <c r="Y13" s="78">
        <f>U13/W13*100</f>
        <v>90.535642368103098</v>
      </c>
      <c r="Z13" s="79">
        <f>E13/C13*100</f>
        <v>82.983654549890218</v>
      </c>
    </row>
    <row r="14" spans="1:26" ht="22.5" customHeight="1" x14ac:dyDescent="0.15">
      <c r="A14" s="17" t="s">
        <v>65</v>
      </c>
      <c r="B14" s="65">
        <v>4935</v>
      </c>
      <c r="C14" s="56">
        <v>2674</v>
      </c>
      <c r="D14" s="57">
        <v>42519</v>
      </c>
      <c r="E14" s="5">
        <v>1981</v>
      </c>
      <c r="F14" s="5"/>
      <c r="G14" s="5"/>
      <c r="H14" s="5"/>
      <c r="I14" s="5"/>
      <c r="J14" s="5"/>
      <c r="K14" s="5"/>
      <c r="L14" s="5">
        <v>1001</v>
      </c>
      <c r="M14" s="5">
        <v>91</v>
      </c>
      <c r="N14" s="5">
        <f t="shared" ref="N14:N33" si="7">SUM(F14:M14)</f>
        <v>1092</v>
      </c>
      <c r="O14" s="5">
        <v>368</v>
      </c>
      <c r="P14" s="5">
        <v>115</v>
      </c>
      <c r="Q14" s="5">
        <v>37</v>
      </c>
      <c r="R14" s="5">
        <v>5</v>
      </c>
      <c r="S14" s="5">
        <f t="shared" si="6"/>
        <v>525</v>
      </c>
      <c r="T14" s="5">
        <v>2</v>
      </c>
      <c r="U14" s="5">
        <f t="shared" si="4"/>
        <v>527</v>
      </c>
      <c r="V14" s="5">
        <v>196</v>
      </c>
      <c r="W14" s="5">
        <f t="shared" si="5"/>
        <v>723</v>
      </c>
      <c r="X14" s="78">
        <f t="shared" ref="X14:X36" si="8">S14/W14*100</f>
        <v>72.614107883817425</v>
      </c>
      <c r="Y14" s="78">
        <f t="shared" ref="Y14:Y36" si="9">U14/W14*100</f>
        <v>72.890733056708157</v>
      </c>
      <c r="Z14" s="79">
        <f t="shared" ref="Z14:Z36" si="10">E14/C14*100</f>
        <v>74.083769633507856</v>
      </c>
    </row>
    <row r="15" spans="1:26" ht="22.5" customHeight="1" x14ac:dyDescent="0.15">
      <c r="A15" s="17" t="s">
        <v>72</v>
      </c>
      <c r="B15" s="65">
        <v>6958</v>
      </c>
      <c r="C15" s="56">
        <v>2999</v>
      </c>
      <c r="D15" s="57">
        <v>42590</v>
      </c>
      <c r="E15" s="5">
        <v>2389</v>
      </c>
      <c r="F15" s="5"/>
      <c r="G15" s="5"/>
      <c r="H15" s="5"/>
      <c r="I15" s="5">
        <v>242</v>
      </c>
      <c r="J15" s="5"/>
      <c r="K15" s="5"/>
      <c r="L15" s="5">
        <v>397</v>
      </c>
      <c r="M15" s="5">
        <v>233</v>
      </c>
      <c r="N15" s="5">
        <f t="shared" si="7"/>
        <v>872</v>
      </c>
      <c r="O15" s="5">
        <v>462</v>
      </c>
      <c r="P15" s="5">
        <v>127</v>
      </c>
      <c r="Q15" s="5">
        <v>57</v>
      </c>
      <c r="R15" s="5">
        <v>1</v>
      </c>
      <c r="S15" s="5">
        <f t="shared" si="6"/>
        <v>647</v>
      </c>
      <c r="T15" s="5">
        <v>43</v>
      </c>
      <c r="U15" s="5">
        <f t="shared" si="4"/>
        <v>690</v>
      </c>
      <c r="V15" s="5">
        <v>182</v>
      </c>
      <c r="W15" s="5">
        <f t="shared" si="5"/>
        <v>872</v>
      </c>
      <c r="X15" s="78">
        <f t="shared" si="8"/>
        <v>74.197247706422019</v>
      </c>
      <c r="Y15" s="78">
        <f t="shared" si="9"/>
        <v>79.12844036697247</v>
      </c>
      <c r="Z15" s="79">
        <f t="shared" si="10"/>
        <v>79.659886628876293</v>
      </c>
    </row>
    <row r="16" spans="1:26" ht="22.5" customHeight="1" x14ac:dyDescent="0.15">
      <c r="A16" s="17" t="s">
        <v>78</v>
      </c>
      <c r="B16" s="65">
        <v>8188</v>
      </c>
      <c r="C16" s="56">
        <v>4925</v>
      </c>
      <c r="D16" s="57">
        <v>42760</v>
      </c>
      <c r="E16" s="5">
        <v>3556</v>
      </c>
      <c r="F16" s="5"/>
      <c r="G16" s="5"/>
      <c r="H16" s="5">
        <v>121</v>
      </c>
      <c r="I16" s="5">
        <v>116</v>
      </c>
      <c r="J16" s="5"/>
      <c r="K16" s="5"/>
      <c r="L16" s="5">
        <v>3</v>
      </c>
      <c r="M16" s="5">
        <v>1319</v>
      </c>
      <c r="N16" s="5">
        <f t="shared" si="7"/>
        <v>1559</v>
      </c>
      <c r="O16" s="5">
        <v>516</v>
      </c>
      <c r="P16" s="5">
        <v>191</v>
      </c>
      <c r="Q16" s="5">
        <v>586</v>
      </c>
      <c r="R16" s="5">
        <v>0</v>
      </c>
      <c r="S16" s="5">
        <f t="shared" si="6"/>
        <v>1293</v>
      </c>
      <c r="T16" s="5">
        <v>4</v>
      </c>
      <c r="U16" s="5">
        <f t="shared" si="4"/>
        <v>1297</v>
      </c>
      <c r="V16" s="5">
        <v>1</v>
      </c>
      <c r="W16" s="5">
        <f t="shared" si="5"/>
        <v>1298</v>
      </c>
      <c r="X16" s="78">
        <f t="shared" si="8"/>
        <v>99.614791987673343</v>
      </c>
      <c r="Y16" s="78">
        <f t="shared" si="9"/>
        <v>99.922958397534671</v>
      </c>
      <c r="Z16" s="79">
        <f t="shared" si="10"/>
        <v>72.203045685279193</v>
      </c>
    </row>
    <row r="17" spans="1:26" ht="22.5" customHeight="1" x14ac:dyDescent="0.15">
      <c r="A17" s="25" t="s">
        <v>84</v>
      </c>
      <c r="B17" s="65">
        <v>27352</v>
      </c>
      <c r="C17" s="56">
        <v>8623</v>
      </c>
      <c r="D17" s="57">
        <v>42591</v>
      </c>
      <c r="E17" s="5">
        <v>7496</v>
      </c>
      <c r="F17" s="5"/>
      <c r="G17" s="5"/>
      <c r="H17" s="5">
        <v>957</v>
      </c>
      <c r="I17" s="5"/>
      <c r="J17" s="5"/>
      <c r="K17" s="5"/>
      <c r="L17" s="5"/>
      <c r="M17" s="5">
        <v>1936</v>
      </c>
      <c r="N17" s="5">
        <f t="shared" si="7"/>
        <v>2893</v>
      </c>
      <c r="O17" s="5">
        <v>1964</v>
      </c>
      <c r="P17" s="5">
        <v>227</v>
      </c>
      <c r="Q17" s="5">
        <v>34</v>
      </c>
      <c r="R17" s="5">
        <v>224</v>
      </c>
      <c r="S17" s="5">
        <f t="shared" si="6"/>
        <v>2449</v>
      </c>
      <c r="T17" s="5">
        <v>13</v>
      </c>
      <c r="U17" s="5">
        <f t="shared" si="4"/>
        <v>2462</v>
      </c>
      <c r="V17" s="5">
        <v>274</v>
      </c>
      <c r="W17" s="5">
        <f t="shared" si="5"/>
        <v>2736</v>
      </c>
      <c r="X17" s="78">
        <f t="shared" si="8"/>
        <v>89.510233918128662</v>
      </c>
      <c r="Y17" s="78">
        <f t="shared" si="9"/>
        <v>89.985380116959064</v>
      </c>
      <c r="Z17" s="79">
        <f t="shared" si="10"/>
        <v>86.930302678882057</v>
      </c>
    </row>
    <row r="18" spans="1:26" ht="22.5" customHeight="1" x14ac:dyDescent="0.15">
      <c r="A18" s="25" t="s">
        <v>225</v>
      </c>
      <c r="B18" s="65">
        <v>17781</v>
      </c>
      <c r="C18" s="56">
        <v>8454</v>
      </c>
      <c r="D18" s="57">
        <v>42595</v>
      </c>
      <c r="E18" s="5">
        <v>7014</v>
      </c>
      <c r="F18" s="5"/>
      <c r="G18" s="5"/>
      <c r="H18" s="5"/>
      <c r="I18" s="5"/>
      <c r="J18" s="5">
        <v>1292</v>
      </c>
      <c r="K18" s="5">
        <v>1309</v>
      </c>
      <c r="L18" s="5"/>
      <c r="M18" s="5"/>
      <c r="N18" s="5">
        <f t="shared" si="7"/>
        <v>2601</v>
      </c>
      <c r="O18" s="5">
        <v>1374</v>
      </c>
      <c r="P18" s="5">
        <v>268</v>
      </c>
      <c r="Q18" s="5">
        <v>227</v>
      </c>
      <c r="R18" s="5">
        <v>232</v>
      </c>
      <c r="S18" s="5">
        <f t="shared" si="6"/>
        <v>2101</v>
      </c>
      <c r="T18" s="5">
        <v>199</v>
      </c>
      <c r="U18" s="5">
        <f t="shared" si="4"/>
        <v>2300</v>
      </c>
      <c r="V18" s="5">
        <v>260</v>
      </c>
      <c r="W18" s="5">
        <f t="shared" si="5"/>
        <v>2560</v>
      </c>
      <c r="X18" s="78">
        <f t="shared" si="8"/>
        <v>82.0703125</v>
      </c>
      <c r="Y18" s="78">
        <f t="shared" si="9"/>
        <v>89.84375</v>
      </c>
      <c r="Z18" s="79">
        <f t="shared" si="10"/>
        <v>82.966643009226402</v>
      </c>
    </row>
    <row r="19" spans="1:26" ht="22.5" customHeight="1" x14ac:dyDescent="0.15">
      <c r="A19" s="17" t="s">
        <v>95</v>
      </c>
      <c r="B19" s="65">
        <v>34170</v>
      </c>
      <c r="C19" s="56">
        <v>14694</v>
      </c>
      <c r="D19" s="57">
        <v>42594</v>
      </c>
      <c r="E19" s="5">
        <v>10362</v>
      </c>
      <c r="F19" s="5"/>
      <c r="G19" s="5"/>
      <c r="H19" s="5"/>
      <c r="I19" s="5">
        <v>0</v>
      </c>
      <c r="J19" s="5">
        <v>18</v>
      </c>
      <c r="K19" s="5"/>
      <c r="L19" s="5"/>
      <c r="M19" s="5">
        <v>3782</v>
      </c>
      <c r="N19" s="5">
        <f t="shared" si="7"/>
        <v>3800</v>
      </c>
      <c r="O19" s="5">
        <v>2264</v>
      </c>
      <c r="P19" s="5">
        <v>908</v>
      </c>
      <c r="Q19" s="5"/>
      <c r="R19" s="5">
        <v>11</v>
      </c>
      <c r="S19" s="5">
        <f t="shared" si="6"/>
        <v>3183</v>
      </c>
      <c r="T19" s="5">
        <v>86</v>
      </c>
      <c r="U19" s="5">
        <f t="shared" si="4"/>
        <v>3269</v>
      </c>
      <c r="V19" s="5">
        <v>513</v>
      </c>
      <c r="W19" s="5">
        <f t="shared" si="5"/>
        <v>3782</v>
      </c>
      <c r="X19" s="78">
        <f t="shared" si="8"/>
        <v>84.16181914331041</v>
      </c>
      <c r="Y19" s="78">
        <f t="shared" si="9"/>
        <v>86.435748281332621</v>
      </c>
      <c r="Z19" s="79">
        <f t="shared" si="10"/>
        <v>70.518579011841567</v>
      </c>
    </row>
    <row r="20" spans="1:26" ht="22.5" customHeight="1" x14ac:dyDescent="0.15">
      <c r="A20" s="26" t="s">
        <v>102</v>
      </c>
      <c r="B20" s="65">
        <v>5742</v>
      </c>
      <c r="C20" s="56">
        <v>1667</v>
      </c>
      <c r="D20" s="57">
        <v>42595</v>
      </c>
      <c r="E20" s="5">
        <v>1318</v>
      </c>
      <c r="F20" s="5"/>
      <c r="G20" s="5"/>
      <c r="H20" s="5"/>
      <c r="I20" s="5">
        <v>0</v>
      </c>
      <c r="J20" s="5"/>
      <c r="K20" s="5"/>
      <c r="L20" s="5"/>
      <c r="M20" s="5">
        <v>481</v>
      </c>
      <c r="N20" s="5">
        <f t="shared" si="7"/>
        <v>481</v>
      </c>
      <c r="O20" s="5">
        <v>295</v>
      </c>
      <c r="P20" s="5">
        <v>69</v>
      </c>
      <c r="Q20" s="5"/>
      <c r="R20" s="5"/>
      <c r="S20" s="5">
        <f t="shared" si="6"/>
        <v>364</v>
      </c>
      <c r="T20" s="5">
        <v>44</v>
      </c>
      <c r="U20" s="5">
        <f t="shared" si="4"/>
        <v>408</v>
      </c>
      <c r="V20" s="5">
        <v>73</v>
      </c>
      <c r="W20" s="5">
        <f t="shared" si="5"/>
        <v>481</v>
      </c>
      <c r="X20" s="78">
        <f t="shared" si="8"/>
        <v>75.675675675675677</v>
      </c>
      <c r="Y20" s="78">
        <f t="shared" si="9"/>
        <v>84.823284823284823</v>
      </c>
      <c r="Z20" s="79">
        <f t="shared" si="10"/>
        <v>79.064187162567492</v>
      </c>
    </row>
    <row r="21" spans="1:26" ht="22.5" customHeight="1" x14ac:dyDescent="0.15">
      <c r="A21" s="26" t="s">
        <v>105</v>
      </c>
      <c r="B21" s="65">
        <v>4264</v>
      </c>
      <c r="C21" s="56">
        <v>2200</v>
      </c>
      <c r="D21" s="57">
        <v>42598</v>
      </c>
      <c r="E21" s="5">
        <v>1115</v>
      </c>
      <c r="F21" s="5"/>
      <c r="G21" s="5"/>
      <c r="H21" s="5"/>
      <c r="I21" s="5"/>
      <c r="J21" s="5"/>
      <c r="K21" s="5">
        <v>407</v>
      </c>
      <c r="L21" s="5"/>
      <c r="M21" s="5"/>
      <c r="N21" s="5">
        <f t="shared" si="7"/>
        <v>407</v>
      </c>
      <c r="O21" s="5">
        <v>306</v>
      </c>
      <c r="P21" s="5">
        <v>29</v>
      </c>
      <c r="Q21" s="5">
        <v>2</v>
      </c>
      <c r="R21" s="5">
        <v>35</v>
      </c>
      <c r="S21" s="5">
        <f t="shared" si="6"/>
        <v>372</v>
      </c>
      <c r="T21" s="5">
        <v>8</v>
      </c>
      <c r="U21" s="5">
        <f t="shared" si="4"/>
        <v>380</v>
      </c>
      <c r="V21" s="5">
        <v>27</v>
      </c>
      <c r="W21" s="5">
        <f t="shared" si="5"/>
        <v>407</v>
      </c>
      <c r="X21" s="78">
        <f t="shared" si="8"/>
        <v>91.400491400491404</v>
      </c>
      <c r="Y21" s="78">
        <f t="shared" si="9"/>
        <v>93.366093366093367</v>
      </c>
      <c r="Z21" s="79">
        <f t="shared" si="10"/>
        <v>50.681818181818187</v>
      </c>
    </row>
    <row r="22" spans="1:26" ht="22.5" customHeight="1" x14ac:dyDescent="0.15">
      <c r="A22" s="26" t="s">
        <v>110</v>
      </c>
      <c r="B22" s="65">
        <v>7710</v>
      </c>
      <c r="C22" s="56">
        <v>2582</v>
      </c>
      <c r="D22" s="57">
        <v>42595</v>
      </c>
      <c r="E22" s="5">
        <v>2110</v>
      </c>
      <c r="F22" s="5"/>
      <c r="G22" s="5"/>
      <c r="H22" s="5"/>
      <c r="I22" s="5">
        <v>136</v>
      </c>
      <c r="J22" s="5">
        <v>232</v>
      </c>
      <c r="K22" s="5"/>
      <c r="L22" s="5"/>
      <c r="M22" s="5">
        <v>434</v>
      </c>
      <c r="N22" s="5">
        <f t="shared" si="7"/>
        <v>802</v>
      </c>
      <c r="O22" s="5">
        <v>445</v>
      </c>
      <c r="P22" s="5">
        <v>134</v>
      </c>
      <c r="Q22" s="5">
        <v>4</v>
      </c>
      <c r="R22" s="5"/>
      <c r="S22" s="5">
        <f t="shared" si="6"/>
        <v>583</v>
      </c>
      <c r="T22" s="5">
        <v>2</v>
      </c>
      <c r="U22" s="5">
        <f t="shared" si="4"/>
        <v>585</v>
      </c>
      <c r="V22" s="5">
        <v>185</v>
      </c>
      <c r="W22" s="5">
        <f t="shared" si="5"/>
        <v>770</v>
      </c>
      <c r="X22" s="78">
        <f t="shared" si="8"/>
        <v>75.714285714285708</v>
      </c>
      <c r="Y22" s="78">
        <f t="shared" si="9"/>
        <v>75.974025974025977</v>
      </c>
      <c r="Z22" s="79">
        <f t="shared" si="10"/>
        <v>81.719597211463977</v>
      </c>
    </row>
    <row r="23" spans="1:26" ht="22.5" customHeight="1" x14ac:dyDescent="0.15">
      <c r="A23" s="26" t="s">
        <v>117</v>
      </c>
      <c r="B23" s="65">
        <v>81435</v>
      </c>
      <c r="C23" s="56">
        <v>28468</v>
      </c>
      <c r="D23" s="57">
        <v>42735</v>
      </c>
      <c r="E23" s="5">
        <v>26312</v>
      </c>
      <c r="F23" s="5"/>
      <c r="G23" s="5"/>
      <c r="H23" s="5">
        <v>1560</v>
      </c>
      <c r="I23" s="5"/>
      <c r="J23" s="5"/>
      <c r="K23" s="5"/>
      <c r="L23" s="5"/>
      <c r="M23" s="5">
        <v>8157</v>
      </c>
      <c r="N23" s="5">
        <f t="shared" si="7"/>
        <v>9717</v>
      </c>
      <c r="O23" s="5">
        <v>6826</v>
      </c>
      <c r="P23" s="5">
        <v>413</v>
      </c>
      <c r="Q23" s="5">
        <v>191</v>
      </c>
      <c r="R23" s="5">
        <v>954</v>
      </c>
      <c r="S23" s="5">
        <f t="shared" si="6"/>
        <v>8384</v>
      </c>
      <c r="T23" s="5">
        <v>300</v>
      </c>
      <c r="U23" s="5">
        <f t="shared" si="4"/>
        <v>8684</v>
      </c>
      <c r="V23" s="5">
        <v>920</v>
      </c>
      <c r="W23" s="5">
        <f t="shared" si="5"/>
        <v>9604</v>
      </c>
      <c r="X23" s="78">
        <f t="shared" si="8"/>
        <v>87.296959600166602</v>
      </c>
      <c r="Y23" s="78">
        <f t="shared" si="9"/>
        <v>90.420658059142028</v>
      </c>
      <c r="Z23" s="79">
        <f t="shared" si="10"/>
        <v>92.426584234930459</v>
      </c>
    </row>
    <row r="24" spans="1:26" ht="22.5" customHeight="1" x14ac:dyDescent="0.15">
      <c r="A24" s="26" t="s">
        <v>124</v>
      </c>
      <c r="B24" s="65">
        <v>26814</v>
      </c>
      <c r="C24" s="56">
        <v>9780</v>
      </c>
      <c r="D24" s="57">
        <v>42579</v>
      </c>
      <c r="E24" s="5">
        <v>8636</v>
      </c>
      <c r="F24" s="5"/>
      <c r="G24" s="5"/>
      <c r="H24" s="5"/>
      <c r="I24" s="5"/>
      <c r="J24" s="5"/>
      <c r="K24" s="5">
        <v>3152</v>
      </c>
      <c r="L24" s="5"/>
      <c r="M24" s="5"/>
      <c r="N24" s="5">
        <f t="shared" si="7"/>
        <v>3152</v>
      </c>
      <c r="O24" s="5">
        <v>1935</v>
      </c>
      <c r="P24" s="5">
        <v>556</v>
      </c>
      <c r="Q24" s="5">
        <v>48</v>
      </c>
      <c r="R24" s="5">
        <v>8</v>
      </c>
      <c r="S24" s="5">
        <f t="shared" si="6"/>
        <v>2547</v>
      </c>
      <c r="T24" s="5">
        <v>82</v>
      </c>
      <c r="U24" s="5">
        <f t="shared" si="4"/>
        <v>2629</v>
      </c>
      <c r="V24" s="5">
        <v>523</v>
      </c>
      <c r="W24" s="5">
        <f t="shared" si="5"/>
        <v>3152</v>
      </c>
      <c r="X24" s="78">
        <f t="shared" si="8"/>
        <v>80.805837563451774</v>
      </c>
      <c r="Y24" s="78">
        <f t="shared" si="9"/>
        <v>83.407360406091371</v>
      </c>
      <c r="Z24" s="79">
        <f t="shared" si="10"/>
        <v>88.302658486707557</v>
      </c>
    </row>
    <row r="25" spans="1:26" ht="22.5" customHeight="1" x14ac:dyDescent="0.15">
      <c r="A25" s="26" t="s">
        <v>128</v>
      </c>
      <c r="B25" s="65">
        <v>30735</v>
      </c>
      <c r="C25" s="56">
        <v>12635</v>
      </c>
      <c r="D25" s="57">
        <v>42595</v>
      </c>
      <c r="E25" s="5">
        <v>11115</v>
      </c>
      <c r="F25" s="5"/>
      <c r="G25" s="5"/>
      <c r="H25" s="5">
        <v>12</v>
      </c>
      <c r="I25" s="5"/>
      <c r="J25" s="5"/>
      <c r="K25" s="5"/>
      <c r="L25" s="5"/>
      <c r="M25" s="5">
        <v>4045</v>
      </c>
      <c r="N25" s="5">
        <f t="shared" si="7"/>
        <v>4057</v>
      </c>
      <c r="O25" s="5">
        <v>2270</v>
      </c>
      <c r="P25" s="5">
        <v>884</v>
      </c>
      <c r="Q25" s="5">
        <v>44</v>
      </c>
      <c r="R25" s="5">
        <v>24</v>
      </c>
      <c r="S25" s="5">
        <f t="shared" si="6"/>
        <v>3222</v>
      </c>
      <c r="T25" s="5">
        <v>1</v>
      </c>
      <c r="U25" s="5">
        <f t="shared" si="4"/>
        <v>3223</v>
      </c>
      <c r="V25" s="5">
        <v>834</v>
      </c>
      <c r="W25" s="5">
        <f t="shared" si="5"/>
        <v>4057</v>
      </c>
      <c r="X25" s="78">
        <f t="shared" si="8"/>
        <v>79.418289376386497</v>
      </c>
      <c r="Y25" s="78">
        <f t="shared" si="9"/>
        <v>79.442938131624345</v>
      </c>
      <c r="Z25" s="79">
        <f t="shared" si="10"/>
        <v>87.969924812030072</v>
      </c>
    </row>
    <row r="26" spans="1:26" ht="22.5" customHeight="1" x14ac:dyDescent="0.15">
      <c r="A26" s="26" t="s">
        <v>133</v>
      </c>
      <c r="B26" s="65">
        <v>23723</v>
      </c>
      <c r="C26" s="56">
        <v>7184</v>
      </c>
      <c r="D26" s="57">
        <v>42607</v>
      </c>
      <c r="E26" s="5">
        <v>6395</v>
      </c>
      <c r="F26" s="5"/>
      <c r="G26" s="5"/>
      <c r="H26" s="5"/>
      <c r="I26" s="5"/>
      <c r="J26" s="5">
        <v>353</v>
      </c>
      <c r="K26" s="5">
        <v>440</v>
      </c>
      <c r="L26" s="5"/>
      <c r="M26" s="5">
        <v>1687</v>
      </c>
      <c r="N26" s="5">
        <f t="shared" si="7"/>
        <v>2480</v>
      </c>
      <c r="O26" s="5">
        <v>1517</v>
      </c>
      <c r="P26" s="5">
        <v>270</v>
      </c>
      <c r="Q26" s="5">
        <v>161</v>
      </c>
      <c r="R26" s="5">
        <v>311</v>
      </c>
      <c r="S26" s="5">
        <f t="shared" si="6"/>
        <v>2259</v>
      </c>
      <c r="T26" s="5">
        <v>75</v>
      </c>
      <c r="U26" s="5">
        <f t="shared" si="4"/>
        <v>2334</v>
      </c>
      <c r="V26" s="5"/>
      <c r="W26" s="5">
        <f t="shared" si="5"/>
        <v>2334</v>
      </c>
      <c r="X26" s="78">
        <f t="shared" si="8"/>
        <v>96.786632390745496</v>
      </c>
      <c r="Y26" s="78">
        <f t="shared" si="9"/>
        <v>100</v>
      </c>
      <c r="Z26" s="79">
        <f t="shared" si="10"/>
        <v>89.017260579064583</v>
      </c>
    </row>
    <row r="27" spans="1:26" ht="22.5" customHeight="1" x14ac:dyDescent="0.15">
      <c r="A27" s="26" t="s">
        <v>139</v>
      </c>
      <c r="B27" s="65">
        <v>15148</v>
      </c>
      <c r="C27" s="56">
        <v>7205</v>
      </c>
      <c r="D27" s="57">
        <v>42522</v>
      </c>
      <c r="E27" s="5">
        <v>5745</v>
      </c>
      <c r="F27" s="5"/>
      <c r="G27" s="5"/>
      <c r="H27" s="5"/>
      <c r="I27" s="5"/>
      <c r="J27" s="5"/>
      <c r="K27" s="5"/>
      <c r="L27" s="5"/>
      <c r="M27" s="5">
        <v>2097</v>
      </c>
      <c r="N27" s="5">
        <f t="shared" si="7"/>
        <v>2097</v>
      </c>
      <c r="O27" s="5"/>
      <c r="P27" s="5"/>
      <c r="Q27" s="5"/>
      <c r="R27" s="5"/>
      <c r="S27" s="5">
        <v>1630</v>
      </c>
      <c r="T27" s="5">
        <v>0</v>
      </c>
      <c r="U27" s="5">
        <f t="shared" si="4"/>
        <v>1630</v>
      </c>
      <c r="V27" s="5">
        <v>467</v>
      </c>
      <c r="W27" s="5">
        <f t="shared" si="5"/>
        <v>2097</v>
      </c>
      <c r="X27" s="78">
        <f t="shared" si="8"/>
        <v>77.730090605627083</v>
      </c>
      <c r="Y27" s="78">
        <f t="shared" si="9"/>
        <v>77.730090605627083</v>
      </c>
      <c r="Z27" s="79">
        <f t="shared" si="10"/>
        <v>79.736294240111036</v>
      </c>
    </row>
    <row r="28" spans="1:26" ht="22.5" customHeight="1" x14ac:dyDescent="0.15">
      <c r="A28" s="26" t="s">
        <v>142</v>
      </c>
      <c r="B28" s="65">
        <v>4901</v>
      </c>
      <c r="C28" s="56">
        <v>2587</v>
      </c>
      <c r="D28" s="57">
        <v>42476</v>
      </c>
      <c r="E28" s="5">
        <v>1901</v>
      </c>
      <c r="F28" s="5"/>
      <c r="G28" s="5"/>
      <c r="H28" s="5"/>
      <c r="I28" s="5">
        <v>694</v>
      </c>
      <c r="J28" s="5"/>
      <c r="K28" s="5"/>
      <c r="L28" s="5"/>
      <c r="M28" s="5"/>
      <c r="N28" s="5">
        <f t="shared" si="7"/>
        <v>694</v>
      </c>
      <c r="O28" s="5">
        <v>353</v>
      </c>
      <c r="P28" s="5">
        <v>40</v>
      </c>
      <c r="Q28" s="5">
        <v>25</v>
      </c>
      <c r="R28" s="5">
        <v>60</v>
      </c>
      <c r="S28" s="5">
        <f>SUM(O28:R28)</f>
        <v>478</v>
      </c>
      <c r="T28" s="5"/>
      <c r="U28" s="5">
        <f t="shared" si="4"/>
        <v>478</v>
      </c>
      <c r="V28" s="5">
        <v>216</v>
      </c>
      <c r="W28" s="5">
        <f t="shared" si="5"/>
        <v>694</v>
      </c>
      <c r="X28" s="78">
        <f t="shared" si="8"/>
        <v>68.876080691642656</v>
      </c>
      <c r="Y28" s="78">
        <f t="shared" si="9"/>
        <v>68.876080691642656</v>
      </c>
      <c r="Z28" s="79">
        <f t="shared" si="10"/>
        <v>73.482798608426748</v>
      </c>
    </row>
    <row r="29" spans="1:26" ht="22.5" customHeight="1" x14ac:dyDescent="0.15">
      <c r="A29" s="26" t="s">
        <v>146</v>
      </c>
      <c r="B29" s="65">
        <v>13831</v>
      </c>
      <c r="C29" s="56">
        <v>4836</v>
      </c>
      <c r="D29" s="57">
        <v>42760</v>
      </c>
      <c r="E29" s="5">
        <v>4055</v>
      </c>
      <c r="F29" s="5"/>
      <c r="G29" s="5"/>
      <c r="H29" s="5">
        <v>639</v>
      </c>
      <c r="I29" s="5"/>
      <c r="J29" s="5">
        <v>541</v>
      </c>
      <c r="K29" s="5"/>
      <c r="L29" s="5">
        <v>366</v>
      </c>
      <c r="M29" s="5"/>
      <c r="N29" s="5">
        <f t="shared" si="7"/>
        <v>1546</v>
      </c>
      <c r="O29" s="5">
        <v>1051</v>
      </c>
      <c r="P29" s="5">
        <v>264</v>
      </c>
      <c r="Q29" s="5">
        <v>84</v>
      </c>
      <c r="R29" s="5">
        <v>0</v>
      </c>
      <c r="S29" s="5">
        <f>SUM(O29:R29)</f>
        <v>1399</v>
      </c>
      <c r="T29" s="5">
        <v>70</v>
      </c>
      <c r="U29" s="5">
        <f t="shared" si="4"/>
        <v>1469</v>
      </c>
      <c r="V29" s="5">
        <v>11</v>
      </c>
      <c r="W29" s="5">
        <f t="shared" si="5"/>
        <v>1480</v>
      </c>
      <c r="X29" s="78">
        <f t="shared" si="8"/>
        <v>94.527027027027017</v>
      </c>
      <c r="Y29" s="78">
        <f t="shared" si="9"/>
        <v>99.256756756756758</v>
      </c>
      <c r="Z29" s="79">
        <f t="shared" si="10"/>
        <v>83.850289495450781</v>
      </c>
    </row>
    <row r="30" spans="1:26" ht="22.5" customHeight="1" x14ac:dyDescent="0.15">
      <c r="A30" s="26" t="s">
        <v>151</v>
      </c>
      <c r="B30" s="65">
        <v>7010</v>
      </c>
      <c r="C30" s="56">
        <v>3657</v>
      </c>
      <c r="D30" s="57">
        <v>42595</v>
      </c>
      <c r="E30" s="5">
        <v>3227</v>
      </c>
      <c r="F30" s="5">
        <v>0</v>
      </c>
      <c r="G30" s="5">
        <v>597</v>
      </c>
      <c r="H30" s="5">
        <v>0</v>
      </c>
      <c r="I30" s="5">
        <v>0</v>
      </c>
      <c r="J30" s="5">
        <v>0</v>
      </c>
      <c r="K30" s="5">
        <v>0</v>
      </c>
      <c r="L30" s="5">
        <v>603</v>
      </c>
      <c r="M30" s="5"/>
      <c r="N30" s="5">
        <f t="shared" si="7"/>
        <v>1200</v>
      </c>
      <c r="O30" s="5">
        <v>510</v>
      </c>
      <c r="P30" s="5">
        <v>196</v>
      </c>
      <c r="Q30" s="5">
        <v>47</v>
      </c>
      <c r="R30" s="5">
        <v>4</v>
      </c>
      <c r="S30" s="5">
        <f>SUM(O30:R30)</f>
        <v>757</v>
      </c>
      <c r="T30" s="5">
        <v>7</v>
      </c>
      <c r="U30" s="5">
        <f t="shared" si="4"/>
        <v>764</v>
      </c>
      <c r="V30" s="5">
        <v>414</v>
      </c>
      <c r="W30" s="5">
        <f t="shared" si="5"/>
        <v>1178</v>
      </c>
      <c r="X30" s="78">
        <f t="shared" si="8"/>
        <v>64.26146010186757</v>
      </c>
      <c r="Y30" s="78">
        <f t="shared" si="9"/>
        <v>64.855687606112056</v>
      </c>
      <c r="Z30" s="79">
        <f t="shared" si="10"/>
        <v>88.241728192507523</v>
      </c>
    </row>
    <row r="31" spans="1:26" ht="22.5" customHeight="1" x14ac:dyDescent="0.15">
      <c r="A31" s="27" t="s">
        <v>155</v>
      </c>
      <c r="B31" s="65">
        <v>136192</v>
      </c>
      <c r="C31" s="56">
        <v>52982</v>
      </c>
      <c r="D31" s="57">
        <v>42594</v>
      </c>
      <c r="E31" s="5">
        <v>45652</v>
      </c>
      <c r="F31" s="5"/>
      <c r="G31" s="5"/>
      <c r="H31" s="5">
        <v>402</v>
      </c>
      <c r="I31" s="5">
        <v>1119</v>
      </c>
      <c r="J31" s="5">
        <v>245</v>
      </c>
      <c r="K31" s="5"/>
      <c r="L31" s="5">
        <v>563</v>
      </c>
      <c r="M31" s="5">
        <v>14717</v>
      </c>
      <c r="N31" s="5">
        <f t="shared" si="7"/>
        <v>17046</v>
      </c>
      <c r="O31" s="5">
        <v>10534</v>
      </c>
      <c r="P31" s="5">
        <v>3951</v>
      </c>
      <c r="Q31" s="5">
        <v>294</v>
      </c>
      <c r="R31" s="5">
        <v>15</v>
      </c>
      <c r="S31" s="5">
        <f>SUM(O31:R31)</f>
        <v>14794</v>
      </c>
      <c r="T31" s="5">
        <v>607</v>
      </c>
      <c r="U31" s="5">
        <f t="shared" si="4"/>
        <v>15401</v>
      </c>
      <c r="V31" s="5">
        <v>1262</v>
      </c>
      <c r="W31" s="5">
        <f t="shared" si="5"/>
        <v>16663</v>
      </c>
      <c r="X31" s="78">
        <f t="shared" si="8"/>
        <v>88.783532377122967</v>
      </c>
      <c r="Y31" s="78">
        <f t="shared" si="9"/>
        <v>92.426333793434551</v>
      </c>
      <c r="Z31" s="79">
        <f t="shared" si="10"/>
        <v>86.165112679778034</v>
      </c>
    </row>
    <row r="32" spans="1:26" ht="22.5" customHeight="1" x14ac:dyDescent="0.15">
      <c r="A32" s="27" t="s">
        <v>161</v>
      </c>
      <c r="B32" s="65">
        <v>103071</v>
      </c>
      <c r="C32" s="56">
        <v>39243</v>
      </c>
      <c r="D32" s="57">
        <v>42590</v>
      </c>
      <c r="E32" s="5">
        <v>33838</v>
      </c>
      <c r="F32" s="5"/>
      <c r="G32" s="5"/>
      <c r="H32" s="5">
        <v>6651</v>
      </c>
      <c r="I32" s="5"/>
      <c r="J32" s="5"/>
      <c r="K32" s="5">
        <v>0</v>
      </c>
      <c r="L32" s="5">
        <v>0</v>
      </c>
      <c r="M32" s="5">
        <v>6230</v>
      </c>
      <c r="N32" s="5">
        <f t="shared" si="7"/>
        <v>12881</v>
      </c>
      <c r="O32" s="5"/>
      <c r="P32" s="5"/>
      <c r="Q32" s="5"/>
      <c r="R32" s="5"/>
      <c r="S32" s="5">
        <v>11289</v>
      </c>
      <c r="T32" s="5">
        <v>602</v>
      </c>
      <c r="U32" s="5">
        <f t="shared" si="4"/>
        <v>11891</v>
      </c>
      <c r="V32" s="5">
        <v>460</v>
      </c>
      <c r="W32" s="5">
        <f t="shared" si="5"/>
        <v>12351</v>
      </c>
      <c r="X32" s="78">
        <f t="shared" si="8"/>
        <v>91.401505950935146</v>
      </c>
      <c r="Y32" s="78">
        <f t="shared" si="9"/>
        <v>96.275605214152705</v>
      </c>
      <c r="Z32" s="79">
        <f t="shared" si="10"/>
        <v>86.226843003847819</v>
      </c>
    </row>
    <row r="33" spans="1:26" ht="22.5" customHeight="1" x14ac:dyDescent="0.15">
      <c r="A33" s="27" t="s">
        <v>168</v>
      </c>
      <c r="B33" s="65">
        <v>20938</v>
      </c>
      <c r="C33" s="56">
        <v>8253</v>
      </c>
      <c r="D33" s="57">
        <v>42617</v>
      </c>
      <c r="E33" s="5">
        <v>7151</v>
      </c>
      <c r="F33" s="5"/>
      <c r="G33" s="5"/>
      <c r="H33" s="5"/>
      <c r="I33" s="5"/>
      <c r="J33" s="5">
        <v>304</v>
      </c>
      <c r="K33" s="5"/>
      <c r="L33" s="5"/>
      <c r="M33" s="5">
        <v>2322</v>
      </c>
      <c r="N33" s="5">
        <f t="shared" si="7"/>
        <v>2626</v>
      </c>
      <c r="O33" s="5">
        <v>1682</v>
      </c>
      <c r="P33" s="5">
        <v>628</v>
      </c>
      <c r="Q33" s="5"/>
      <c r="R33" s="5">
        <v>154</v>
      </c>
      <c r="S33" s="5">
        <f>SUM(O33:R33)</f>
        <v>2464</v>
      </c>
      <c r="T33" s="5">
        <v>31</v>
      </c>
      <c r="U33" s="5">
        <f t="shared" si="4"/>
        <v>2495</v>
      </c>
      <c r="V33" s="5">
        <v>115</v>
      </c>
      <c r="W33" s="5">
        <f t="shared" si="5"/>
        <v>2610</v>
      </c>
      <c r="X33" s="78">
        <f t="shared" si="8"/>
        <v>94.406130268199234</v>
      </c>
      <c r="Y33" s="78">
        <f t="shared" si="9"/>
        <v>95.593869731800766</v>
      </c>
      <c r="Z33" s="79">
        <f t="shared" si="10"/>
        <v>86.64727977705077</v>
      </c>
    </row>
    <row r="34" spans="1:26" ht="22.5" customHeight="1" x14ac:dyDescent="0.15">
      <c r="A34" s="36" t="s">
        <v>171</v>
      </c>
      <c r="B34" s="65">
        <v>10548</v>
      </c>
      <c r="C34" s="56">
        <v>3992</v>
      </c>
      <c r="D34" s="57">
        <v>42594</v>
      </c>
      <c r="E34" s="5">
        <v>3227</v>
      </c>
      <c r="F34" s="5"/>
      <c r="G34" s="5"/>
      <c r="H34" s="5"/>
      <c r="I34" s="5"/>
      <c r="J34" s="5"/>
      <c r="K34" s="5">
        <v>1178</v>
      </c>
      <c r="L34" s="5"/>
      <c r="M34" s="5">
        <v>0</v>
      </c>
      <c r="N34" s="5">
        <f>SUM(F34:M34)</f>
        <v>1178</v>
      </c>
      <c r="O34" s="5">
        <v>767</v>
      </c>
      <c r="P34" s="5">
        <v>185</v>
      </c>
      <c r="Q34" s="5">
        <v>30</v>
      </c>
      <c r="R34" s="5">
        <v>0</v>
      </c>
      <c r="S34" s="5">
        <f>SUM(O34:R34)</f>
        <v>982</v>
      </c>
      <c r="T34" s="5">
        <v>57</v>
      </c>
      <c r="U34" s="5">
        <f>S34+T34</f>
        <v>1039</v>
      </c>
      <c r="V34" s="5">
        <v>139</v>
      </c>
      <c r="W34" s="5">
        <f>U34+V34</f>
        <v>1178</v>
      </c>
      <c r="X34" s="78">
        <f t="shared" si="8"/>
        <v>83.361629881154499</v>
      </c>
      <c r="Y34" s="78">
        <f t="shared" si="9"/>
        <v>88.200339558573859</v>
      </c>
      <c r="Z34" s="79">
        <f t="shared" si="10"/>
        <v>80.836673346693388</v>
      </c>
    </row>
    <row r="35" spans="1:26" ht="22.5" customHeight="1" x14ac:dyDescent="0.15">
      <c r="A35" s="42"/>
      <c r="B35" s="66"/>
      <c r="C35" s="58"/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80"/>
      <c r="Y35" s="80"/>
      <c r="Z35" s="81"/>
    </row>
    <row r="36" spans="1:26" ht="15" customHeight="1" x14ac:dyDescent="0.15">
      <c r="A36" s="28" t="s">
        <v>226</v>
      </c>
      <c r="B36" s="67">
        <f>SUM(B7:B34)</f>
        <v>1059091</v>
      </c>
      <c r="C36" s="68">
        <f>SUM(C7:C34)</f>
        <v>395358</v>
      </c>
      <c r="D36" s="69"/>
      <c r="E36" s="60">
        <f>SUM(E7:E34)</f>
        <v>341361</v>
      </c>
      <c r="F36" s="64">
        <f>SUM(F7:F34)</f>
        <v>10946</v>
      </c>
      <c r="G36" s="64">
        <f t="shared" ref="G36:W36" si="11">SUM(G7:G34)</f>
        <v>1502</v>
      </c>
      <c r="H36" s="64">
        <f t="shared" si="11"/>
        <v>19100</v>
      </c>
      <c r="I36" s="64">
        <f t="shared" si="11"/>
        <v>2872</v>
      </c>
      <c r="J36" s="64">
        <f t="shared" si="11"/>
        <v>6285</v>
      </c>
      <c r="K36" s="64">
        <f t="shared" si="11"/>
        <v>9381</v>
      </c>
      <c r="L36" s="64">
        <f t="shared" si="11"/>
        <v>3275</v>
      </c>
      <c r="M36" s="64">
        <f t="shared" si="11"/>
        <v>74553</v>
      </c>
      <c r="N36" s="64">
        <f t="shared" si="11"/>
        <v>127914</v>
      </c>
      <c r="O36" s="64">
        <f t="shared" si="11"/>
        <v>46369</v>
      </c>
      <c r="P36" s="64">
        <f t="shared" si="11"/>
        <v>12579</v>
      </c>
      <c r="Q36" s="64">
        <f t="shared" si="11"/>
        <v>3479</v>
      </c>
      <c r="R36" s="64">
        <f t="shared" si="11"/>
        <v>2544</v>
      </c>
      <c r="S36" s="64">
        <f t="shared" si="11"/>
        <v>109664</v>
      </c>
      <c r="T36" s="64">
        <f t="shared" si="11"/>
        <v>3333</v>
      </c>
      <c r="U36" s="64">
        <f t="shared" si="11"/>
        <v>112997</v>
      </c>
      <c r="V36" s="64">
        <f t="shared" si="11"/>
        <v>11600</v>
      </c>
      <c r="W36" s="64">
        <f t="shared" si="11"/>
        <v>124597</v>
      </c>
      <c r="X36" s="61">
        <f t="shared" si="8"/>
        <v>88.014960231787285</v>
      </c>
      <c r="Y36" s="61">
        <f t="shared" si="9"/>
        <v>90.689984510060441</v>
      </c>
      <c r="Z36" s="62">
        <f t="shared" si="10"/>
        <v>86.342251832516354</v>
      </c>
    </row>
    <row r="37" spans="1:26" ht="15" customHeight="1" x14ac:dyDescent="0.15">
      <c r="A37" s="6" t="s">
        <v>227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43" spans="1:26" ht="15" customHeight="1" x14ac:dyDescent="0.15">
      <c r="B43" s="194"/>
    </row>
    <row r="44" spans="1:26" ht="15" customHeight="1" x14ac:dyDescent="0.15">
      <c r="B44" s="194"/>
    </row>
    <row r="45" spans="1:26" ht="15" customHeight="1" x14ac:dyDescent="0.15">
      <c r="B45" s="194"/>
    </row>
    <row r="46" spans="1:26" ht="15" customHeight="1" x14ac:dyDescent="0.15">
      <c r="B46" s="194"/>
    </row>
    <row r="47" spans="1:26" ht="15" customHeight="1" x14ac:dyDescent="0.15">
      <c r="B47" s="194"/>
    </row>
    <row r="48" spans="1:26" ht="15" customHeight="1" x14ac:dyDescent="0.15">
      <c r="B48" s="194"/>
    </row>
    <row r="49" spans="2:2" ht="15" customHeight="1" x14ac:dyDescent="0.15">
      <c r="B49" s="194"/>
    </row>
    <row r="50" spans="2:2" ht="15" customHeight="1" x14ac:dyDescent="0.15">
      <c r="B50" s="194"/>
    </row>
    <row r="51" spans="2:2" ht="15" customHeight="1" x14ac:dyDescent="0.15">
      <c r="B51" s="194"/>
    </row>
    <row r="52" spans="2:2" ht="15" customHeight="1" x14ac:dyDescent="0.15">
      <c r="B52" s="194"/>
    </row>
    <row r="53" spans="2:2" ht="15" customHeight="1" x14ac:dyDescent="0.15">
      <c r="B53" s="194"/>
    </row>
    <row r="54" spans="2:2" ht="15" customHeight="1" x14ac:dyDescent="0.15">
      <c r="B54" s="194"/>
    </row>
    <row r="55" spans="2:2" ht="15" customHeight="1" x14ac:dyDescent="0.15">
      <c r="B55" s="194"/>
    </row>
    <row r="56" spans="2:2" ht="15" customHeight="1" x14ac:dyDescent="0.15">
      <c r="B56" s="194"/>
    </row>
    <row r="57" spans="2:2" ht="15" customHeight="1" x14ac:dyDescent="0.15">
      <c r="B57" s="194"/>
    </row>
    <row r="58" spans="2:2" ht="15" customHeight="1" x14ac:dyDescent="0.15">
      <c r="B58" s="194"/>
    </row>
    <row r="59" spans="2:2" ht="15" customHeight="1" x14ac:dyDescent="0.15">
      <c r="B59" s="194"/>
    </row>
    <row r="60" spans="2:2" ht="15" customHeight="1" x14ac:dyDescent="0.15">
      <c r="B60" s="194"/>
    </row>
    <row r="61" spans="2:2" ht="15" customHeight="1" x14ac:dyDescent="0.15">
      <c r="B61" s="194"/>
    </row>
    <row r="62" spans="2:2" ht="15" customHeight="1" x14ac:dyDescent="0.15">
      <c r="B62" s="194"/>
    </row>
    <row r="63" spans="2:2" ht="15" customHeight="1" x14ac:dyDescent="0.15">
      <c r="B63" s="194"/>
    </row>
    <row r="64" spans="2:2" ht="15" customHeight="1" x14ac:dyDescent="0.15">
      <c r="B64" s="194"/>
    </row>
    <row r="65" spans="2:26" ht="15" customHeight="1" x14ac:dyDescent="0.15">
      <c r="B65" s="194"/>
    </row>
    <row r="66" spans="2:26" ht="15" customHeight="1" x14ac:dyDescent="0.15">
      <c r="B66" s="194"/>
    </row>
    <row r="67" spans="2:26" ht="15" customHeight="1" x14ac:dyDescent="0.15">
      <c r="B67" s="194"/>
    </row>
    <row r="68" spans="2:26" ht="15" customHeight="1" x14ac:dyDescent="0.15">
      <c r="B68" s="194"/>
    </row>
    <row r="69" spans="2:26" ht="15" customHeight="1" x14ac:dyDescent="0.15">
      <c r="B69" s="194"/>
    </row>
    <row r="70" spans="2:26" ht="15" customHeight="1" x14ac:dyDescent="0.15">
      <c r="B70" s="194"/>
      <c r="X70" s="1" ph="1"/>
      <c r="Y70" s="1" ph="1"/>
      <c r="Z70" s="1" ph="1"/>
    </row>
  </sheetData>
  <sheetProtection selectLockedCells="1" selectUnlockedCells="1"/>
  <mergeCells count="28">
    <mergeCell ref="A3:A6"/>
    <mergeCell ref="B3:B5"/>
    <mergeCell ref="C3:E3"/>
    <mergeCell ref="F3:N3"/>
    <mergeCell ref="O3:W3"/>
    <mergeCell ref="E5:E6"/>
    <mergeCell ref="F5:F6"/>
    <mergeCell ref="G5:G6"/>
    <mergeCell ref="H5:H6"/>
    <mergeCell ref="L5:L6"/>
    <mergeCell ref="M5:M6"/>
    <mergeCell ref="O5:S5"/>
    <mergeCell ref="Y3:Y5"/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X3:X5"/>
    <mergeCell ref="T5:T6"/>
    <mergeCell ref="U5:U6"/>
    <mergeCell ref="I5:I6"/>
    <mergeCell ref="J5:J6"/>
    <mergeCell ref="K5:K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A15" zoomScaleNormal="100" zoomScaleSheetLayoutView="80" workbookViewId="0">
      <selection activeCell="S47" sqref="S47"/>
    </sheetView>
  </sheetViews>
  <sheetFormatPr defaultColWidth="8.5703125" defaultRowHeight="15" customHeight="1" x14ac:dyDescent="0.15"/>
  <cols>
    <col min="1" max="1" width="16.42578125" style="1" customWidth="1"/>
    <col min="2" max="4" width="15.7109375" style="1" customWidth="1"/>
    <col min="5" max="6" width="15.7109375" style="2" customWidth="1"/>
    <col min="7" max="12" width="15.7109375" style="1" customWidth="1"/>
    <col min="13" max="28" width="9.28515625" style="1" customWidth="1"/>
    <col min="29" max="16384" width="8.5703125" style="1"/>
  </cols>
  <sheetData>
    <row r="1" spans="1:33" ht="15" customHeight="1" x14ac:dyDescent="0.15">
      <c r="A1" s="124" t="s">
        <v>270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4"/>
      <c r="Y1" s="84"/>
      <c r="Z1" s="84"/>
      <c r="AA1" s="85"/>
      <c r="AB1" s="84"/>
      <c r="AC1" s="124"/>
      <c r="AD1" s="84"/>
      <c r="AE1" s="84"/>
      <c r="AF1" s="84"/>
      <c r="AG1" s="84"/>
    </row>
    <row r="2" spans="1:33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3" ht="15" customHeight="1" x14ac:dyDescent="0.15">
      <c r="A3" s="241" t="s">
        <v>275</v>
      </c>
      <c r="B3" s="86" t="s">
        <v>232</v>
      </c>
      <c r="C3" s="87"/>
      <c r="D3" s="87"/>
      <c r="E3" s="87"/>
      <c r="F3" s="88"/>
      <c r="G3" s="86" t="s">
        <v>233</v>
      </c>
      <c r="H3" s="87"/>
      <c r="I3" s="87"/>
      <c r="J3" s="87"/>
      <c r="K3" s="87"/>
      <c r="L3" s="88"/>
    </row>
    <row r="4" spans="1:33" ht="15" customHeight="1" x14ac:dyDescent="0.15">
      <c r="A4" s="242"/>
      <c r="B4" s="90"/>
      <c r="C4" s="126"/>
      <c r="D4" s="126"/>
      <c r="E4" s="127"/>
      <c r="F4" s="247" t="s">
        <v>277</v>
      </c>
      <c r="G4" s="131"/>
      <c r="H4" s="132"/>
      <c r="I4" s="133"/>
      <c r="J4" s="133"/>
      <c r="K4" s="133"/>
      <c r="L4" s="134" t="s">
        <v>235</v>
      </c>
    </row>
    <row r="5" spans="1:33" ht="15" customHeight="1" x14ac:dyDescent="0.15">
      <c r="A5" s="242"/>
      <c r="B5" s="125" t="s">
        <v>244</v>
      </c>
      <c r="C5" s="129" t="s">
        <v>245</v>
      </c>
      <c r="D5" s="245" t="s">
        <v>276</v>
      </c>
      <c r="E5" s="130" t="s">
        <v>246</v>
      </c>
      <c r="F5" s="248"/>
      <c r="G5" s="125" t="s">
        <v>278</v>
      </c>
      <c r="H5" s="135" t="s">
        <v>279</v>
      </c>
      <c r="I5" s="245" t="s">
        <v>281</v>
      </c>
      <c r="J5" s="245" t="s">
        <v>261</v>
      </c>
      <c r="K5" s="245" t="s">
        <v>280</v>
      </c>
      <c r="L5" s="136" t="s">
        <v>247</v>
      </c>
    </row>
    <row r="6" spans="1:33" ht="15" customHeight="1" x14ac:dyDescent="0.15">
      <c r="A6" s="243"/>
      <c r="B6" s="92"/>
      <c r="C6" s="130" t="s">
        <v>260</v>
      </c>
      <c r="D6" s="246"/>
      <c r="E6" s="130"/>
      <c r="F6" s="128" t="s">
        <v>269</v>
      </c>
      <c r="G6" s="125"/>
      <c r="H6" s="135"/>
      <c r="I6" s="246"/>
      <c r="J6" s="246"/>
      <c r="K6" s="246"/>
      <c r="L6" s="136" t="s">
        <v>262</v>
      </c>
    </row>
    <row r="7" spans="1:33" ht="22.5" customHeight="1" x14ac:dyDescent="0.15">
      <c r="A7" s="94" t="s">
        <v>28</v>
      </c>
      <c r="B7" s="95">
        <v>6190211</v>
      </c>
      <c r="C7" s="96">
        <v>5227699</v>
      </c>
      <c r="D7" s="96">
        <v>2116</v>
      </c>
      <c r="E7" s="96">
        <v>5241798</v>
      </c>
      <c r="F7" s="97">
        <f>B7-E7</f>
        <v>948413</v>
      </c>
      <c r="G7" s="95">
        <v>781068</v>
      </c>
      <c r="H7" s="96">
        <v>3151198</v>
      </c>
      <c r="I7" s="96">
        <v>0</v>
      </c>
      <c r="J7" s="96">
        <v>2137893</v>
      </c>
      <c r="K7" s="96">
        <v>1012768</v>
      </c>
      <c r="L7" s="97">
        <f>G7-H7</f>
        <v>-2370130</v>
      </c>
    </row>
    <row r="8" spans="1:33" ht="22.5" customHeight="1" x14ac:dyDescent="0.15">
      <c r="A8" s="101" t="s">
        <v>34</v>
      </c>
      <c r="B8" s="102">
        <v>1054919</v>
      </c>
      <c r="C8" s="103">
        <v>970331</v>
      </c>
      <c r="D8" s="103">
        <v>0</v>
      </c>
      <c r="E8" s="103">
        <v>928051</v>
      </c>
      <c r="F8" s="104">
        <f>B8-E8</f>
        <v>126868</v>
      </c>
      <c r="G8" s="102">
        <v>70730</v>
      </c>
      <c r="H8" s="103">
        <v>614652</v>
      </c>
      <c r="I8" s="103">
        <v>0</v>
      </c>
      <c r="J8" s="103">
        <v>502544</v>
      </c>
      <c r="K8" s="103">
        <v>109569</v>
      </c>
      <c r="L8" s="104">
        <f>G8-H8</f>
        <v>-543922</v>
      </c>
    </row>
    <row r="9" spans="1:33" ht="22.5" customHeight="1" x14ac:dyDescent="0.15">
      <c r="A9" s="101" t="s">
        <v>40</v>
      </c>
      <c r="B9" s="102">
        <v>783068</v>
      </c>
      <c r="C9" s="103">
        <v>684960</v>
      </c>
      <c r="D9" s="103">
        <v>998</v>
      </c>
      <c r="E9" s="103">
        <v>754727</v>
      </c>
      <c r="F9" s="104">
        <f>B9-E9</f>
        <v>28341</v>
      </c>
      <c r="G9" s="102">
        <v>78746</v>
      </c>
      <c r="H9" s="103">
        <v>340757</v>
      </c>
      <c r="I9" s="103">
        <v>6278</v>
      </c>
      <c r="J9" s="103">
        <v>296711</v>
      </c>
      <c r="K9" s="103">
        <v>37768</v>
      </c>
      <c r="L9" s="104">
        <f t="shared" ref="L9:L34" si="0">G9-H9</f>
        <v>-262011</v>
      </c>
    </row>
    <row r="10" spans="1:33" ht="22.5" customHeight="1" x14ac:dyDescent="0.15">
      <c r="A10" s="101" t="s">
        <v>44</v>
      </c>
      <c r="B10" s="102">
        <v>705422</v>
      </c>
      <c r="C10" s="103">
        <v>580673</v>
      </c>
      <c r="D10" s="103">
        <v>1494</v>
      </c>
      <c r="E10" s="103">
        <v>634480</v>
      </c>
      <c r="F10" s="104">
        <f>B10-E10</f>
        <v>70942</v>
      </c>
      <c r="G10" s="102">
        <v>113818</v>
      </c>
      <c r="H10" s="103">
        <v>348104</v>
      </c>
      <c r="I10" s="103">
        <v>109836</v>
      </c>
      <c r="J10" s="103">
        <v>178645</v>
      </c>
      <c r="K10" s="103">
        <v>59623</v>
      </c>
      <c r="L10" s="104">
        <f t="shared" si="0"/>
        <v>-234286</v>
      </c>
    </row>
    <row r="11" spans="1:33" ht="22.5" customHeight="1" x14ac:dyDescent="0.15">
      <c r="A11" s="101" t="s">
        <v>51</v>
      </c>
      <c r="B11" s="102">
        <v>1510460</v>
      </c>
      <c r="C11" s="103">
        <v>1317933</v>
      </c>
      <c r="D11" s="103">
        <v>55440</v>
      </c>
      <c r="E11" s="103">
        <v>1262765</v>
      </c>
      <c r="F11" s="104">
        <f t="shared" ref="F11:F16" si="1">B11-E11</f>
        <v>247695</v>
      </c>
      <c r="G11" s="102">
        <v>61040</v>
      </c>
      <c r="H11" s="103">
        <v>620602</v>
      </c>
      <c r="I11" s="103">
        <v>62253</v>
      </c>
      <c r="J11" s="103">
        <v>439341</v>
      </c>
      <c r="K11" s="103">
        <v>119008</v>
      </c>
      <c r="L11" s="104">
        <f t="shared" si="0"/>
        <v>-559562</v>
      </c>
    </row>
    <row r="12" spans="1:33" ht="22.5" customHeight="1" x14ac:dyDescent="0.15">
      <c r="A12" s="101" t="s">
        <v>56</v>
      </c>
      <c r="B12" s="102">
        <v>1130040</v>
      </c>
      <c r="C12" s="103">
        <v>986052</v>
      </c>
      <c r="D12" s="103">
        <v>12097</v>
      </c>
      <c r="E12" s="103">
        <v>870188</v>
      </c>
      <c r="F12" s="104">
        <f t="shared" si="1"/>
        <v>259852</v>
      </c>
      <c r="G12" s="102">
        <v>39086</v>
      </c>
      <c r="H12" s="103">
        <v>461997</v>
      </c>
      <c r="I12" s="103">
        <v>0</v>
      </c>
      <c r="J12" s="103">
        <v>385132</v>
      </c>
      <c r="K12" s="103">
        <v>76865</v>
      </c>
      <c r="L12" s="104">
        <f t="shared" si="0"/>
        <v>-422911</v>
      </c>
    </row>
    <row r="13" spans="1:33" ht="22.5" customHeight="1" x14ac:dyDescent="0.15">
      <c r="A13" s="101" t="s">
        <v>61</v>
      </c>
      <c r="B13" s="102">
        <v>496615</v>
      </c>
      <c r="C13" s="103">
        <v>442866</v>
      </c>
      <c r="D13" s="103">
        <v>0</v>
      </c>
      <c r="E13" s="103">
        <v>425128</v>
      </c>
      <c r="F13" s="104">
        <f t="shared" si="1"/>
        <v>71487</v>
      </c>
      <c r="G13" s="102">
        <v>19994</v>
      </c>
      <c r="H13" s="103">
        <v>131079</v>
      </c>
      <c r="I13" s="103">
        <v>27313</v>
      </c>
      <c r="J13" s="103">
        <v>53409</v>
      </c>
      <c r="K13" s="103">
        <v>50357</v>
      </c>
      <c r="L13" s="104">
        <f t="shared" si="0"/>
        <v>-111085</v>
      </c>
    </row>
    <row r="14" spans="1:33" ht="22.5" customHeight="1" x14ac:dyDescent="0.15">
      <c r="A14" s="101" t="s">
        <v>65</v>
      </c>
      <c r="B14" s="102">
        <v>129871</v>
      </c>
      <c r="C14" s="103">
        <v>111166</v>
      </c>
      <c r="D14" s="103">
        <v>2077</v>
      </c>
      <c r="E14" s="103">
        <v>124907</v>
      </c>
      <c r="F14" s="104">
        <f t="shared" si="1"/>
        <v>4964</v>
      </c>
      <c r="G14" s="102">
        <v>40042</v>
      </c>
      <c r="H14" s="103">
        <v>69500</v>
      </c>
      <c r="I14" s="103">
        <v>40782</v>
      </c>
      <c r="J14" s="103">
        <v>1401</v>
      </c>
      <c r="K14" s="103">
        <v>27317</v>
      </c>
      <c r="L14" s="104">
        <f t="shared" si="0"/>
        <v>-29458</v>
      </c>
    </row>
    <row r="15" spans="1:33" ht="22.5" customHeight="1" x14ac:dyDescent="0.15">
      <c r="A15" s="101" t="s">
        <v>72</v>
      </c>
      <c r="B15" s="102">
        <v>168511</v>
      </c>
      <c r="C15" s="103">
        <v>149641</v>
      </c>
      <c r="D15" s="103">
        <v>1303</v>
      </c>
      <c r="E15" s="103">
        <v>146760</v>
      </c>
      <c r="F15" s="104">
        <f t="shared" si="1"/>
        <v>21751</v>
      </c>
      <c r="G15" s="102">
        <v>1400</v>
      </c>
      <c r="H15" s="103">
        <v>105897</v>
      </c>
      <c r="I15" s="103">
        <v>0</v>
      </c>
      <c r="J15" s="103">
        <v>93830</v>
      </c>
      <c r="K15" s="103">
        <v>12067</v>
      </c>
      <c r="L15" s="104">
        <f t="shared" si="0"/>
        <v>-104497</v>
      </c>
    </row>
    <row r="16" spans="1:33" ht="22.5" customHeight="1" x14ac:dyDescent="0.15">
      <c r="A16" s="101" t="s">
        <v>78</v>
      </c>
      <c r="B16" s="102">
        <v>235452</v>
      </c>
      <c r="C16" s="103">
        <v>214471</v>
      </c>
      <c r="D16" s="103">
        <v>1184</v>
      </c>
      <c r="E16" s="103">
        <v>234400</v>
      </c>
      <c r="F16" s="104">
        <f t="shared" si="1"/>
        <v>1052</v>
      </c>
      <c r="G16" s="102">
        <v>65006</v>
      </c>
      <c r="H16" s="103">
        <v>107089</v>
      </c>
      <c r="I16" s="103">
        <v>46633</v>
      </c>
      <c r="J16" s="103">
        <v>28487</v>
      </c>
      <c r="K16" s="103">
        <v>31969</v>
      </c>
      <c r="L16" s="104">
        <f t="shared" si="0"/>
        <v>-42083</v>
      </c>
    </row>
    <row r="17" spans="1:12" ht="22.5" customHeight="1" x14ac:dyDescent="0.15">
      <c r="A17" s="107" t="s">
        <v>84</v>
      </c>
      <c r="B17" s="102">
        <v>617121</v>
      </c>
      <c r="C17" s="103">
        <v>560077</v>
      </c>
      <c r="D17" s="103">
        <v>0</v>
      </c>
      <c r="E17" s="103">
        <v>509382</v>
      </c>
      <c r="F17" s="104">
        <f>B17-E17</f>
        <v>107739</v>
      </c>
      <c r="G17" s="102">
        <v>7064</v>
      </c>
      <c r="H17" s="103">
        <v>200907</v>
      </c>
      <c r="I17" s="103">
        <v>0</v>
      </c>
      <c r="J17" s="103">
        <v>160306</v>
      </c>
      <c r="K17" s="103">
        <v>40601</v>
      </c>
      <c r="L17" s="104">
        <f t="shared" si="0"/>
        <v>-193843</v>
      </c>
    </row>
    <row r="18" spans="1:12" ht="22.5" customHeight="1" x14ac:dyDescent="0.15">
      <c r="A18" s="107" t="s">
        <v>265</v>
      </c>
      <c r="B18" s="102">
        <v>489912</v>
      </c>
      <c r="C18" s="108">
        <v>427802</v>
      </c>
      <c r="D18" s="103">
        <v>0</v>
      </c>
      <c r="E18" s="103">
        <v>363719</v>
      </c>
      <c r="F18" s="104">
        <f>B18-E18</f>
        <v>126193</v>
      </c>
      <c r="G18" s="102">
        <v>33330</v>
      </c>
      <c r="H18" s="103">
        <v>269175</v>
      </c>
      <c r="I18" s="103">
        <v>0</v>
      </c>
      <c r="J18" s="103">
        <v>195382</v>
      </c>
      <c r="K18" s="103">
        <v>73793</v>
      </c>
      <c r="L18" s="104">
        <f t="shared" si="0"/>
        <v>-235845</v>
      </c>
    </row>
    <row r="19" spans="1:12" ht="22.5" customHeight="1" x14ac:dyDescent="0.15">
      <c r="A19" s="101" t="s">
        <v>95</v>
      </c>
      <c r="B19" s="102">
        <v>1018973</v>
      </c>
      <c r="C19" s="103">
        <v>824313</v>
      </c>
      <c r="D19" s="103">
        <v>14374</v>
      </c>
      <c r="E19" s="103">
        <v>1020701</v>
      </c>
      <c r="F19" s="104">
        <f>B19-E19</f>
        <v>-1728</v>
      </c>
      <c r="G19" s="102">
        <v>123868</v>
      </c>
      <c r="H19" s="103">
        <v>518555</v>
      </c>
      <c r="I19" s="103">
        <v>0</v>
      </c>
      <c r="J19" s="103">
        <v>297023</v>
      </c>
      <c r="K19" s="103">
        <v>221532</v>
      </c>
      <c r="L19" s="104">
        <f t="shared" si="0"/>
        <v>-394687</v>
      </c>
    </row>
    <row r="20" spans="1:12" ht="22.5" customHeight="1" x14ac:dyDescent="0.15">
      <c r="A20" s="110" t="s">
        <v>102</v>
      </c>
      <c r="B20" s="102">
        <v>180935</v>
      </c>
      <c r="C20" s="103">
        <v>106621</v>
      </c>
      <c r="D20" s="103">
        <v>47760</v>
      </c>
      <c r="E20" s="103">
        <v>191221</v>
      </c>
      <c r="F20" s="104">
        <f t="shared" ref="F20:F34" si="2">B20-E20</f>
        <v>-10286</v>
      </c>
      <c r="G20" s="102">
        <v>0</v>
      </c>
      <c r="H20" s="103">
        <v>75225</v>
      </c>
      <c r="I20" s="103">
        <v>0</v>
      </c>
      <c r="J20" s="103">
        <v>6060</v>
      </c>
      <c r="K20" s="103">
        <v>69165</v>
      </c>
      <c r="L20" s="104">
        <f t="shared" si="0"/>
        <v>-75225</v>
      </c>
    </row>
    <row r="21" spans="1:12" ht="22.5" customHeight="1" x14ac:dyDescent="0.15">
      <c r="A21" s="110" t="s">
        <v>105</v>
      </c>
      <c r="B21" s="102">
        <v>92318</v>
      </c>
      <c r="C21" s="103">
        <v>76882</v>
      </c>
      <c r="D21" s="103">
        <v>10997</v>
      </c>
      <c r="E21" s="103">
        <v>84560</v>
      </c>
      <c r="F21" s="104">
        <f t="shared" si="2"/>
        <v>7758</v>
      </c>
      <c r="G21" s="102">
        <v>0</v>
      </c>
      <c r="H21" s="103">
        <v>51226</v>
      </c>
      <c r="I21" s="103">
        <v>0</v>
      </c>
      <c r="J21" s="103">
        <v>0</v>
      </c>
      <c r="K21" s="103">
        <v>51226</v>
      </c>
      <c r="L21" s="104">
        <f t="shared" si="0"/>
        <v>-51226</v>
      </c>
    </row>
    <row r="22" spans="1:12" ht="22.5" customHeight="1" x14ac:dyDescent="0.15">
      <c r="A22" s="110" t="s">
        <v>110</v>
      </c>
      <c r="B22" s="102">
        <v>302797</v>
      </c>
      <c r="C22" s="103">
        <v>170530</v>
      </c>
      <c r="D22" s="103">
        <v>85823</v>
      </c>
      <c r="E22" s="103">
        <v>301301</v>
      </c>
      <c r="F22" s="104">
        <f t="shared" si="2"/>
        <v>1496</v>
      </c>
      <c r="G22" s="102">
        <v>230241</v>
      </c>
      <c r="H22" s="103">
        <v>410426</v>
      </c>
      <c r="I22" s="103">
        <v>275582</v>
      </c>
      <c r="J22" s="103">
        <v>44862</v>
      </c>
      <c r="K22" s="103">
        <v>89982</v>
      </c>
      <c r="L22" s="104">
        <f t="shared" si="0"/>
        <v>-180185</v>
      </c>
    </row>
    <row r="23" spans="1:12" ht="22.5" customHeight="1" x14ac:dyDescent="0.15">
      <c r="A23" s="110" t="s">
        <v>117</v>
      </c>
      <c r="B23" s="102">
        <v>1988576</v>
      </c>
      <c r="C23" s="103">
        <v>1773771</v>
      </c>
      <c r="D23" s="103">
        <v>1292</v>
      </c>
      <c r="E23" s="103">
        <v>1562888</v>
      </c>
      <c r="F23" s="104">
        <f t="shared" si="2"/>
        <v>425688</v>
      </c>
      <c r="G23" s="102">
        <v>74106</v>
      </c>
      <c r="H23" s="103">
        <v>782497</v>
      </c>
      <c r="I23" s="103">
        <v>372680</v>
      </c>
      <c r="J23" s="103">
        <v>303211</v>
      </c>
      <c r="K23" s="103">
        <v>104959</v>
      </c>
      <c r="L23" s="104">
        <f t="shared" si="0"/>
        <v>-708391</v>
      </c>
    </row>
    <row r="24" spans="1:12" ht="22.5" customHeight="1" x14ac:dyDescent="0.15">
      <c r="A24" s="110" t="s">
        <v>124</v>
      </c>
      <c r="B24" s="102">
        <v>661750</v>
      </c>
      <c r="C24" s="103">
        <v>589166</v>
      </c>
      <c r="D24" s="103">
        <v>0</v>
      </c>
      <c r="E24" s="103">
        <v>616531</v>
      </c>
      <c r="F24" s="104">
        <f t="shared" si="2"/>
        <v>45219</v>
      </c>
      <c r="G24" s="102">
        <v>61870</v>
      </c>
      <c r="H24" s="103">
        <v>405678</v>
      </c>
      <c r="I24" s="103">
        <v>0</v>
      </c>
      <c r="J24" s="103">
        <v>154105</v>
      </c>
      <c r="K24" s="103">
        <v>251573</v>
      </c>
      <c r="L24" s="104">
        <f t="shared" si="0"/>
        <v>-343808</v>
      </c>
    </row>
    <row r="25" spans="1:12" ht="22.5" customHeight="1" x14ac:dyDescent="0.15">
      <c r="A25" s="110" t="s">
        <v>128</v>
      </c>
      <c r="B25" s="102">
        <v>803267</v>
      </c>
      <c r="C25" s="103">
        <v>744187</v>
      </c>
      <c r="D25" s="103">
        <v>2163</v>
      </c>
      <c r="E25" s="103">
        <v>688620</v>
      </c>
      <c r="F25" s="104">
        <f t="shared" si="2"/>
        <v>114647</v>
      </c>
      <c r="G25" s="102">
        <v>38133</v>
      </c>
      <c r="H25" s="103">
        <v>247398</v>
      </c>
      <c r="I25" s="103">
        <v>50051</v>
      </c>
      <c r="J25" s="103">
        <v>88246</v>
      </c>
      <c r="K25" s="103">
        <v>109101</v>
      </c>
      <c r="L25" s="104">
        <f t="shared" si="0"/>
        <v>-209265</v>
      </c>
    </row>
    <row r="26" spans="1:12" ht="22.5" customHeight="1" x14ac:dyDescent="0.15">
      <c r="A26" s="110" t="s">
        <v>133</v>
      </c>
      <c r="B26" s="102">
        <v>515726</v>
      </c>
      <c r="C26" s="103">
        <v>461153</v>
      </c>
      <c r="D26" s="103">
        <v>0</v>
      </c>
      <c r="E26" s="103">
        <v>460197</v>
      </c>
      <c r="F26" s="104">
        <f t="shared" si="2"/>
        <v>55529</v>
      </c>
      <c r="G26" s="102">
        <v>83768</v>
      </c>
      <c r="H26" s="103">
        <v>406707</v>
      </c>
      <c r="I26" s="103">
        <v>0</v>
      </c>
      <c r="J26" s="103">
        <v>373750</v>
      </c>
      <c r="K26" s="103">
        <v>32957</v>
      </c>
      <c r="L26" s="104">
        <f t="shared" si="0"/>
        <v>-322939</v>
      </c>
    </row>
    <row r="27" spans="1:12" ht="22.5" customHeight="1" x14ac:dyDescent="0.15">
      <c r="A27" s="110" t="s">
        <v>139</v>
      </c>
      <c r="B27" s="102">
        <v>456817</v>
      </c>
      <c r="C27" s="103">
        <v>429812</v>
      </c>
      <c r="D27" s="103">
        <v>780</v>
      </c>
      <c r="E27" s="103">
        <v>451891</v>
      </c>
      <c r="F27" s="104">
        <f t="shared" si="2"/>
        <v>4926</v>
      </c>
      <c r="G27" s="102">
        <v>190260</v>
      </c>
      <c r="H27" s="103">
        <v>329916</v>
      </c>
      <c r="I27" s="103">
        <v>0</v>
      </c>
      <c r="J27" s="103">
        <v>195200</v>
      </c>
      <c r="K27" s="103">
        <v>134716</v>
      </c>
      <c r="L27" s="104">
        <f t="shared" si="0"/>
        <v>-139656</v>
      </c>
    </row>
    <row r="28" spans="1:12" ht="22.5" customHeight="1" x14ac:dyDescent="0.15">
      <c r="A28" s="110" t="s">
        <v>142</v>
      </c>
      <c r="B28" s="102">
        <v>89044</v>
      </c>
      <c r="C28" s="103">
        <v>84053</v>
      </c>
      <c r="D28" s="103">
        <v>0</v>
      </c>
      <c r="E28" s="103">
        <v>70756</v>
      </c>
      <c r="F28" s="104">
        <f t="shared" si="2"/>
        <v>18288</v>
      </c>
      <c r="G28" s="102">
        <v>193309</v>
      </c>
      <c r="H28" s="103">
        <v>401603</v>
      </c>
      <c r="I28" s="103">
        <v>0</v>
      </c>
      <c r="J28" s="103">
        <v>395455</v>
      </c>
      <c r="K28" s="103">
        <v>6148</v>
      </c>
      <c r="L28" s="104">
        <f t="shared" si="0"/>
        <v>-208294</v>
      </c>
    </row>
    <row r="29" spans="1:12" ht="22.5" customHeight="1" x14ac:dyDescent="0.15">
      <c r="A29" s="110" t="s">
        <v>146</v>
      </c>
      <c r="B29" s="102">
        <v>308258</v>
      </c>
      <c r="C29" s="103">
        <v>282407</v>
      </c>
      <c r="D29" s="103">
        <v>1435</v>
      </c>
      <c r="E29" s="103">
        <v>267161</v>
      </c>
      <c r="F29" s="104">
        <f t="shared" si="2"/>
        <v>41097</v>
      </c>
      <c r="G29" s="102">
        <v>13246</v>
      </c>
      <c r="H29" s="103">
        <v>130408</v>
      </c>
      <c r="I29" s="103">
        <v>31783</v>
      </c>
      <c r="J29" s="103">
        <v>19130</v>
      </c>
      <c r="K29" s="103">
        <v>79495</v>
      </c>
      <c r="L29" s="104">
        <f t="shared" si="0"/>
        <v>-117162</v>
      </c>
    </row>
    <row r="30" spans="1:12" ht="22.5" customHeight="1" x14ac:dyDescent="0.15">
      <c r="A30" s="110" t="s">
        <v>151</v>
      </c>
      <c r="B30" s="102">
        <v>228013</v>
      </c>
      <c r="C30" s="103">
        <v>180725</v>
      </c>
      <c r="D30" s="103">
        <v>10242</v>
      </c>
      <c r="E30" s="103">
        <v>166486</v>
      </c>
      <c r="F30" s="104">
        <f t="shared" si="2"/>
        <v>61527</v>
      </c>
      <c r="G30" s="102">
        <v>172177</v>
      </c>
      <c r="H30" s="103">
        <v>801019</v>
      </c>
      <c r="I30" s="103">
        <v>0</v>
      </c>
      <c r="J30" s="103">
        <v>779613</v>
      </c>
      <c r="K30" s="103">
        <v>21406</v>
      </c>
      <c r="L30" s="104">
        <f t="shared" si="0"/>
        <v>-628842</v>
      </c>
    </row>
    <row r="31" spans="1:12" ht="22.5" customHeight="1" x14ac:dyDescent="0.15">
      <c r="A31" s="111" t="s">
        <v>155</v>
      </c>
      <c r="B31" s="102">
        <v>4111457</v>
      </c>
      <c r="C31" s="103">
        <v>3062199</v>
      </c>
      <c r="D31" s="103">
        <v>123492</v>
      </c>
      <c r="E31" s="103">
        <v>3382364</v>
      </c>
      <c r="F31" s="104">
        <f t="shared" si="2"/>
        <v>729093</v>
      </c>
      <c r="G31" s="102">
        <v>94620</v>
      </c>
      <c r="H31" s="103">
        <v>1007557</v>
      </c>
      <c r="I31" s="103">
        <v>95283</v>
      </c>
      <c r="J31" s="103">
        <v>393074</v>
      </c>
      <c r="K31" s="103">
        <v>518235</v>
      </c>
      <c r="L31" s="104">
        <f t="shared" si="0"/>
        <v>-912937</v>
      </c>
    </row>
    <row r="32" spans="1:12" ht="22.5" customHeight="1" x14ac:dyDescent="0.15">
      <c r="A32" s="111" t="s">
        <v>161</v>
      </c>
      <c r="B32" s="102">
        <v>2828820</v>
      </c>
      <c r="C32" s="103">
        <v>2471153</v>
      </c>
      <c r="D32" s="103">
        <v>32866</v>
      </c>
      <c r="E32" s="103">
        <v>2371188</v>
      </c>
      <c r="F32" s="104">
        <f t="shared" si="2"/>
        <v>457632</v>
      </c>
      <c r="G32" s="102">
        <v>107027</v>
      </c>
      <c r="H32" s="103">
        <v>1181399</v>
      </c>
      <c r="I32" s="103">
        <v>0</v>
      </c>
      <c r="J32" s="103">
        <v>490855</v>
      </c>
      <c r="K32" s="103">
        <v>690544</v>
      </c>
      <c r="L32" s="104">
        <f t="shared" si="0"/>
        <v>-1074372</v>
      </c>
    </row>
    <row r="33" spans="1:20" ht="22.5" customHeight="1" x14ac:dyDescent="0.15">
      <c r="A33" s="111" t="s">
        <v>168</v>
      </c>
      <c r="B33" s="102">
        <v>638081</v>
      </c>
      <c r="C33" s="103">
        <v>500407</v>
      </c>
      <c r="D33" s="103">
        <v>584</v>
      </c>
      <c r="E33" s="103">
        <v>561694</v>
      </c>
      <c r="F33" s="104">
        <f t="shared" si="2"/>
        <v>76387</v>
      </c>
      <c r="G33" s="102">
        <v>5398</v>
      </c>
      <c r="H33" s="103">
        <v>192431</v>
      </c>
      <c r="I33" s="103">
        <v>0</v>
      </c>
      <c r="J33" s="103">
        <v>68418</v>
      </c>
      <c r="K33" s="103">
        <v>124013</v>
      </c>
      <c r="L33" s="104">
        <f t="shared" si="0"/>
        <v>-187033</v>
      </c>
    </row>
    <row r="34" spans="1:20" ht="22.5" customHeight="1" x14ac:dyDescent="0.15">
      <c r="A34" s="110" t="s">
        <v>171</v>
      </c>
      <c r="B34" s="102">
        <v>304486</v>
      </c>
      <c r="C34" s="103">
        <v>267134</v>
      </c>
      <c r="D34" s="103">
        <v>0</v>
      </c>
      <c r="E34" s="103">
        <v>252321</v>
      </c>
      <c r="F34" s="104">
        <f t="shared" si="2"/>
        <v>52165</v>
      </c>
      <c r="G34" s="102">
        <v>59717</v>
      </c>
      <c r="H34" s="103">
        <v>229531</v>
      </c>
      <c r="I34" s="103">
        <v>7484</v>
      </c>
      <c r="J34" s="103">
        <v>112296</v>
      </c>
      <c r="K34" s="103">
        <v>109751</v>
      </c>
      <c r="L34" s="104">
        <f t="shared" si="0"/>
        <v>-169814</v>
      </c>
    </row>
    <row r="35" spans="1:20" ht="22.5" customHeight="1" x14ac:dyDescent="0.15">
      <c r="A35" s="42"/>
      <c r="B35" s="119"/>
      <c r="C35" s="120"/>
      <c r="D35" s="120"/>
      <c r="E35" s="120"/>
      <c r="F35" s="121"/>
      <c r="G35" s="119"/>
      <c r="H35" s="120"/>
      <c r="I35" s="120"/>
      <c r="J35" s="120"/>
      <c r="K35" s="120"/>
      <c r="L35" s="121"/>
    </row>
    <row r="36" spans="1:20" ht="15" customHeight="1" x14ac:dyDescent="0.15">
      <c r="A36" s="112" t="s">
        <v>266</v>
      </c>
      <c r="B36" s="113">
        <f>SUM(B7:B34)</f>
        <v>28040920</v>
      </c>
      <c r="C36" s="114">
        <f>SUM(C7:C34)</f>
        <v>23698184</v>
      </c>
      <c r="D36" s="114">
        <f t="shared" ref="D36:L36" si="3">SUM(D7:D34)</f>
        <v>408517</v>
      </c>
      <c r="E36" s="114">
        <f t="shared" si="3"/>
        <v>23946185</v>
      </c>
      <c r="F36" s="115">
        <f t="shared" si="3"/>
        <v>4094735</v>
      </c>
      <c r="G36" s="113">
        <f t="shared" si="3"/>
        <v>2759064</v>
      </c>
      <c r="H36" s="114">
        <f t="shared" si="3"/>
        <v>13592533</v>
      </c>
      <c r="I36" s="114">
        <f t="shared" si="3"/>
        <v>1125958</v>
      </c>
      <c r="J36" s="114">
        <f t="shared" si="3"/>
        <v>8194379</v>
      </c>
      <c r="K36" s="114">
        <f t="shared" si="3"/>
        <v>4266508</v>
      </c>
      <c r="L36" s="116">
        <f t="shared" si="3"/>
        <v>-10833469</v>
      </c>
    </row>
    <row r="40" spans="1:20" ht="1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143" t="s">
        <v>284</v>
      </c>
      <c r="L40" s="6"/>
      <c r="M40" s="6"/>
      <c r="N40" s="6"/>
      <c r="O40" s="6"/>
      <c r="P40" s="124"/>
      <c r="Q40" s="84"/>
      <c r="R40" s="84"/>
      <c r="S40" s="84"/>
      <c r="T40" s="84"/>
    </row>
    <row r="41" spans="1:20" ht="15" customHeight="1" x14ac:dyDescent="0.15">
      <c r="A41" s="241" t="s">
        <v>275</v>
      </c>
      <c r="B41" s="86" t="s">
        <v>267</v>
      </c>
      <c r="C41" s="87"/>
      <c r="D41" s="87"/>
      <c r="E41" s="87"/>
      <c r="F41" s="87"/>
      <c r="G41" s="87"/>
      <c r="H41" s="87"/>
      <c r="I41" s="87"/>
      <c r="J41" s="87"/>
      <c r="K41" s="88"/>
      <c r="L41" s="141" t="s">
        <v>234</v>
      </c>
      <c r="M41" s="86" t="s">
        <v>268</v>
      </c>
      <c r="N41" s="87"/>
      <c r="O41" s="88"/>
      <c r="P41" s="85"/>
      <c r="Q41" s="89"/>
      <c r="R41" s="89"/>
      <c r="S41" s="89"/>
      <c r="T41" s="89"/>
    </row>
    <row r="42" spans="1:20" ht="15" customHeight="1" x14ac:dyDescent="0.15">
      <c r="A42" s="242"/>
      <c r="B42" s="137"/>
      <c r="C42" s="127"/>
      <c r="D42" s="127"/>
      <c r="E42" s="127"/>
      <c r="F42" s="127" t="s">
        <v>236</v>
      </c>
      <c r="G42" s="127" t="s">
        <v>237</v>
      </c>
      <c r="H42" s="127" t="s">
        <v>238</v>
      </c>
      <c r="I42" s="127"/>
      <c r="J42" s="127" t="s">
        <v>239</v>
      </c>
      <c r="K42" s="138" t="s">
        <v>240</v>
      </c>
      <c r="L42" s="244" t="s">
        <v>282</v>
      </c>
      <c r="M42" s="137" t="s">
        <v>241</v>
      </c>
      <c r="N42" s="127" t="s">
        <v>242</v>
      </c>
      <c r="O42" s="138" t="s">
        <v>243</v>
      </c>
      <c r="P42" s="91"/>
      <c r="Q42" s="91"/>
      <c r="R42" s="91"/>
      <c r="S42" s="91"/>
      <c r="T42" s="91"/>
    </row>
    <row r="43" spans="1:20" ht="15" customHeight="1" x14ac:dyDescent="0.15">
      <c r="A43" s="242"/>
      <c r="B43" s="139" t="s">
        <v>248</v>
      </c>
      <c r="C43" s="130" t="s">
        <v>249</v>
      </c>
      <c r="D43" s="130" t="s">
        <v>250</v>
      </c>
      <c r="E43" s="130" t="s">
        <v>251</v>
      </c>
      <c r="F43" s="130" t="s">
        <v>252</v>
      </c>
      <c r="G43" s="130" t="s">
        <v>253</v>
      </c>
      <c r="H43" s="130" t="s">
        <v>254</v>
      </c>
      <c r="I43" s="130" t="s">
        <v>16</v>
      </c>
      <c r="J43" s="130" t="s">
        <v>255</v>
      </c>
      <c r="K43" s="140" t="s">
        <v>256</v>
      </c>
      <c r="L43" s="244"/>
      <c r="M43" s="139" t="s">
        <v>257</v>
      </c>
      <c r="N43" s="130" t="s">
        <v>258</v>
      </c>
      <c r="O43" s="140" t="s">
        <v>259</v>
      </c>
      <c r="P43" s="93"/>
      <c r="Q43" s="93"/>
      <c r="R43" s="93"/>
      <c r="S43" s="93"/>
      <c r="T43" s="93"/>
    </row>
    <row r="44" spans="1:20" ht="15" customHeight="1" x14ac:dyDescent="0.15">
      <c r="A44" s="243"/>
      <c r="B44" s="139"/>
      <c r="C44" s="130"/>
      <c r="D44" s="130"/>
      <c r="E44" s="130"/>
      <c r="F44" s="130"/>
      <c r="G44" s="130"/>
      <c r="H44" s="130"/>
      <c r="I44" s="130"/>
      <c r="J44" s="130"/>
      <c r="K44" s="140"/>
      <c r="L44" s="142" t="s">
        <v>263</v>
      </c>
      <c r="M44" s="139" t="s">
        <v>264</v>
      </c>
      <c r="N44" s="130" t="s">
        <v>264</v>
      </c>
      <c r="O44" s="140" t="s">
        <v>264</v>
      </c>
      <c r="P44" s="93"/>
      <c r="Q44" s="93"/>
      <c r="R44" s="6"/>
      <c r="S44" s="6"/>
      <c r="T44" s="6"/>
    </row>
    <row r="45" spans="1:20" ht="22.5" customHeight="1" x14ac:dyDescent="0.15">
      <c r="A45" s="94" t="s">
        <v>28</v>
      </c>
      <c r="B45" s="95">
        <v>1051109</v>
      </c>
      <c r="C45" s="96">
        <v>91011</v>
      </c>
      <c r="D45" s="96">
        <v>198534</v>
      </c>
      <c r="E45" s="96">
        <v>28632</v>
      </c>
      <c r="F45" s="96">
        <v>367151</v>
      </c>
      <c r="G45" s="96">
        <v>2033629</v>
      </c>
      <c r="H45" s="96">
        <v>493864</v>
      </c>
      <c r="I45" s="96">
        <v>539418</v>
      </c>
      <c r="J45" s="96">
        <v>18340</v>
      </c>
      <c r="K45" s="97">
        <v>5241798</v>
      </c>
      <c r="L45" s="98">
        <f>'2給水'!S7</f>
        <v>24676</v>
      </c>
      <c r="M45" s="99">
        <f>C7/L45</f>
        <v>211.85358242827039</v>
      </c>
      <c r="N45" s="96">
        <f>(K45-J45)/L45</f>
        <v>211.68171502674664</v>
      </c>
      <c r="O45" s="97">
        <f>(F45+G45+(H45*0.67))/L45</f>
        <v>110.70144593937428</v>
      </c>
      <c r="P45" s="100"/>
      <c r="Q45" s="100"/>
      <c r="R45" s="6"/>
      <c r="S45" s="6"/>
      <c r="T45" s="6"/>
    </row>
    <row r="46" spans="1:20" ht="22.5" customHeight="1" x14ac:dyDescent="0.15">
      <c r="A46" s="101" t="s">
        <v>34</v>
      </c>
      <c r="B46" s="102">
        <v>92257</v>
      </c>
      <c r="C46" s="103">
        <v>29947</v>
      </c>
      <c r="D46" s="103">
        <v>40312</v>
      </c>
      <c r="E46" s="103">
        <v>124</v>
      </c>
      <c r="F46" s="103">
        <v>36224</v>
      </c>
      <c r="G46" s="103">
        <v>363468</v>
      </c>
      <c r="H46" s="103">
        <v>217768</v>
      </c>
      <c r="I46" s="103">
        <v>147951</v>
      </c>
      <c r="J46" s="103">
        <v>0</v>
      </c>
      <c r="K46" s="104">
        <v>928051</v>
      </c>
      <c r="L46" s="105">
        <f>'2給水'!S8</f>
        <v>4843</v>
      </c>
      <c r="M46" s="106">
        <f t="shared" ref="M46:M72" si="4">C8/L46</f>
        <v>200.35742308486476</v>
      </c>
      <c r="N46" s="103">
        <f t="shared" ref="N46:N72" si="5">(K46-J46)/L46</f>
        <v>191.62729712987817</v>
      </c>
      <c r="O46" s="104">
        <f t="shared" ref="O46:O55" si="6">(F46+G46+(H46*0.67))/L46</f>
        <v>112.65673342969235</v>
      </c>
      <c r="P46" s="100"/>
      <c r="Q46" s="100"/>
      <c r="R46" s="6"/>
      <c r="S46" s="100"/>
      <c r="T46" s="100"/>
    </row>
    <row r="47" spans="1:20" ht="22.5" customHeight="1" x14ac:dyDescent="0.15">
      <c r="A47" s="101" t="s">
        <v>40</v>
      </c>
      <c r="B47" s="102">
        <v>68203</v>
      </c>
      <c r="C47" s="103">
        <v>7837</v>
      </c>
      <c r="D47" s="103">
        <v>12048</v>
      </c>
      <c r="E47" s="103">
        <v>230</v>
      </c>
      <c r="F47" s="103">
        <v>28451</v>
      </c>
      <c r="G47" s="103">
        <v>253465</v>
      </c>
      <c r="H47" s="103">
        <v>299441</v>
      </c>
      <c r="I47" s="103">
        <v>85052</v>
      </c>
      <c r="J47" s="103">
        <v>0</v>
      </c>
      <c r="K47" s="104">
        <v>754727</v>
      </c>
      <c r="L47" s="105">
        <f>'2給水'!S9</f>
        <v>3084</v>
      </c>
      <c r="M47" s="106">
        <f t="shared" si="4"/>
        <v>222.1011673151751</v>
      </c>
      <c r="N47" s="103">
        <f t="shared" si="5"/>
        <v>244.723411154345</v>
      </c>
      <c r="O47" s="104">
        <f t="shared" si="6"/>
        <v>156.46610570687417</v>
      </c>
      <c r="P47" s="100"/>
      <c r="Q47" s="100"/>
      <c r="R47" s="6"/>
      <c r="S47" s="6"/>
      <c r="T47" s="6"/>
    </row>
    <row r="48" spans="1:20" ht="22.5" customHeight="1" x14ac:dyDescent="0.15">
      <c r="A48" s="101" t="s">
        <v>44</v>
      </c>
      <c r="B48" s="102">
        <v>44070</v>
      </c>
      <c r="C48" s="103">
        <v>3192</v>
      </c>
      <c r="D48" s="103">
        <v>12159</v>
      </c>
      <c r="E48" s="103">
        <v>105</v>
      </c>
      <c r="F48" s="103">
        <v>20568</v>
      </c>
      <c r="G48" s="103">
        <v>240543</v>
      </c>
      <c r="H48" s="103">
        <v>228051</v>
      </c>
      <c r="I48" s="103">
        <v>52590</v>
      </c>
      <c r="J48" s="103">
        <v>0</v>
      </c>
      <c r="K48" s="104">
        <v>634480</v>
      </c>
      <c r="L48" s="105">
        <f>'2給水'!S10</f>
        <v>2320</v>
      </c>
      <c r="M48" s="106">
        <f t="shared" si="4"/>
        <v>250.29008620689655</v>
      </c>
      <c r="N48" s="103">
        <f t="shared" si="5"/>
        <v>273.48275862068965</v>
      </c>
      <c r="O48" s="104">
        <f t="shared" si="6"/>
        <v>178.40740086206898</v>
      </c>
      <c r="P48" s="100"/>
      <c r="Q48" s="100"/>
      <c r="R48" s="6"/>
      <c r="S48" s="6"/>
      <c r="T48" s="6"/>
    </row>
    <row r="49" spans="1:20" ht="22.5" customHeight="1" x14ac:dyDescent="0.15">
      <c r="A49" s="101" t="s">
        <v>51</v>
      </c>
      <c r="B49" s="102">
        <v>76341</v>
      </c>
      <c r="C49" s="103">
        <v>10766</v>
      </c>
      <c r="D49" s="103">
        <v>15362</v>
      </c>
      <c r="E49" s="103">
        <v>181</v>
      </c>
      <c r="F49" s="103">
        <v>56263</v>
      </c>
      <c r="G49" s="103">
        <v>471515</v>
      </c>
      <c r="H49" s="103">
        <v>475197</v>
      </c>
      <c r="I49" s="103">
        <v>38396</v>
      </c>
      <c r="J49" s="103">
        <v>0</v>
      </c>
      <c r="K49" s="104">
        <v>1262765</v>
      </c>
      <c r="L49" s="105">
        <f>'2給水'!S11</f>
        <v>6080</v>
      </c>
      <c r="M49" s="106">
        <f t="shared" si="4"/>
        <v>216.76529605263158</v>
      </c>
      <c r="N49" s="103">
        <f t="shared" si="5"/>
        <v>207.69161184210526</v>
      </c>
      <c r="O49" s="104">
        <f t="shared" si="6"/>
        <v>139.17105098684209</v>
      </c>
      <c r="P49" s="100"/>
      <c r="Q49" s="100"/>
      <c r="R49" s="6"/>
      <c r="S49" s="6"/>
      <c r="T49" s="6"/>
    </row>
    <row r="50" spans="1:20" ht="22.5" customHeight="1" x14ac:dyDescent="0.15">
      <c r="A50" s="101" t="s">
        <v>56</v>
      </c>
      <c r="B50" s="102">
        <v>73376</v>
      </c>
      <c r="C50" s="103">
        <v>41765</v>
      </c>
      <c r="D50" s="103">
        <v>36014</v>
      </c>
      <c r="E50" s="103">
        <v>2051</v>
      </c>
      <c r="F50" s="103">
        <v>32178</v>
      </c>
      <c r="G50" s="103">
        <v>341961</v>
      </c>
      <c r="H50" s="103">
        <v>151777</v>
      </c>
      <c r="I50" s="103">
        <v>181851</v>
      </c>
      <c r="J50" s="103">
        <v>9215</v>
      </c>
      <c r="K50" s="104">
        <v>870188</v>
      </c>
      <c r="L50" s="105">
        <f>'2給水'!S12</f>
        <v>4778</v>
      </c>
      <c r="M50" s="106">
        <f t="shared" si="4"/>
        <v>206.37337798241941</v>
      </c>
      <c r="N50" s="103">
        <f t="shared" si="5"/>
        <v>180.19526998744246</v>
      </c>
      <c r="O50" s="104">
        <f t="shared" si="6"/>
        <v>99.587607785684398</v>
      </c>
      <c r="P50" s="100"/>
      <c r="Q50" s="100"/>
      <c r="R50" s="6"/>
      <c r="S50" s="100"/>
      <c r="T50" s="100"/>
    </row>
    <row r="51" spans="1:20" ht="22.5" customHeight="1" x14ac:dyDescent="0.15">
      <c r="A51" s="101" t="s">
        <v>61</v>
      </c>
      <c r="B51" s="102">
        <v>37627</v>
      </c>
      <c r="C51" s="103">
        <v>4385</v>
      </c>
      <c r="D51" s="103">
        <v>12503</v>
      </c>
      <c r="E51" s="103">
        <v>194</v>
      </c>
      <c r="F51" s="103">
        <v>15491</v>
      </c>
      <c r="G51" s="103">
        <v>126051</v>
      </c>
      <c r="H51" s="103">
        <v>181605</v>
      </c>
      <c r="I51" s="103">
        <v>43720</v>
      </c>
      <c r="J51" s="103">
        <v>3552</v>
      </c>
      <c r="K51" s="104">
        <v>425128</v>
      </c>
      <c r="L51" s="105">
        <f>'2給水'!S13</f>
        <v>2161</v>
      </c>
      <c r="M51" s="106">
        <f t="shared" si="4"/>
        <v>204.93567792688569</v>
      </c>
      <c r="N51" s="103">
        <f t="shared" si="5"/>
        <v>195.08375751966682</v>
      </c>
      <c r="O51" s="104">
        <f t="shared" si="6"/>
        <v>121.80349375289217</v>
      </c>
      <c r="P51" s="100"/>
      <c r="Q51" s="100"/>
      <c r="R51" s="6"/>
      <c r="S51" s="6"/>
      <c r="T51" s="6"/>
    </row>
    <row r="52" spans="1:20" ht="22.5" customHeight="1" x14ac:dyDescent="0.15">
      <c r="A52" s="101" t="s">
        <v>65</v>
      </c>
      <c r="B52" s="102">
        <v>26935</v>
      </c>
      <c r="C52" s="103">
        <v>792</v>
      </c>
      <c r="D52" s="103">
        <v>665</v>
      </c>
      <c r="E52" s="103">
        <v>487</v>
      </c>
      <c r="F52" s="103">
        <v>11310</v>
      </c>
      <c r="G52" s="103">
        <v>59512</v>
      </c>
      <c r="H52" s="103">
        <v>9228</v>
      </c>
      <c r="I52" s="103">
        <v>6044</v>
      </c>
      <c r="J52" s="103">
        <v>223</v>
      </c>
      <c r="K52" s="104">
        <v>124907</v>
      </c>
      <c r="L52" s="105">
        <f>'2給水'!S14</f>
        <v>525</v>
      </c>
      <c r="M52" s="106">
        <f t="shared" si="4"/>
        <v>211.7447619047619</v>
      </c>
      <c r="N52" s="103">
        <f t="shared" si="5"/>
        <v>237.49333333333334</v>
      </c>
      <c r="O52" s="104">
        <f t="shared" si="6"/>
        <v>146.67573333333331</v>
      </c>
      <c r="P52" s="100"/>
      <c r="Q52" s="100"/>
      <c r="R52" s="6"/>
      <c r="S52" s="100"/>
      <c r="T52" s="100"/>
    </row>
    <row r="53" spans="1:20" ht="22.5" customHeight="1" x14ac:dyDescent="0.15">
      <c r="A53" s="101" t="s">
        <v>72</v>
      </c>
      <c r="B53" s="102">
        <v>29573</v>
      </c>
      <c r="C53" s="103">
        <v>4876</v>
      </c>
      <c r="D53" s="103">
        <v>17638</v>
      </c>
      <c r="E53" s="103">
        <v>237</v>
      </c>
      <c r="F53" s="103">
        <v>3910</v>
      </c>
      <c r="G53" s="103">
        <v>56337</v>
      </c>
      <c r="H53" s="103">
        <v>15345</v>
      </c>
      <c r="I53" s="103">
        <v>18844</v>
      </c>
      <c r="J53" s="103">
        <v>0</v>
      </c>
      <c r="K53" s="104">
        <v>146760</v>
      </c>
      <c r="L53" s="105">
        <f>'2給水'!S15</f>
        <v>647</v>
      </c>
      <c r="M53" s="106">
        <f t="shared" si="4"/>
        <v>231.28438948995364</v>
      </c>
      <c r="N53" s="103">
        <f t="shared" si="5"/>
        <v>226.83153013910356</v>
      </c>
      <c r="O53" s="104">
        <f t="shared" si="6"/>
        <v>109.00795981452859</v>
      </c>
      <c r="P53" s="100"/>
      <c r="Q53" s="100"/>
      <c r="R53" s="6"/>
      <c r="S53" s="100"/>
      <c r="T53" s="100"/>
    </row>
    <row r="54" spans="1:20" ht="22.5" customHeight="1" x14ac:dyDescent="0.15">
      <c r="A54" s="101" t="s">
        <v>78</v>
      </c>
      <c r="B54" s="102">
        <v>15014</v>
      </c>
      <c r="C54" s="103">
        <v>2687</v>
      </c>
      <c r="D54" s="103">
        <v>8436</v>
      </c>
      <c r="E54" s="103">
        <v>646</v>
      </c>
      <c r="F54" s="103">
        <v>14093</v>
      </c>
      <c r="G54" s="103">
        <v>74796</v>
      </c>
      <c r="H54" s="103">
        <v>83017</v>
      </c>
      <c r="I54" s="103">
        <v>13734</v>
      </c>
      <c r="J54" s="103">
        <v>0</v>
      </c>
      <c r="K54" s="104">
        <v>234400</v>
      </c>
      <c r="L54" s="105">
        <f>'2給水'!S16</f>
        <v>1293</v>
      </c>
      <c r="M54" s="106">
        <f t="shared" si="4"/>
        <v>165.87084300077339</v>
      </c>
      <c r="N54" s="103">
        <f t="shared" si="5"/>
        <v>181.28383604021656</v>
      </c>
      <c r="O54" s="104">
        <f t="shared" si="6"/>
        <v>111.76364269141533</v>
      </c>
      <c r="P54" s="100"/>
      <c r="Q54" s="100"/>
      <c r="R54" s="6"/>
      <c r="S54" s="100"/>
      <c r="T54" s="100"/>
    </row>
    <row r="55" spans="1:20" ht="22.5" customHeight="1" x14ac:dyDescent="0.15">
      <c r="A55" s="107" t="s">
        <v>84</v>
      </c>
      <c r="B55" s="102">
        <v>82032</v>
      </c>
      <c r="C55" s="103">
        <v>13234</v>
      </c>
      <c r="D55" s="103">
        <v>17338</v>
      </c>
      <c r="E55" s="103">
        <v>5130</v>
      </c>
      <c r="F55" s="103">
        <v>14123</v>
      </c>
      <c r="G55" s="103">
        <v>120744</v>
      </c>
      <c r="H55" s="103">
        <v>141111</v>
      </c>
      <c r="I55" s="103">
        <v>60236</v>
      </c>
      <c r="J55" s="103">
        <v>6993</v>
      </c>
      <c r="K55" s="104">
        <v>509382</v>
      </c>
      <c r="L55" s="105">
        <f>'2給水'!S17</f>
        <v>2449</v>
      </c>
      <c r="M55" s="106">
        <f t="shared" si="4"/>
        <v>228.69620253164558</v>
      </c>
      <c r="N55" s="103">
        <f t="shared" si="5"/>
        <v>205.14046549612087</v>
      </c>
      <c r="O55" s="104">
        <f t="shared" si="6"/>
        <v>93.675528787260106</v>
      </c>
      <c r="P55" s="100"/>
      <c r="Q55" s="100"/>
      <c r="R55" s="6"/>
      <c r="S55" s="100"/>
      <c r="T55" s="100"/>
    </row>
    <row r="56" spans="1:20" ht="22.5" customHeight="1" x14ac:dyDescent="0.15">
      <c r="A56" s="107" t="s">
        <v>265</v>
      </c>
      <c r="B56" s="102">
        <v>44381</v>
      </c>
      <c r="C56" s="103">
        <v>36935</v>
      </c>
      <c r="D56" s="103">
        <v>18624</v>
      </c>
      <c r="E56" s="103">
        <v>653</v>
      </c>
      <c r="F56" s="103">
        <v>26884</v>
      </c>
      <c r="G56" s="103">
        <v>189308</v>
      </c>
      <c r="H56" s="103">
        <v>0</v>
      </c>
      <c r="I56" s="103">
        <v>24835</v>
      </c>
      <c r="J56" s="103">
        <v>0</v>
      </c>
      <c r="K56" s="104">
        <v>363719</v>
      </c>
      <c r="L56" s="105">
        <f>'2給水'!S18</f>
        <v>2101</v>
      </c>
      <c r="M56" s="106">
        <f t="shared" si="4"/>
        <v>203.61827701094717</v>
      </c>
      <c r="N56" s="103">
        <f t="shared" si="5"/>
        <v>173.11708710138029</v>
      </c>
      <c r="O56" s="104">
        <f>(F56+G56+(H56))/L56</f>
        <v>102.89957163255592</v>
      </c>
      <c r="P56" s="100"/>
      <c r="Q56" s="100"/>
      <c r="R56" s="100"/>
      <c r="S56" s="100"/>
      <c r="T56" s="100"/>
    </row>
    <row r="57" spans="1:20" ht="22.5" customHeight="1" x14ac:dyDescent="0.15">
      <c r="A57" s="101" t="s">
        <v>95</v>
      </c>
      <c r="B57" s="102">
        <v>41200</v>
      </c>
      <c r="C57" s="103">
        <v>12117</v>
      </c>
      <c r="D57" s="103">
        <v>9608</v>
      </c>
      <c r="E57" s="103">
        <v>852</v>
      </c>
      <c r="F57" s="103">
        <v>71950</v>
      </c>
      <c r="G57" s="103">
        <v>399164</v>
      </c>
      <c r="H57" s="103">
        <v>353290</v>
      </c>
      <c r="I57" s="103">
        <v>63362</v>
      </c>
      <c r="J57" s="103">
        <v>0</v>
      </c>
      <c r="K57" s="104">
        <v>1020701</v>
      </c>
      <c r="L57" s="105">
        <f>'2給水'!S19</f>
        <v>3183</v>
      </c>
      <c r="M57" s="106">
        <f t="shared" si="4"/>
        <v>258.9736098020735</v>
      </c>
      <c r="N57" s="103">
        <f t="shared" si="5"/>
        <v>320.67263587810243</v>
      </c>
      <c r="O57" s="104">
        <f>(F57+G57+(H57*0.46))/L57</f>
        <v>199.06610116242538</v>
      </c>
      <c r="P57" s="109"/>
      <c r="Q57" s="85"/>
      <c r="R57" s="6"/>
      <c r="S57" s="6"/>
      <c r="T57" s="6"/>
    </row>
    <row r="58" spans="1:20" ht="22.5" customHeight="1" x14ac:dyDescent="0.15">
      <c r="A58" s="110" t="s">
        <v>102</v>
      </c>
      <c r="B58" s="102">
        <v>13372</v>
      </c>
      <c r="C58" s="103">
        <v>2448</v>
      </c>
      <c r="D58" s="103">
        <v>2311</v>
      </c>
      <c r="E58" s="103">
        <v>92</v>
      </c>
      <c r="F58" s="103">
        <v>19242</v>
      </c>
      <c r="G58" s="103">
        <v>93170</v>
      </c>
      <c r="H58" s="103">
        <v>46142</v>
      </c>
      <c r="I58" s="103">
        <v>11574</v>
      </c>
      <c r="J58" s="103">
        <v>2870</v>
      </c>
      <c r="K58" s="104">
        <v>191221</v>
      </c>
      <c r="L58" s="105">
        <f>'2給水'!S20</f>
        <v>364</v>
      </c>
      <c r="M58" s="106">
        <f t="shared" si="4"/>
        <v>292.91483516483515</v>
      </c>
      <c r="N58" s="103">
        <f t="shared" si="5"/>
        <v>517.44780219780216</v>
      </c>
      <c r="O58" s="104">
        <f>(F58+G58+(H58*0.46))/L58</f>
        <v>367.13549450549453</v>
      </c>
      <c r="P58" s="109"/>
      <c r="Q58" s="85"/>
      <c r="R58" s="6"/>
      <c r="S58" s="6"/>
      <c r="T58" s="6"/>
    </row>
    <row r="59" spans="1:20" ht="22.5" customHeight="1" x14ac:dyDescent="0.15">
      <c r="A59" s="110" t="s">
        <v>105</v>
      </c>
      <c r="B59" s="102">
        <v>7625</v>
      </c>
      <c r="C59" s="103">
        <v>6541</v>
      </c>
      <c r="D59" s="103">
        <v>6719</v>
      </c>
      <c r="E59" s="103">
        <v>208</v>
      </c>
      <c r="F59" s="103">
        <v>18154</v>
      </c>
      <c r="G59" s="103">
        <v>38531</v>
      </c>
      <c r="H59" s="103">
        <v>0</v>
      </c>
      <c r="I59" s="103">
        <v>2478</v>
      </c>
      <c r="J59" s="103">
        <v>0</v>
      </c>
      <c r="K59" s="104">
        <v>84560</v>
      </c>
      <c r="L59" s="105">
        <f>'2給水'!S21</f>
        <v>372</v>
      </c>
      <c r="M59" s="106">
        <f t="shared" si="4"/>
        <v>206.6720430107527</v>
      </c>
      <c r="N59" s="103">
        <f t="shared" si="5"/>
        <v>227.31182795698925</v>
      </c>
      <c r="O59" s="104">
        <f>(F59+G59+(H59))/L59</f>
        <v>152.37903225806451</v>
      </c>
      <c r="P59" s="109"/>
      <c r="Q59" s="85"/>
      <c r="R59" s="6"/>
      <c r="S59" s="6"/>
      <c r="T59" s="6"/>
    </row>
    <row r="60" spans="1:20" ht="22.5" customHeight="1" x14ac:dyDescent="0.15">
      <c r="A60" s="110" t="s">
        <v>110</v>
      </c>
      <c r="B60" s="102">
        <v>12747</v>
      </c>
      <c r="C60" s="103">
        <v>9102</v>
      </c>
      <c r="D60" s="103">
        <v>7606</v>
      </c>
      <c r="E60" s="103">
        <v>759</v>
      </c>
      <c r="F60" s="103">
        <v>31030</v>
      </c>
      <c r="G60" s="103">
        <v>185152</v>
      </c>
      <c r="H60" s="103">
        <v>34116</v>
      </c>
      <c r="I60" s="103">
        <v>11273</v>
      </c>
      <c r="J60" s="103">
        <v>0</v>
      </c>
      <c r="K60" s="104">
        <v>301301</v>
      </c>
      <c r="L60" s="105">
        <f>'2給水'!S22</f>
        <v>583</v>
      </c>
      <c r="M60" s="106">
        <f t="shared" si="4"/>
        <v>292.50428816466552</v>
      </c>
      <c r="N60" s="103">
        <f t="shared" si="5"/>
        <v>516.81132075471703</v>
      </c>
      <c r="O60" s="104">
        <f>(F60+G60+(H60*0.46))/L60</f>
        <v>397.72789022298451</v>
      </c>
      <c r="P60" s="109"/>
      <c r="Q60" s="85"/>
      <c r="R60" s="6"/>
      <c r="S60" s="6"/>
      <c r="T60" s="6"/>
    </row>
    <row r="61" spans="1:20" ht="22.5" customHeight="1" x14ac:dyDescent="0.15">
      <c r="A61" s="110" t="s">
        <v>117</v>
      </c>
      <c r="B61" s="102">
        <v>182500</v>
      </c>
      <c r="C61" s="103">
        <v>20640</v>
      </c>
      <c r="D61" s="103">
        <v>43665</v>
      </c>
      <c r="E61" s="103">
        <v>2643</v>
      </c>
      <c r="F61" s="103">
        <v>29321</v>
      </c>
      <c r="G61" s="103">
        <v>433790</v>
      </c>
      <c r="H61" s="103">
        <v>541111</v>
      </c>
      <c r="I61" s="103">
        <v>56283</v>
      </c>
      <c r="J61" s="103">
        <v>0</v>
      </c>
      <c r="K61" s="104">
        <v>1562888</v>
      </c>
      <c r="L61" s="105">
        <f>'2給水'!S23</f>
        <v>8384</v>
      </c>
      <c r="M61" s="106">
        <f t="shared" si="4"/>
        <v>211.56619751908397</v>
      </c>
      <c r="N61" s="103">
        <f t="shared" si="5"/>
        <v>186.41316793893131</v>
      </c>
      <c r="O61" s="104">
        <f>(F61+G61+(H61*0.65))/L61</f>
        <v>97.189068463740455</v>
      </c>
      <c r="P61" s="6"/>
      <c r="Q61" s="6"/>
      <c r="R61" s="6"/>
      <c r="S61" s="6"/>
      <c r="T61" s="6"/>
    </row>
    <row r="62" spans="1:20" ht="22.5" customHeight="1" x14ac:dyDescent="0.15">
      <c r="A62" s="110" t="s">
        <v>124</v>
      </c>
      <c r="B62" s="102">
        <v>43011</v>
      </c>
      <c r="C62" s="103">
        <v>28476</v>
      </c>
      <c r="D62" s="103">
        <v>23488</v>
      </c>
      <c r="E62" s="103">
        <v>512</v>
      </c>
      <c r="F62" s="103">
        <v>92344</v>
      </c>
      <c r="G62" s="103">
        <v>312017</v>
      </c>
      <c r="H62" s="103">
        <v>0</v>
      </c>
      <c r="I62" s="103">
        <v>116586</v>
      </c>
      <c r="J62" s="103">
        <v>97</v>
      </c>
      <c r="K62" s="104">
        <v>616531</v>
      </c>
      <c r="L62" s="105">
        <f>'2給水'!S24</f>
        <v>2547</v>
      </c>
      <c r="M62" s="106">
        <f t="shared" si="4"/>
        <v>231.31762858264625</v>
      </c>
      <c r="N62" s="103">
        <f t="shared" si="5"/>
        <v>242.02355712603062</v>
      </c>
      <c r="O62" s="104">
        <f>(F62+G62+(H62))/L62</f>
        <v>158.75971731448763</v>
      </c>
      <c r="P62" s="6"/>
      <c r="Q62" s="6"/>
      <c r="R62" s="6"/>
      <c r="S62" s="6"/>
      <c r="T62" s="6"/>
    </row>
    <row r="63" spans="1:20" ht="22.5" customHeight="1" x14ac:dyDescent="0.15">
      <c r="A63" s="110" t="s">
        <v>128</v>
      </c>
      <c r="B63" s="102">
        <v>56537</v>
      </c>
      <c r="C63" s="103">
        <v>6803</v>
      </c>
      <c r="D63" s="103">
        <v>25935</v>
      </c>
      <c r="E63" s="103">
        <v>266</v>
      </c>
      <c r="F63" s="103">
        <v>31087</v>
      </c>
      <c r="G63" s="103">
        <v>193769</v>
      </c>
      <c r="H63" s="103">
        <v>298199</v>
      </c>
      <c r="I63" s="103">
        <v>33749</v>
      </c>
      <c r="J63" s="103">
        <v>0</v>
      </c>
      <c r="K63" s="104">
        <v>688620</v>
      </c>
      <c r="L63" s="105">
        <f>'2給水'!S25</f>
        <v>3222</v>
      </c>
      <c r="M63" s="106">
        <f t="shared" si="4"/>
        <v>230.97051520794537</v>
      </c>
      <c r="N63" s="103">
        <f t="shared" si="5"/>
        <v>213.72439478584729</v>
      </c>
      <c r="O63" s="104">
        <f>(F63+G63+(H63*0.65))/L63</f>
        <v>129.94579453755432</v>
      </c>
      <c r="P63" s="6"/>
      <c r="Q63" s="6"/>
      <c r="R63" s="6"/>
      <c r="S63" s="6"/>
      <c r="T63" s="6"/>
    </row>
    <row r="64" spans="1:20" ht="22.5" customHeight="1" x14ac:dyDescent="0.15">
      <c r="A64" s="110" t="s">
        <v>133</v>
      </c>
      <c r="B64" s="102">
        <v>54098</v>
      </c>
      <c r="C64" s="103">
        <v>12665</v>
      </c>
      <c r="D64" s="103">
        <v>20656</v>
      </c>
      <c r="E64" s="103">
        <v>1055</v>
      </c>
      <c r="F64" s="103">
        <v>14409</v>
      </c>
      <c r="G64" s="103">
        <v>162466</v>
      </c>
      <c r="H64" s="103">
        <v>129628</v>
      </c>
      <c r="I64" s="103">
        <v>30739</v>
      </c>
      <c r="J64" s="103">
        <v>6770</v>
      </c>
      <c r="K64" s="104">
        <v>460197</v>
      </c>
      <c r="L64" s="105">
        <f>'2給水'!S26</f>
        <v>2259</v>
      </c>
      <c r="M64" s="106">
        <f t="shared" si="4"/>
        <v>204.14032757857458</v>
      </c>
      <c r="N64" s="103">
        <f t="shared" si="5"/>
        <v>200.72023019034972</v>
      </c>
      <c r="O64" s="104">
        <f>(F64+G64+(H64*0.65))/L64</f>
        <v>115.59681274900399</v>
      </c>
      <c r="P64" s="6"/>
      <c r="Q64" s="6"/>
      <c r="R64" s="6"/>
      <c r="S64" s="6"/>
      <c r="T64" s="6"/>
    </row>
    <row r="65" spans="1:25" ht="22.5" customHeight="1" x14ac:dyDescent="0.15">
      <c r="A65" s="110" t="s">
        <v>139</v>
      </c>
      <c r="B65" s="102">
        <v>32298</v>
      </c>
      <c r="C65" s="103">
        <v>0</v>
      </c>
      <c r="D65" s="103">
        <v>923</v>
      </c>
      <c r="E65" s="103">
        <v>268</v>
      </c>
      <c r="F65" s="103">
        <v>45338</v>
      </c>
      <c r="G65" s="103">
        <v>144832</v>
      </c>
      <c r="H65" s="103">
        <v>170378</v>
      </c>
      <c r="I65" s="103">
        <v>18648</v>
      </c>
      <c r="J65" s="103">
        <v>4830</v>
      </c>
      <c r="K65" s="104">
        <v>451891</v>
      </c>
      <c r="L65" s="105">
        <f>'2給水'!S27</f>
        <v>1630</v>
      </c>
      <c r="M65" s="106">
        <f t="shared" si="4"/>
        <v>263.68834355828221</v>
      </c>
      <c r="N65" s="103">
        <f t="shared" si="5"/>
        <v>274.27055214723924</v>
      </c>
      <c r="O65" s="104">
        <f>(F65+G65+(H65*0.65))/L65</f>
        <v>184.61085889570552</v>
      </c>
      <c r="P65" s="6"/>
      <c r="Q65" s="6"/>
      <c r="R65" s="6"/>
      <c r="S65" s="6"/>
      <c r="T65" s="6"/>
    </row>
    <row r="66" spans="1:25" ht="22.5" customHeight="1" x14ac:dyDescent="0.15">
      <c r="A66" s="110" t="s">
        <v>142</v>
      </c>
      <c r="B66" s="102">
        <v>12321</v>
      </c>
      <c r="C66" s="103">
        <v>2812</v>
      </c>
      <c r="D66" s="103">
        <v>434</v>
      </c>
      <c r="E66" s="103">
        <v>216</v>
      </c>
      <c r="F66" s="103">
        <v>5661</v>
      </c>
      <c r="G66" s="103">
        <v>31359</v>
      </c>
      <c r="H66" s="103">
        <v>0</v>
      </c>
      <c r="I66" s="103">
        <v>17953</v>
      </c>
      <c r="J66" s="103">
        <v>0</v>
      </c>
      <c r="K66" s="104">
        <v>70756</v>
      </c>
      <c r="L66" s="105">
        <f>'2給水'!S28</f>
        <v>478</v>
      </c>
      <c r="M66" s="106">
        <f t="shared" si="4"/>
        <v>175.84309623430963</v>
      </c>
      <c r="N66" s="103">
        <f t="shared" si="5"/>
        <v>148.02510460251045</v>
      </c>
      <c r="O66" s="104">
        <f>(F66+G66+(H66))/L66</f>
        <v>77.44769874476988</v>
      </c>
      <c r="P66" s="6"/>
      <c r="Q66" s="6"/>
      <c r="R66" s="6"/>
      <c r="S66" s="6"/>
      <c r="T66" s="6"/>
    </row>
    <row r="67" spans="1:25" ht="22.5" customHeight="1" x14ac:dyDescent="0.15">
      <c r="A67" s="110" t="s">
        <v>146</v>
      </c>
      <c r="B67" s="102">
        <v>25314</v>
      </c>
      <c r="C67" s="103">
        <v>14941</v>
      </c>
      <c r="D67" s="103">
        <v>27740</v>
      </c>
      <c r="E67" s="103">
        <v>2367</v>
      </c>
      <c r="F67" s="103">
        <v>22513</v>
      </c>
      <c r="G67" s="103">
        <v>115251</v>
      </c>
      <c r="H67" s="103">
        <v>0</v>
      </c>
      <c r="I67" s="103">
        <v>59035</v>
      </c>
      <c r="J67" s="103">
        <v>0</v>
      </c>
      <c r="K67" s="104">
        <v>267161</v>
      </c>
      <c r="L67" s="105">
        <f>'2給水'!S29</f>
        <v>1399</v>
      </c>
      <c r="M67" s="106">
        <f t="shared" si="4"/>
        <v>201.86347390993566</v>
      </c>
      <c r="N67" s="103">
        <f t="shared" si="5"/>
        <v>190.96568977841315</v>
      </c>
      <c r="O67" s="104">
        <f>(F67+G67+(H67))/L67</f>
        <v>98.473195139385268</v>
      </c>
      <c r="P67" s="6"/>
      <c r="Q67" s="6"/>
      <c r="R67" s="6"/>
      <c r="S67" s="6"/>
      <c r="T67" s="6"/>
    </row>
    <row r="68" spans="1:25" ht="22.5" customHeight="1" x14ac:dyDescent="0.15">
      <c r="A68" s="110" t="s">
        <v>151</v>
      </c>
      <c r="B68" s="102">
        <v>18379</v>
      </c>
      <c r="C68" s="103">
        <v>8137</v>
      </c>
      <c r="D68" s="103">
        <v>16868</v>
      </c>
      <c r="E68" s="103">
        <v>984</v>
      </c>
      <c r="F68" s="103">
        <v>8263</v>
      </c>
      <c r="G68" s="103">
        <v>63680</v>
      </c>
      <c r="H68" s="103">
        <v>0</v>
      </c>
      <c r="I68" s="103">
        <v>44304</v>
      </c>
      <c r="J68" s="103">
        <v>5871</v>
      </c>
      <c r="K68" s="104">
        <v>166486</v>
      </c>
      <c r="L68" s="105">
        <f>'2給水'!S30</f>
        <v>757</v>
      </c>
      <c r="M68" s="106">
        <f t="shared" si="4"/>
        <v>238.73844121532363</v>
      </c>
      <c r="N68" s="103">
        <f t="shared" si="5"/>
        <v>212.17305151915457</v>
      </c>
      <c r="O68" s="104">
        <f>(F68+G68+(H68))/L68</f>
        <v>95.03698811096433</v>
      </c>
      <c r="P68" s="6"/>
    </row>
    <row r="69" spans="1:25" ht="22.5" customHeight="1" x14ac:dyDescent="0.15">
      <c r="A69" s="111" t="s">
        <v>155</v>
      </c>
      <c r="B69" s="102">
        <v>266354</v>
      </c>
      <c r="C69" s="103">
        <v>23674</v>
      </c>
      <c r="D69" s="103">
        <v>94992</v>
      </c>
      <c r="E69" s="103">
        <v>4426</v>
      </c>
      <c r="F69" s="103">
        <v>147215</v>
      </c>
      <c r="G69" s="103">
        <v>1035900</v>
      </c>
      <c r="H69" s="103">
        <v>1447245</v>
      </c>
      <c r="I69" s="103">
        <v>167108</v>
      </c>
      <c r="J69" s="103">
        <v>541</v>
      </c>
      <c r="K69" s="104">
        <v>3382364</v>
      </c>
      <c r="L69" s="105">
        <f>'2給水'!S31</f>
        <v>14794</v>
      </c>
      <c r="M69" s="106">
        <f t="shared" si="4"/>
        <v>206.98925239962148</v>
      </c>
      <c r="N69" s="103">
        <f t="shared" si="5"/>
        <v>228.59422738948223</v>
      </c>
      <c r="O69" s="104">
        <f>(F69+G69+(H69*0.59))/L69</f>
        <v>137.69024942544274</v>
      </c>
      <c r="P69" s="6"/>
      <c r="R69" s="6"/>
      <c r="Y69" s="1" ph="1"/>
    </row>
    <row r="70" spans="1:25" ht="22.5" customHeight="1" x14ac:dyDescent="0.15">
      <c r="A70" s="111" t="s">
        <v>161</v>
      </c>
      <c r="B70" s="102">
        <v>274076</v>
      </c>
      <c r="C70" s="103">
        <v>0</v>
      </c>
      <c r="D70" s="103">
        <v>180048</v>
      </c>
      <c r="E70" s="103">
        <v>0</v>
      </c>
      <c r="F70" s="103">
        <v>138133</v>
      </c>
      <c r="G70" s="103">
        <v>848241</v>
      </c>
      <c r="H70" s="103">
        <v>484261</v>
      </c>
      <c r="I70" s="103">
        <v>434589</v>
      </c>
      <c r="J70" s="103">
        <v>11840</v>
      </c>
      <c r="K70" s="104">
        <v>2371188</v>
      </c>
      <c r="L70" s="105">
        <f>'2給水'!S32</f>
        <v>11289</v>
      </c>
      <c r="M70" s="106">
        <f t="shared" si="4"/>
        <v>218.89919390557179</v>
      </c>
      <c r="N70" s="103">
        <f t="shared" si="5"/>
        <v>208.99530516431926</v>
      </c>
      <c r="O70" s="104">
        <f>(F70+G70+(H70*0.59))/L70</f>
        <v>112.68385065107627</v>
      </c>
      <c r="P70" s="6"/>
      <c r="R70" s="6"/>
    </row>
    <row r="71" spans="1:25" ht="22.5" customHeight="1" x14ac:dyDescent="0.15">
      <c r="A71" s="111" t="s">
        <v>168</v>
      </c>
      <c r="B71" s="102">
        <v>54581</v>
      </c>
      <c r="C71" s="103">
        <v>3633</v>
      </c>
      <c r="D71" s="103">
        <v>27859</v>
      </c>
      <c r="E71" s="103">
        <v>111</v>
      </c>
      <c r="F71" s="103">
        <v>37198</v>
      </c>
      <c r="G71" s="103">
        <v>197170</v>
      </c>
      <c r="H71" s="103">
        <v>201771</v>
      </c>
      <c r="I71" s="103">
        <v>24453</v>
      </c>
      <c r="J71" s="103">
        <v>0</v>
      </c>
      <c r="K71" s="104">
        <v>561694</v>
      </c>
      <c r="L71" s="105">
        <f>'2給水'!S33</f>
        <v>2464</v>
      </c>
      <c r="M71" s="106">
        <f t="shared" si="4"/>
        <v>203.08725649350649</v>
      </c>
      <c r="N71" s="103">
        <f t="shared" si="5"/>
        <v>227.96022727272728</v>
      </c>
      <c r="O71" s="104">
        <f>(F71+G71+(H71*0.59))/L71</f>
        <v>143.4305560064935</v>
      </c>
      <c r="P71" s="6"/>
      <c r="R71" s="6"/>
    </row>
    <row r="72" spans="1:25" ht="22.5" customHeight="1" x14ac:dyDescent="0.15">
      <c r="A72" s="110" t="s">
        <v>171</v>
      </c>
      <c r="B72" s="102">
        <v>13874</v>
      </c>
      <c r="C72" s="103">
        <v>17315</v>
      </c>
      <c r="D72" s="103">
        <v>16212</v>
      </c>
      <c r="E72" s="103">
        <v>432</v>
      </c>
      <c r="F72" s="103">
        <v>39804</v>
      </c>
      <c r="G72" s="103">
        <v>119843</v>
      </c>
      <c r="H72" s="103">
        <v>0</v>
      </c>
      <c r="I72" s="103">
        <v>16958</v>
      </c>
      <c r="J72" s="103">
        <v>7193</v>
      </c>
      <c r="K72" s="104">
        <v>252321</v>
      </c>
      <c r="L72" s="105">
        <f>'2給水'!S34</f>
        <v>982</v>
      </c>
      <c r="M72" s="106">
        <f t="shared" si="4"/>
        <v>272.03054989816701</v>
      </c>
      <c r="N72" s="103">
        <f t="shared" si="5"/>
        <v>249.62118126272912</v>
      </c>
      <c r="O72" s="104">
        <f>(F72+G72+(H72))/L72</f>
        <v>162.57331975560081</v>
      </c>
      <c r="P72" s="6"/>
    </row>
    <row r="73" spans="1:25" ht="22.5" customHeight="1" x14ac:dyDescent="0.15">
      <c r="A73" s="42"/>
      <c r="B73" s="119"/>
      <c r="C73" s="120"/>
      <c r="D73" s="120"/>
      <c r="E73" s="120"/>
      <c r="F73" s="120"/>
      <c r="G73" s="120"/>
      <c r="H73" s="120"/>
      <c r="I73" s="120"/>
      <c r="J73" s="120"/>
      <c r="K73" s="121"/>
      <c r="L73" s="122"/>
      <c r="M73" s="123"/>
      <c r="N73" s="120"/>
      <c r="O73" s="121"/>
      <c r="P73" s="6"/>
    </row>
    <row r="74" spans="1:25" ht="15" customHeight="1" x14ac:dyDescent="0.15">
      <c r="A74" s="112" t="s">
        <v>266</v>
      </c>
      <c r="B74" s="113">
        <f>SUM(B45:B72)</f>
        <v>2749205</v>
      </c>
      <c r="C74" s="114">
        <f>SUM(C45:C72)</f>
        <v>416731</v>
      </c>
      <c r="D74" s="114">
        <f t="shared" ref="D74:J74" si="7">SUM(D45:D72)</f>
        <v>894697</v>
      </c>
      <c r="E74" s="114">
        <f t="shared" si="7"/>
        <v>53861</v>
      </c>
      <c r="F74" s="114">
        <f t="shared" si="7"/>
        <v>1378308</v>
      </c>
      <c r="G74" s="114">
        <f t="shared" si="7"/>
        <v>8705664</v>
      </c>
      <c r="H74" s="114">
        <f t="shared" si="7"/>
        <v>6002545</v>
      </c>
      <c r="I74" s="114">
        <f t="shared" si="7"/>
        <v>2321763</v>
      </c>
      <c r="J74" s="114">
        <f t="shared" si="7"/>
        <v>78335</v>
      </c>
      <c r="K74" s="115">
        <f>SUM(K45:K72)</f>
        <v>23946185</v>
      </c>
      <c r="L74" s="117">
        <f>SUM(L45:L72)</f>
        <v>109664</v>
      </c>
      <c r="M74" s="118">
        <f>AVERAGE(M45:M72)</f>
        <v>223.71750491358992</v>
      </c>
      <c r="N74" s="114">
        <f>AVERAGE(N45:N72)</f>
        <v>239.07436961987051</v>
      </c>
      <c r="O74" s="115">
        <f>AVERAGE(O45:O72)</f>
        <v>146.87724652377557</v>
      </c>
      <c r="P74" s="6"/>
    </row>
    <row r="75" spans="1:25" ht="15" customHeight="1" x14ac:dyDescent="0.15">
      <c r="A75" s="1" t="s">
        <v>271</v>
      </c>
    </row>
  </sheetData>
  <sheetProtection selectLockedCells="1" selectUnlockedCells="1"/>
  <mergeCells count="8">
    <mergeCell ref="A3:A6"/>
    <mergeCell ref="A41:A44"/>
    <mergeCell ref="L42:L43"/>
    <mergeCell ref="D5:D6"/>
    <mergeCell ref="F4:F5"/>
    <mergeCell ref="J5:J6"/>
    <mergeCell ref="K5:K6"/>
    <mergeCell ref="I5:I6"/>
  </mergeCells>
  <phoneticPr fontId="2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zoomScaleSheetLayoutView="70" workbookViewId="0">
      <selection activeCell="C13" sqref="C13"/>
    </sheetView>
  </sheetViews>
  <sheetFormatPr defaultColWidth="8.5703125" defaultRowHeight="15" customHeight="1" x14ac:dyDescent="0.15"/>
  <cols>
    <col min="1" max="1" width="16.42578125" style="144" customWidth="1"/>
    <col min="2" max="2" width="12.140625" style="144" customWidth="1"/>
    <col min="3" max="3" width="11.42578125" style="144" customWidth="1"/>
    <col min="4" max="4" width="8.5703125" style="144" customWidth="1"/>
    <col min="5" max="6" width="10" style="144" customWidth="1"/>
    <col min="7" max="7" width="8.5703125" style="144" customWidth="1"/>
    <col min="8" max="9" width="11.42578125" style="144" customWidth="1"/>
    <col min="10" max="16384" width="8.5703125" style="144"/>
  </cols>
  <sheetData>
    <row r="1" spans="1:9" ht="15" customHeight="1" x14ac:dyDescent="0.15">
      <c r="A1" s="6" t="s">
        <v>302</v>
      </c>
      <c r="B1" s="6"/>
      <c r="C1" s="6"/>
      <c r="D1" s="6"/>
      <c r="E1" s="6"/>
      <c r="F1" s="6"/>
      <c r="G1" s="6"/>
      <c r="H1" s="6"/>
      <c r="I1" s="6"/>
    </row>
    <row r="2" spans="1:9" ht="15" customHeight="1" x14ac:dyDescent="0.15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15">
      <c r="A3" s="202" t="s">
        <v>274</v>
      </c>
      <c r="B3" s="206" t="s">
        <v>285</v>
      </c>
      <c r="C3" s="209" t="s">
        <v>286</v>
      </c>
      <c r="D3" s="249" t="s">
        <v>287</v>
      </c>
      <c r="E3" s="249"/>
      <c r="F3" s="237" t="s">
        <v>288</v>
      </c>
      <c r="G3" s="250" t="s">
        <v>289</v>
      </c>
      <c r="H3" s="251" t="s">
        <v>290</v>
      </c>
      <c r="I3" s="251"/>
    </row>
    <row r="4" spans="1:9" ht="15" customHeight="1" x14ac:dyDescent="0.15">
      <c r="A4" s="203"/>
      <c r="B4" s="206"/>
      <c r="C4" s="209"/>
      <c r="D4" s="83" t="s">
        <v>291</v>
      </c>
      <c r="E4" s="83" t="s">
        <v>292</v>
      </c>
      <c r="F4" s="237"/>
      <c r="G4" s="250"/>
      <c r="H4" s="251"/>
      <c r="I4" s="251"/>
    </row>
    <row r="5" spans="1:9" ht="15" customHeight="1" x14ac:dyDescent="0.15">
      <c r="A5" s="204"/>
      <c r="B5" s="206"/>
      <c r="C5" s="209"/>
      <c r="D5" s="145" t="s">
        <v>180</v>
      </c>
      <c r="E5" s="145" t="s">
        <v>293</v>
      </c>
      <c r="F5" s="145" t="s">
        <v>293</v>
      </c>
      <c r="G5" s="145" t="s">
        <v>293</v>
      </c>
      <c r="H5" s="82" t="s">
        <v>294</v>
      </c>
      <c r="I5" s="146" t="s">
        <v>295</v>
      </c>
    </row>
    <row r="6" spans="1:9" ht="22.5" customHeight="1" x14ac:dyDescent="0.15">
      <c r="A6" s="147" t="s">
        <v>28</v>
      </c>
      <c r="B6" s="195">
        <v>41730</v>
      </c>
      <c r="C6" s="148" t="s">
        <v>296</v>
      </c>
      <c r="D6" s="148" t="s">
        <v>43</v>
      </c>
      <c r="E6" s="149">
        <v>972</v>
      </c>
      <c r="F6" s="149">
        <v>41</v>
      </c>
      <c r="G6" s="148" t="s">
        <v>43</v>
      </c>
      <c r="H6" s="149">
        <v>1382</v>
      </c>
      <c r="I6" s="150">
        <v>3445</v>
      </c>
    </row>
    <row r="7" spans="1:9" ht="22.5" customHeight="1" x14ac:dyDescent="0.15">
      <c r="A7" s="151" t="s">
        <v>34</v>
      </c>
      <c r="B7" s="196">
        <v>41730</v>
      </c>
      <c r="C7" s="19" t="s">
        <v>296</v>
      </c>
      <c r="D7" s="19" t="s">
        <v>43</v>
      </c>
      <c r="E7" s="22">
        <v>550</v>
      </c>
      <c r="F7" s="22">
        <v>172</v>
      </c>
      <c r="G7" s="19" t="s">
        <v>43</v>
      </c>
      <c r="H7" s="22">
        <v>2278</v>
      </c>
      <c r="I7" s="152">
        <v>4006</v>
      </c>
    </row>
    <row r="8" spans="1:9" ht="22.5" customHeight="1" x14ac:dyDescent="0.15">
      <c r="A8" s="151" t="s">
        <v>40</v>
      </c>
      <c r="B8" s="196">
        <v>41730</v>
      </c>
      <c r="C8" s="19" t="s">
        <v>296</v>
      </c>
      <c r="D8" s="19" t="s">
        <v>43</v>
      </c>
      <c r="E8" s="22">
        <v>755</v>
      </c>
      <c r="F8" s="22">
        <v>140</v>
      </c>
      <c r="G8" s="19" t="s">
        <v>43</v>
      </c>
      <c r="H8" s="22">
        <v>2160</v>
      </c>
      <c r="I8" s="152">
        <v>3725</v>
      </c>
    </row>
    <row r="9" spans="1:9" ht="22.5" customHeight="1" x14ac:dyDescent="0.15">
      <c r="A9" s="151" t="s">
        <v>44</v>
      </c>
      <c r="B9" s="196">
        <v>41730</v>
      </c>
      <c r="C9" s="19" t="s">
        <v>296</v>
      </c>
      <c r="D9" s="22">
        <v>6</v>
      </c>
      <c r="E9" s="22">
        <v>1555</v>
      </c>
      <c r="F9" s="22">
        <v>216</v>
      </c>
      <c r="G9" s="19" t="s">
        <v>43</v>
      </c>
      <c r="H9" s="22">
        <v>2419</v>
      </c>
      <c r="I9" s="152">
        <v>4579</v>
      </c>
    </row>
    <row r="10" spans="1:9" ht="22.5" customHeight="1" x14ac:dyDescent="0.15">
      <c r="A10" s="151" t="s">
        <v>51</v>
      </c>
      <c r="B10" s="196">
        <v>41730</v>
      </c>
      <c r="C10" s="19" t="s">
        <v>296</v>
      </c>
      <c r="D10" s="19" t="s">
        <v>43</v>
      </c>
      <c r="E10" s="22">
        <v>864</v>
      </c>
      <c r="F10" s="22">
        <v>108</v>
      </c>
      <c r="G10" s="19" t="s">
        <v>43</v>
      </c>
      <c r="H10" s="22">
        <v>1944</v>
      </c>
      <c r="I10" s="152">
        <v>3996</v>
      </c>
    </row>
    <row r="11" spans="1:9" ht="22.5" customHeight="1" x14ac:dyDescent="0.15">
      <c r="A11" s="151" t="s">
        <v>56</v>
      </c>
      <c r="B11" s="196">
        <v>41730</v>
      </c>
      <c r="C11" s="19" t="s">
        <v>296</v>
      </c>
      <c r="D11" s="19" t="s">
        <v>43</v>
      </c>
      <c r="E11" s="22">
        <v>756</v>
      </c>
      <c r="F11" s="22">
        <v>54</v>
      </c>
      <c r="G11" s="19" t="s">
        <v>43</v>
      </c>
      <c r="H11" s="22">
        <v>1836</v>
      </c>
      <c r="I11" s="152">
        <v>3780</v>
      </c>
    </row>
    <row r="12" spans="1:9" ht="22.5" customHeight="1" x14ac:dyDescent="0.15">
      <c r="A12" s="151" t="s">
        <v>61</v>
      </c>
      <c r="B12" s="196">
        <v>41730</v>
      </c>
      <c r="C12" s="19" t="s">
        <v>296</v>
      </c>
      <c r="D12" s="153">
        <v>8</v>
      </c>
      <c r="E12" s="22">
        <v>1512</v>
      </c>
      <c r="F12" s="22">
        <v>183</v>
      </c>
      <c r="G12" s="19" t="s">
        <v>43</v>
      </c>
      <c r="H12" s="22">
        <v>1879</v>
      </c>
      <c r="I12" s="152">
        <v>3715</v>
      </c>
    </row>
    <row r="13" spans="1:9" ht="22.5" customHeight="1" x14ac:dyDescent="0.15">
      <c r="A13" s="151" t="s">
        <v>65</v>
      </c>
      <c r="B13" s="196">
        <v>41730</v>
      </c>
      <c r="C13" s="19" t="s">
        <v>296</v>
      </c>
      <c r="D13" s="22">
        <v>10</v>
      </c>
      <c r="E13" s="22">
        <v>2090</v>
      </c>
      <c r="F13" s="22">
        <v>209</v>
      </c>
      <c r="G13" s="19" t="s">
        <v>43</v>
      </c>
      <c r="H13" s="22">
        <v>2090</v>
      </c>
      <c r="I13" s="152">
        <v>4190</v>
      </c>
    </row>
    <row r="14" spans="1:9" ht="22.5" customHeight="1" x14ac:dyDescent="0.15">
      <c r="A14" s="151" t="s">
        <v>72</v>
      </c>
      <c r="B14" s="196">
        <v>41760</v>
      </c>
      <c r="C14" s="19" t="s">
        <v>297</v>
      </c>
      <c r="D14" s="22">
        <v>10</v>
      </c>
      <c r="E14" s="22">
        <v>1890</v>
      </c>
      <c r="F14" s="22">
        <v>248</v>
      </c>
      <c r="G14" s="22">
        <v>129</v>
      </c>
      <c r="H14" s="22">
        <v>2019</v>
      </c>
      <c r="I14" s="152">
        <v>4503</v>
      </c>
    </row>
    <row r="15" spans="1:9" ht="22.5" customHeight="1" x14ac:dyDescent="0.15">
      <c r="A15" s="151" t="s">
        <v>78</v>
      </c>
      <c r="B15" s="196">
        <v>41730</v>
      </c>
      <c r="C15" s="19" t="s">
        <v>298</v>
      </c>
      <c r="D15" s="22">
        <v>5</v>
      </c>
      <c r="E15" s="22">
        <v>1944</v>
      </c>
      <c r="F15" s="22">
        <v>86</v>
      </c>
      <c r="G15" s="22">
        <v>108</v>
      </c>
      <c r="H15" s="22">
        <v>2484</v>
      </c>
      <c r="I15" s="152">
        <v>5076</v>
      </c>
    </row>
    <row r="16" spans="1:9" ht="22.5" customHeight="1" x14ac:dyDescent="0.15">
      <c r="A16" s="154" t="s">
        <v>84</v>
      </c>
      <c r="B16" s="196">
        <v>41730</v>
      </c>
      <c r="C16" s="19" t="s">
        <v>296</v>
      </c>
      <c r="D16" s="19" t="s">
        <v>43</v>
      </c>
      <c r="E16" s="22">
        <v>510</v>
      </c>
      <c r="F16" s="22">
        <v>170</v>
      </c>
      <c r="G16" s="19" t="s">
        <v>43</v>
      </c>
      <c r="H16" s="22">
        <v>2240</v>
      </c>
      <c r="I16" s="152">
        <v>4620</v>
      </c>
    </row>
    <row r="17" spans="1:9" ht="22.5" customHeight="1" x14ac:dyDescent="0.15">
      <c r="A17" s="154" t="s">
        <v>299</v>
      </c>
      <c r="B17" s="196">
        <v>41760</v>
      </c>
      <c r="C17" s="19" t="s">
        <v>297</v>
      </c>
      <c r="D17" s="22">
        <v>7</v>
      </c>
      <c r="E17" s="22">
        <v>1512</v>
      </c>
      <c r="F17" s="22">
        <v>216</v>
      </c>
      <c r="G17" s="19" t="s">
        <v>43</v>
      </c>
      <c r="H17" s="22">
        <v>2160</v>
      </c>
      <c r="I17" s="152">
        <v>4320</v>
      </c>
    </row>
    <row r="18" spans="1:9" ht="22.5" customHeight="1" x14ac:dyDescent="0.15">
      <c r="A18" s="151" t="s">
        <v>95</v>
      </c>
      <c r="B18" s="196">
        <v>42125</v>
      </c>
      <c r="C18" s="19" t="s">
        <v>297</v>
      </c>
      <c r="D18" s="19" t="s">
        <v>43</v>
      </c>
      <c r="E18" s="22">
        <v>1134</v>
      </c>
      <c r="F18" s="22">
        <v>64</v>
      </c>
      <c r="G18" s="19" t="s">
        <v>43</v>
      </c>
      <c r="H18" s="22">
        <v>1782</v>
      </c>
      <c r="I18" s="152">
        <v>4536</v>
      </c>
    </row>
    <row r="19" spans="1:9" ht="22.5" customHeight="1" x14ac:dyDescent="0.15">
      <c r="A19" s="151" t="s">
        <v>102</v>
      </c>
      <c r="B19" s="196">
        <v>41730</v>
      </c>
      <c r="C19" s="20" t="s">
        <v>366</v>
      </c>
      <c r="D19" s="22">
        <v>10</v>
      </c>
      <c r="E19" s="22">
        <v>2592</v>
      </c>
      <c r="F19" s="22">
        <v>259</v>
      </c>
      <c r="G19" s="22">
        <v>108</v>
      </c>
      <c r="H19" s="22">
        <v>2700</v>
      </c>
      <c r="I19" s="152">
        <v>5290</v>
      </c>
    </row>
    <row r="20" spans="1:9" ht="22.5" customHeight="1" x14ac:dyDescent="0.15">
      <c r="A20" s="151" t="s">
        <v>105</v>
      </c>
      <c r="B20" s="196">
        <v>41730</v>
      </c>
      <c r="C20" s="19" t="s">
        <v>296</v>
      </c>
      <c r="D20" s="22">
        <v>5</v>
      </c>
      <c r="E20" s="22">
        <v>1030</v>
      </c>
      <c r="F20" s="22">
        <v>230</v>
      </c>
      <c r="G20" s="19" t="s">
        <v>43</v>
      </c>
      <c r="H20" s="22">
        <v>2180</v>
      </c>
      <c r="I20" s="152">
        <v>4480</v>
      </c>
    </row>
    <row r="21" spans="1:9" ht="22.5" customHeight="1" x14ac:dyDescent="0.15">
      <c r="A21" s="151" t="s">
        <v>110</v>
      </c>
      <c r="B21" s="196">
        <v>41730</v>
      </c>
      <c r="C21" s="19" t="s">
        <v>297</v>
      </c>
      <c r="D21" s="22">
        <v>10</v>
      </c>
      <c r="E21" s="22">
        <v>2570</v>
      </c>
      <c r="F21" s="22">
        <v>270</v>
      </c>
      <c r="G21" s="22">
        <v>110</v>
      </c>
      <c r="H21" s="22">
        <v>2689</v>
      </c>
      <c r="I21" s="152">
        <v>5389</v>
      </c>
    </row>
    <row r="22" spans="1:9" ht="22.5" customHeight="1" x14ac:dyDescent="0.15">
      <c r="A22" s="151" t="s">
        <v>117</v>
      </c>
      <c r="B22" s="196">
        <v>41730</v>
      </c>
      <c r="C22" s="19" t="s">
        <v>296</v>
      </c>
      <c r="D22" s="19" t="s">
        <v>43</v>
      </c>
      <c r="E22" s="22">
        <v>864</v>
      </c>
      <c r="F22" s="22">
        <v>108</v>
      </c>
      <c r="G22" s="19" t="s">
        <v>43</v>
      </c>
      <c r="H22" s="22">
        <v>1944</v>
      </c>
      <c r="I22" s="152">
        <v>3445</v>
      </c>
    </row>
    <row r="23" spans="1:9" ht="22.5" customHeight="1" x14ac:dyDescent="0.15">
      <c r="A23" s="151" t="s">
        <v>124</v>
      </c>
      <c r="B23" s="196">
        <v>41730</v>
      </c>
      <c r="C23" s="19" t="s">
        <v>296</v>
      </c>
      <c r="D23" s="19" t="s">
        <v>43</v>
      </c>
      <c r="E23" s="22">
        <v>972</v>
      </c>
      <c r="F23" s="22">
        <v>162</v>
      </c>
      <c r="G23" s="19" t="s">
        <v>43</v>
      </c>
      <c r="H23" s="22">
        <v>2592</v>
      </c>
      <c r="I23" s="152">
        <v>4212</v>
      </c>
    </row>
    <row r="24" spans="1:9" ht="22.5" customHeight="1" x14ac:dyDescent="0.15">
      <c r="A24" s="151" t="s">
        <v>128</v>
      </c>
      <c r="B24" s="196">
        <v>41730</v>
      </c>
      <c r="C24" s="19" t="s">
        <v>297</v>
      </c>
      <c r="D24" s="22">
        <v>8</v>
      </c>
      <c r="E24" s="22">
        <v>1900</v>
      </c>
      <c r="F24" s="22">
        <v>238</v>
      </c>
      <c r="G24" s="19" t="s">
        <v>43</v>
      </c>
      <c r="H24" s="22">
        <v>2376</v>
      </c>
      <c r="I24" s="152">
        <v>4752</v>
      </c>
    </row>
    <row r="25" spans="1:9" ht="22.5" customHeight="1" x14ac:dyDescent="0.15">
      <c r="A25" s="151" t="s">
        <v>133</v>
      </c>
      <c r="B25" s="196">
        <v>41730</v>
      </c>
      <c r="C25" s="19" t="s">
        <v>296</v>
      </c>
      <c r="D25" s="19" t="s">
        <v>43</v>
      </c>
      <c r="E25" s="22">
        <v>648</v>
      </c>
      <c r="F25" s="22">
        <v>140</v>
      </c>
      <c r="G25" s="19" t="s">
        <v>43</v>
      </c>
      <c r="H25" s="22">
        <v>2052</v>
      </c>
      <c r="I25" s="152">
        <v>3780</v>
      </c>
    </row>
    <row r="26" spans="1:9" ht="22.5" customHeight="1" x14ac:dyDescent="0.15">
      <c r="A26" s="151" t="s">
        <v>139</v>
      </c>
      <c r="B26" s="196">
        <v>41730</v>
      </c>
      <c r="C26" s="19" t="s">
        <v>296</v>
      </c>
      <c r="D26" s="19" t="s">
        <v>43</v>
      </c>
      <c r="E26" s="22">
        <v>993</v>
      </c>
      <c r="F26" s="22">
        <v>181</v>
      </c>
      <c r="G26" s="19" t="s">
        <v>43</v>
      </c>
      <c r="H26" s="22">
        <v>2808</v>
      </c>
      <c r="I26" s="152">
        <v>5184</v>
      </c>
    </row>
    <row r="27" spans="1:9" ht="22.5" customHeight="1" x14ac:dyDescent="0.15">
      <c r="A27" s="151" t="s">
        <v>142</v>
      </c>
      <c r="B27" s="196">
        <v>41730</v>
      </c>
      <c r="C27" s="19" t="s">
        <v>297</v>
      </c>
      <c r="D27" s="22">
        <v>8</v>
      </c>
      <c r="E27" s="22">
        <v>1296</v>
      </c>
      <c r="F27" s="22">
        <v>162</v>
      </c>
      <c r="G27" s="22">
        <v>86</v>
      </c>
      <c r="H27" s="22">
        <v>1706</v>
      </c>
      <c r="I27" s="152">
        <v>3326</v>
      </c>
    </row>
    <row r="28" spans="1:9" ht="22.5" customHeight="1" x14ac:dyDescent="0.15">
      <c r="A28" s="151" t="s">
        <v>146</v>
      </c>
      <c r="B28" s="196">
        <v>41730</v>
      </c>
      <c r="C28" s="19" t="s">
        <v>296</v>
      </c>
      <c r="D28" s="19" t="s">
        <v>43</v>
      </c>
      <c r="E28" s="22">
        <v>864</v>
      </c>
      <c r="F28" s="22">
        <v>162</v>
      </c>
      <c r="G28" s="19" t="s">
        <v>43</v>
      </c>
      <c r="H28" s="22">
        <v>2484</v>
      </c>
      <c r="I28" s="152">
        <v>4101</v>
      </c>
    </row>
    <row r="29" spans="1:9" ht="22.5" customHeight="1" x14ac:dyDescent="0.15">
      <c r="A29" s="151" t="s">
        <v>151</v>
      </c>
      <c r="B29" s="196">
        <v>41730</v>
      </c>
      <c r="C29" s="20" t="s">
        <v>366</v>
      </c>
      <c r="D29" s="22">
        <v>10</v>
      </c>
      <c r="E29" s="22">
        <v>2160</v>
      </c>
      <c r="F29" s="22">
        <v>216</v>
      </c>
      <c r="G29" s="19" t="s">
        <v>43</v>
      </c>
      <c r="H29" s="22">
        <v>2160</v>
      </c>
      <c r="I29" s="152">
        <v>4320</v>
      </c>
    </row>
    <row r="30" spans="1:9" ht="22.5" customHeight="1" x14ac:dyDescent="0.15">
      <c r="A30" s="154" t="s">
        <v>155</v>
      </c>
      <c r="B30" s="196">
        <v>41730</v>
      </c>
      <c r="C30" s="19" t="s">
        <v>296</v>
      </c>
      <c r="D30" s="19" t="s">
        <v>43</v>
      </c>
      <c r="E30" s="22">
        <v>1080</v>
      </c>
      <c r="F30" s="22">
        <v>69</v>
      </c>
      <c r="G30" s="19" t="s">
        <v>43</v>
      </c>
      <c r="H30" s="22">
        <v>1771</v>
      </c>
      <c r="I30" s="152">
        <v>3823</v>
      </c>
    </row>
    <row r="31" spans="1:9" ht="22.5" customHeight="1" x14ac:dyDescent="0.15">
      <c r="A31" s="154" t="s">
        <v>161</v>
      </c>
      <c r="B31" s="196">
        <v>41730</v>
      </c>
      <c r="C31" s="19" t="s">
        <v>296</v>
      </c>
      <c r="D31" s="19" t="s">
        <v>43</v>
      </c>
      <c r="E31" s="22">
        <v>1123</v>
      </c>
      <c r="F31" s="22">
        <v>64</v>
      </c>
      <c r="G31" s="19" t="s">
        <v>43</v>
      </c>
      <c r="H31" s="22">
        <v>1771</v>
      </c>
      <c r="I31" s="152">
        <v>3499</v>
      </c>
    </row>
    <row r="32" spans="1:9" ht="22.5" customHeight="1" x14ac:dyDescent="0.15">
      <c r="A32" s="154" t="s">
        <v>168</v>
      </c>
      <c r="B32" s="196">
        <v>41730</v>
      </c>
      <c r="C32" s="19" t="s">
        <v>296</v>
      </c>
      <c r="D32" s="19" t="s">
        <v>43</v>
      </c>
      <c r="E32" s="22">
        <v>1080</v>
      </c>
      <c r="F32" s="22">
        <v>102</v>
      </c>
      <c r="G32" s="19" t="s">
        <v>43</v>
      </c>
      <c r="H32" s="22">
        <v>2106</v>
      </c>
      <c r="I32" s="152">
        <v>4363</v>
      </c>
    </row>
    <row r="33" spans="1:9" ht="22.5" customHeight="1" x14ac:dyDescent="0.15">
      <c r="A33" s="151" t="s">
        <v>171</v>
      </c>
      <c r="B33" s="196">
        <v>41730</v>
      </c>
      <c r="C33" s="19" t="s">
        <v>296</v>
      </c>
      <c r="D33" s="22">
        <v>10</v>
      </c>
      <c r="E33" s="22">
        <v>5052</v>
      </c>
      <c r="F33" s="22">
        <v>313</v>
      </c>
      <c r="G33" s="19" t="s">
        <v>43</v>
      </c>
      <c r="H33" s="22">
        <v>2052</v>
      </c>
      <c r="I33" s="152">
        <v>5184</v>
      </c>
    </row>
    <row r="34" spans="1:9" ht="22.5" customHeight="1" x14ac:dyDescent="0.15">
      <c r="A34" s="157"/>
      <c r="B34" s="197"/>
      <c r="C34" s="158"/>
      <c r="D34" s="159"/>
      <c r="E34" s="159"/>
      <c r="F34" s="159"/>
      <c r="G34" s="158"/>
      <c r="H34" s="159"/>
      <c r="I34" s="160"/>
    </row>
    <row r="35" spans="1:9" ht="15" customHeight="1" x14ac:dyDescent="0.15">
      <c r="A35" s="155" t="s">
        <v>300</v>
      </c>
      <c r="B35" s="156"/>
      <c r="C35" s="32"/>
      <c r="D35" s="32"/>
      <c r="E35" s="32"/>
      <c r="F35" s="32"/>
      <c r="G35" s="32"/>
      <c r="H35" s="32">
        <f>ROUND(AVERAGE(H6:H33),1)</f>
        <v>2145.1</v>
      </c>
      <c r="I35" s="33">
        <f>ROUND(AVERAGE(I6:I33),1)</f>
        <v>4272.8</v>
      </c>
    </row>
    <row r="36" spans="1:9" ht="15" customHeight="1" x14ac:dyDescent="0.15">
      <c r="A36" s="6"/>
      <c r="B36" s="6"/>
      <c r="C36" s="6"/>
      <c r="D36" s="6"/>
      <c r="E36" s="6"/>
      <c r="F36" s="6"/>
      <c r="G36" s="6"/>
      <c r="H36" s="6"/>
      <c r="I36" s="143" t="s">
        <v>301</v>
      </c>
    </row>
  </sheetData>
  <mergeCells count="7">
    <mergeCell ref="D3:E3"/>
    <mergeCell ref="F3:F4"/>
    <mergeCell ref="G3:G4"/>
    <mergeCell ref="H3:I4"/>
    <mergeCell ref="A3:A5"/>
    <mergeCell ref="B3:B5"/>
    <mergeCell ref="C3:C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opLeftCell="A55" zoomScaleNormal="100" zoomScaleSheetLayoutView="80" workbookViewId="0">
      <selection activeCell="L4" sqref="L4"/>
    </sheetView>
  </sheetViews>
  <sheetFormatPr defaultColWidth="9.85546875" defaultRowHeight="15" customHeight="1" x14ac:dyDescent="0.15"/>
  <cols>
    <col min="1" max="1" width="16.42578125" style="179" customWidth="1"/>
    <col min="2" max="2" width="7.140625" style="179" customWidth="1"/>
    <col min="3" max="3" width="9.28515625" style="179" customWidth="1"/>
    <col min="4" max="4" width="7.140625" style="179" customWidth="1"/>
    <col min="5" max="5" width="9.28515625" style="2" customWidth="1"/>
    <col min="6" max="6" width="7.140625" style="2" customWidth="1"/>
    <col min="7" max="7" width="9.28515625" style="179" customWidth="1"/>
    <col min="8" max="8" width="7.140625" style="179" customWidth="1"/>
    <col min="9" max="9" width="9.28515625" style="179" customWidth="1"/>
    <col min="10" max="10" width="7.140625" style="179" customWidth="1"/>
    <col min="11" max="11" width="9.28515625" style="179" customWidth="1"/>
    <col min="12" max="12" width="11.42578125" style="179" customWidth="1"/>
    <col min="13" max="22" width="10.7109375" style="179" customWidth="1"/>
    <col min="23" max="24" width="9.28515625" style="179" customWidth="1"/>
    <col min="25" max="26" width="6.42578125" style="179" customWidth="1"/>
    <col min="27" max="27" width="8.5703125" style="179" customWidth="1"/>
    <col min="28" max="16384" width="9.85546875" style="179"/>
  </cols>
  <sheetData>
    <row r="1" spans="1:26" ht="15" customHeight="1" x14ac:dyDescent="0.15">
      <c r="A1" s="177" t="s">
        <v>303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6"/>
      <c r="X1" s="6"/>
      <c r="Y1" s="6"/>
      <c r="Z1" s="6"/>
    </row>
    <row r="2" spans="1:26" ht="15" customHeight="1" x14ac:dyDescent="0.15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61" t="s">
        <v>304</v>
      </c>
      <c r="V2" s="161" t="s">
        <v>305</v>
      </c>
      <c r="W2" s="6"/>
      <c r="X2" s="6"/>
      <c r="Y2" s="6"/>
      <c r="Z2" s="6"/>
    </row>
    <row r="3" spans="1:26" ht="15" customHeight="1" x14ac:dyDescent="0.15">
      <c r="A3" s="177"/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62" t="s">
        <v>306</v>
      </c>
      <c r="V3" s="162" t="s">
        <v>307</v>
      </c>
    </row>
    <row r="4" spans="1:26" ht="15" customHeight="1" x14ac:dyDescent="0.1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62" t="s">
        <v>308</v>
      </c>
      <c r="V4" s="162" t="s">
        <v>309</v>
      </c>
    </row>
    <row r="5" spans="1:26" ht="15" customHeight="1" x14ac:dyDescent="0.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63" t="s">
        <v>310</v>
      </c>
      <c r="V5" s="163" t="s">
        <v>256</v>
      </c>
    </row>
    <row r="6" spans="1:26" ht="15" customHeight="1" x14ac:dyDescent="0.1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1:26" ht="15" customHeight="1" x14ac:dyDescent="0.15">
      <c r="A7" s="266" t="s">
        <v>272</v>
      </c>
      <c r="B7" s="269" t="s">
        <v>311</v>
      </c>
      <c r="C7" s="269"/>
      <c r="D7" s="269"/>
      <c r="E7" s="269"/>
      <c r="F7" s="269"/>
      <c r="G7" s="269"/>
      <c r="H7" s="269"/>
      <c r="I7" s="269"/>
      <c r="J7" s="269" t="s">
        <v>312</v>
      </c>
      <c r="K7" s="269"/>
      <c r="L7" s="270" t="s">
        <v>313</v>
      </c>
      <c r="M7" s="271"/>
      <c r="N7" s="271"/>
      <c r="O7" s="271"/>
      <c r="P7" s="271"/>
      <c r="Q7" s="271"/>
      <c r="R7" s="271"/>
      <c r="S7" s="271"/>
      <c r="T7" s="271"/>
      <c r="U7" s="271"/>
      <c r="V7" s="272"/>
    </row>
    <row r="8" spans="1:26" ht="15" customHeight="1" x14ac:dyDescent="0.15">
      <c r="A8" s="267"/>
      <c r="B8" s="273" t="s">
        <v>314</v>
      </c>
      <c r="C8" s="273"/>
      <c r="D8" s="273" t="s">
        <v>315</v>
      </c>
      <c r="E8" s="273"/>
      <c r="F8" s="273" t="s">
        <v>316</v>
      </c>
      <c r="G8" s="273"/>
      <c r="H8" s="273" t="s">
        <v>368</v>
      </c>
      <c r="I8" s="273"/>
      <c r="J8" s="260" t="s">
        <v>317</v>
      </c>
      <c r="K8" s="260" t="s">
        <v>356</v>
      </c>
      <c r="L8" s="265" t="s">
        <v>367</v>
      </c>
      <c r="M8" s="260" t="s">
        <v>318</v>
      </c>
      <c r="N8" s="260" t="s">
        <v>319</v>
      </c>
      <c r="O8" s="260" t="s">
        <v>320</v>
      </c>
      <c r="P8" s="260" t="s">
        <v>321</v>
      </c>
      <c r="Q8" s="260" t="s">
        <v>322</v>
      </c>
      <c r="R8" s="260" t="s">
        <v>323</v>
      </c>
      <c r="S8" s="260" t="s">
        <v>324</v>
      </c>
      <c r="T8" s="260" t="s">
        <v>325</v>
      </c>
      <c r="U8" s="260" t="s">
        <v>326</v>
      </c>
      <c r="V8" s="274" t="s">
        <v>16</v>
      </c>
    </row>
    <row r="9" spans="1:26" ht="15" customHeight="1" x14ac:dyDescent="0.15">
      <c r="A9" s="267"/>
      <c r="B9" s="273" t="s">
        <v>327</v>
      </c>
      <c r="C9" s="260" t="s">
        <v>357</v>
      </c>
      <c r="D9" s="260" t="s">
        <v>328</v>
      </c>
      <c r="E9" s="260" t="s">
        <v>357</v>
      </c>
      <c r="F9" s="260" t="s">
        <v>328</v>
      </c>
      <c r="G9" s="260" t="s">
        <v>357</v>
      </c>
      <c r="H9" s="264" t="s">
        <v>358</v>
      </c>
      <c r="I9" s="260" t="s">
        <v>357</v>
      </c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74"/>
    </row>
    <row r="10" spans="1:26" ht="15" customHeight="1" x14ac:dyDescent="0.15">
      <c r="A10" s="268"/>
      <c r="B10" s="273"/>
      <c r="C10" s="260"/>
      <c r="D10" s="260"/>
      <c r="E10" s="260"/>
      <c r="F10" s="260"/>
      <c r="G10" s="260"/>
      <c r="H10" s="265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74"/>
    </row>
    <row r="11" spans="1:26" ht="11.25" customHeight="1" x14ac:dyDescent="0.15">
      <c r="A11" s="252" t="s">
        <v>332</v>
      </c>
      <c r="B11" s="164" t="s">
        <v>329</v>
      </c>
      <c r="C11" s="165" t="s">
        <v>329</v>
      </c>
      <c r="D11" s="165">
        <v>8</v>
      </c>
      <c r="E11" s="165">
        <v>4815</v>
      </c>
      <c r="F11" s="165">
        <v>22</v>
      </c>
      <c r="G11" s="165">
        <v>107320</v>
      </c>
      <c r="H11" s="165">
        <v>7</v>
      </c>
      <c r="I11" s="165">
        <v>50</v>
      </c>
      <c r="J11" s="164">
        <v>30</v>
      </c>
      <c r="K11" s="164">
        <v>32688</v>
      </c>
      <c r="L11" s="180">
        <f>SUM(M11:V11)</f>
        <v>33576</v>
      </c>
      <c r="M11" s="180">
        <v>49</v>
      </c>
      <c r="N11" s="180">
        <v>13629</v>
      </c>
      <c r="O11" s="180">
        <v>14455</v>
      </c>
      <c r="P11" s="180"/>
      <c r="Q11" s="180">
        <v>86</v>
      </c>
      <c r="R11" s="180"/>
      <c r="S11" s="180"/>
      <c r="T11" s="180">
        <v>5342</v>
      </c>
      <c r="U11" s="180">
        <v>15</v>
      </c>
      <c r="V11" s="184"/>
    </row>
    <row r="12" spans="1:26" ht="11.25" customHeight="1" x14ac:dyDescent="0.15">
      <c r="A12" s="253"/>
      <c r="B12" s="166"/>
      <c r="C12" s="166"/>
      <c r="D12" s="166"/>
      <c r="E12" s="166"/>
      <c r="F12" s="166"/>
      <c r="G12" s="166"/>
      <c r="H12" s="166"/>
      <c r="I12" s="166"/>
      <c r="J12" s="167"/>
      <c r="K12" s="167"/>
      <c r="L12" s="181">
        <f>SUM(M12:V12)</f>
        <v>17850</v>
      </c>
      <c r="M12" s="181">
        <v>23</v>
      </c>
      <c r="N12" s="181">
        <v>17446</v>
      </c>
      <c r="O12" s="181">
        <v>302</v>
      </c>
      <c r="P12" s="181"/>
      <c r="Q12" s="181"/>
      <c r="R12" s="181"/>
      <c r="S12" s="181"/>
      <c r="T12" s="181"/>
      <c r="U12" s="181">
        <v>79</v>
      </c>
      <c r="V12" s="182"/>
    </row>
    <row r="13" spans="1:26" ht="11.25" customHeight="1" x14ac:dyDescent="0.15">
      <c r="A13" s="253"/>
      <c r="B13" s="166"/>
      <c r="C13" s="166"/>
      <c r="D13" s="166"/>
      <c r="E13" s="166"/>
      <c r="F13" s="166"/>
      <c r="G13" s="166"/>
      <c r="H13" s="166"/>
      <c r="I13" s="166"/>
      <c r="J13" s="167"/>
      <c r="K13" s="167"/>
      <c r="L13" s="181">
        <f>SUM(M13:V13)</f>
        <v>1326548</v>
      </c>
      <c r="M13" s="181">
        <v>8648</v>
      </c>
      <c r="N13" s="181">
        <v>1274130</v>
      </c>
      <c r="O13" s="181">
        <v>5376</v>
      </c>
      <c r="P13" s="181"/>
      <c r="Q13" s="181">
        <v>1808</v>
      </c>
      <c r="R13" s="181"/>
      <c r="S13" s="181"/>
      <c r="T13" s="181">
        <v>31212</v>
      </c>
      <c r="U13" s="181">
        <v>5313</v>
      </c>
      <c r="V13" s="182">
        <v>61</v>
      </c>
    </row>
    <row r="14" spans="1:26" ht="11.25" customHeight="1" x14ac:dyDescent="0.15">
      <c r="A14" s="254"/>
      <c r="B14" s="168"/>
      <c r="C14" s="168"/>
      <c r="D14" s="168"/>
      <c r="E14" s="168"/>
      <c r="F14" s="168"/>
      <c r="G14" s="168"/>
      <c r="H14" s="168"/>
      <c r="I14" s="168"/>
      <c r="J14" s="169"/>
      <c r="K14" s="169"/>
      <c r="L14" s="183">
        <f>SUM(M14:V14)</f>
        <v>1377974</v>
      </c>
      <c r="M14" s="183">
        <f>SUM(M11:M13)</f>
        <v>8720</v>
      </c>
      <c r="N14" s="183">
        <f t="shared" ref="N14:V14" si="0">SUM(N11:N13)</f>
        <v>1305205</v>
      </c>
      <c r="O14" s="183">
        <f t="shared" si="0"/>
        <v>20133</v>
      </c>
      <c r="P14" s="183">
        <f t="shared" si="0"/>
        <v>0</v>
      </c>
      <c r="Q14" s="183">
        <f t="shared" si="0"/>
        <v>1894</v>
      </c>
      <c r="R14" s="183">
        <f t="shared" si="0"/>
        <v>0</v>
      </c>
      <c r="S14" s="183">
        <f t="shared" si="0"/>
        <v>0</v>
      </c>
      <c r="T14" s="183">
        <f t="shared" si="0"/>
        <v>36554</v>
      </c>
      <c r="U14" s="183">
        <f t="shared" si="0"/>
        <v>5407</v>
      </c>
      <c r="V14" s="183">
        <f t="shared" si="0"/>
        <v>61</v>
      </c>
    </row>
    <row r="15" spans="1:26" ht="11.25" customHeight="1" x14ac:dyDescent="0.15">
      <c r="A15" s="252" t="s">
        <v>34</v>
      </c>
      <c r="B15" s="165">
        <v>2</v>
      </c>
      <c r="C15" s="165">
        <v>6664</v>
      </c>
      <c r="D15" s="165" t="s">
        <v>329</v>
      </c>
      <c r="E15" s="165" t="s">
        <v>329</v>
      </c>
      <c r="F15" s="165">
        <v>2</v>
      </c>
      <c r="G15" s="165">
        <v>1780</v>
      </c>
      <c r="H15" s="165" t="s">
        <v>329</v>
      </c>
      <c r="I15" s="165"/>
      <c r="J15" s="164">
        <v>12</v>
      </c>
      <c r="K15" s="164">
        <v>13382</v>
      </c>
      <c r="L15" s="180">
        <f t="shared" ref="L15:L74" si="1">SUM(M15:V15)</f>
        <v>6881</v>
      </c>
      <c r="M15" s="180"/>
      <c r="N15" s="180">
        <v>2551</v>
      </c>
      <c r="O15" s="180">
        <v>94</v>
      </c>
      <c r="P15" s="180"/>
      <c r="Q15" s="180">
        <v>3</v>
      </c>
      <c r="R15" s="180"/>
      <c r="S15" s="180"/>
      <c r="T15" s="180">
        <v>4202</v>
      </c>
      <c r="U15" s="180">
        <v>31</v>
      </c>
      <c r="V15" s="184"/>
    </row>
    <row r="16" spans="1:26" ht="11.25" customHeight="1" x14ac:dyDescent="0.15">
      <c r="A16" s="253"/>
      <c r="B16" s="166"/>
      <c r="C16" s="166"/>
      <c r="D16" s="166"/>
      <c r="E16" s="166"/>
      <c r="F16" s="166"/>
      <c r="G16" s="166"/>
      <c r="H16" s="166"/>
      <c r="I16" s="166"/>
      <c r="J16" s="167"/>
      <c r="K16" s="167"/>
      <c r="L16" s="181">
        <f t="shared" si="1"/>
        <v>15191</v>
      </c>
      <c r="M16" s="181">
        <v>789</v>
      </c>
      <c r="N16" s="181">
        <v>13295</v>
      </c>
      <c r="O16" s="181">
        <v>734</v>
      </c>
      <c r="P16" s="181"/>
      <c r="Q16" s="181">
        <v>44</v>
      </c>
      <c r="R16" s="181"/>
      <c r="S16" s="181"/>
      <c r="T16" s="181">
        <v>274</v>
      </c>
      <c r="U16" s="181">
        <v>55</v>
      </c>
      <c r="V16" s="182"/>
    </row>
    <row r="17" spans="1:26" ht="11.25" customHeight="1" x14ac:dyDescent="0.15">
      <c r="A17" s="253"/>
      <c r="B17" s="166"/>
      <c r="C17" s="166"/>
      <c r="D17" s="166"/>
      <c r="E17" s="166"/>
      <c r="F17" s="166"/>
      <c r="G17" s="166"/>
      <c r="H17" s="166"/>
      <c r="I17" s="166"/>
      <c r="J17" s="167"/>
      <c r="K17" s="167"/>
      <c r="L17" s="181">
        <f t="shared" si="1"/>
        <v>308517</v>
      </c>
      <c r="M17" s="181">
        <v>2082</v>
      </c>
      <c r="N17" s="181">
        <v>198056</v>
      </c>
      <c r="O17" s="181">
        <v>2507</v>
      </c>
      <c r="P17" s="181"/>
      <c r="Q17" s="181">
        <v>84698</v>
      </c>
      <c r="R17" s="181"/>
      <c r="S17" s="181"/>
      <c r="T17" s="181">
        <v>19801</v>
      </c>
      <c r="U17" s="181">
        <v>439</v>
      </c>
      <c r="V17" s="182">
        <v>934</v>
      </c>
      <c r="Z17" s="179" ph="1"/>
    </row>
    <row r="18" spans="1:26" ht="11.25" customHeight="1" x14ac:dyDescent="0.15">
      <c r="A18" s="254"/>
      <c r="B18" s="168"/>
      <c r="C18" s="168"/>
      <c r="D18" s="168"/>
      <c r="E18" s="168"/>
      <c r="F18" s="168"/>
      <c r="G18" s="168"/>
      <c r="H18" s="168"/>
      <c r="I18" s="168"/>
      <c r="J18" s="169"/>
      <c r="K18" s="169"/>
      <c r="L18" s="183">
        <f t="shared" si="1"/>
        <v>330589</v>
      </c>
      <c r="M18" s="183">
        <f>SUM(M15:M17)</f>
        <v>2871</v>
      </c>
      <c r="N18" s="183">
        <f t="shared" ref="N18:V18" si="2">SUM(N15:N17)</f>
        <v>213902</v>
      </c>
      <c r="O18" s="183">
        <f t="shared" si="2"/>
        <v>3335</v>
      </c>
      <c r="P18" s="183">
        <f t="shared" si="2"/>
        <v>0</v>
      </c>
      <c r="Q18" s="183">
        <f t="shared" si="2"/>
        <v>84745</v>
      </c>
      <c r="R18" s="183">
        <f t="shared" si="2"/>
        <v>0</v>
      </c>
      <c r="S18" s="183">
        <f t="shared" si="2"/>
        <v>0</v>
      </c>
      <c r="T18" s="183">
        <f t="shared" si="2"/>
        <v>24277</v>
      </c>
      <c r="U18" s="183">
        <f t="shared" si="2"/>
        <v>525</v>
      </c>
      <c r="V18" s="183">
        <f t="shared" si="2"/>
        <v>934</v>
      </c>
    </row>
    <row r="19" spans="1:26" ht="11.25" customHeight="1" x14ac:dyDescent="0.15">
      <c r="A19" s="252" t="s">
        <v>333</v>
      </c>
      <c r="B19" s="164" t="s">
        <v>329</v>
      </c>
      <c r="C19" s="165" t="s">
        <v>329</v>
      </c>
      <c r="D19" s="165" t="s">
        <v>329</v>
      </c>
      <c r="E19" s="165" t="s">
        <v>329</v>
      </c>
      <c r="F19" s="165" t="s">
        <v>329</v>
      </c>
      <c r="G19" s="165" t="s">
        <v>329</v>
      </c>
      <c r="H19" s="165">
        <v>2</v>
      </c>
      <c r="I19" s="165">
        <v>211</v>
      </c>
      <c r="J19" s="164">
        <v>12</v>
      </c>
      <c r="K19" s="164">
        <v>9105</v>
      </c>
      <c r="L19" s="180">
        <f t="shared" si="1"/>
        <v>538</v>
      </c>
      <c r="M19" s="180"/>
      <c r="N19" s="180"/>
      <c r="O19" s="180">
        <v>267</v>
      </c>
      <c r="P19" s="180"/>
      <c r="Q19" s="180"/>
      <c r="R19" s="180"/>
      <c r="S19" s="180"/>
      <c r="T19" s="180">
        <v>271</v>
      </c>
      <c r="U19" s="180"/>
      <c r="V19" s="184"/>
    </row>
    <row r="20" spans="1:26" ht="11.25" customHeight="1" x14ac:dyDescent="0.15">
      <c r="A20" s="253"/>
      <c r="B20" s="166"/>
      <c r="C20" s="166"/>
      <c r="D20" s="166"/>
      <c r="E20" s="166"/>
      <c r="F20" s="166"/>
      <c r="G20" s="166"/>
      <c r="H20" s="166"/>
      <c r="I20" s="166"/>
      <c r="J20" s="167"/>
      <c r="K20" s="167"/>
      <c r="L20" s="181">
        <f t="shared" si="1"/>
        <v>24348</v>
      </c>
      <c r="M20" s="181">
        <v>123</v>
      </c>
      <c r="N20" s="181">
        <v>22660</v>
      </c>
      <c r="O20" s="181">
        <v>1297</v>
      </c>
      <c r="P20" s="181"/>
      <c r="Q20" s="181">
        <v>4</v>
      </c>
      <c r="R20" s="181"/>
      <c r="S20" s="181"/>
      <c r="T20" s="181">
        <v>158</v>
      </c>
      <c r="U20" s="181">
        <v>106</v>
      </c>
      <c r="V20" s="182"/>
    </row>
    <row r="21" spans="1:26" ht="11.25" customHeight="1" x14ac:dyDescent="0.15">
      <c r="A21" s="253"/>
      <c r="B21" s="166"/>
      <c r="C21" s="166"/>
      <c r="D21" s="166"/>
      <c r="E21" s="166"/>
      <c r="F21" s="166"/>
      <c r="G21" s="166"/>
      <c r="H21" s="166"/>
      <c r="I21" s="166"/>
      <c r="J21" s="167"/>
      <c r="K21" s="167"/>
      <c r="L21" s="181">
        <f t="shared" si="1"/>
        <v>252574</v>
      </c>
      <c r="M21" s="181">
        <v>213</v>
      </c>
      <c r="N21" s="181">
        <v>223913</v>
      </c>
      <c r="O21" s="181">
        <v>1278</v>
      </c>
      <c r="P21" s="181"/>
      <c r="Q21" s="181">
        <v>983</v>
      </c>
      <c r="R21" s="181"/>
      <c r="S21" s="181"/>
      <c r="T21" s="181">
        <v>25784</v>
      </c>
      <c r="U21" s="181">
        <v>353</v>
      </c>
      <c r="V21" s="182">
        <v>50</v>
      </c>
    </row>
    <row r="22" spans="1:26" ht="11.25" customHeight="1" x14ac:dyDescent="0.15">
      <c r="A22" s="254"/>
      <c r="B22" s="168"/>
      <c r="C22" s="168"/>
      <c r="D22" s="168"/>
      <c r="E22" s="168"/>
      <c r="F22" s="168"/>
      <c r="G22" s="168"/>
      <c r="H22" s="168"/>
      <c r="I22" s="168"/>
      <c r="J22" s="169"/>
      <c r="K22" s="169"/>
      <c r="L22" s="183">
        <f t="shared" si="1"/>
        <v>277460</v>
      </c>
      <c r="M22" s="183">
        <f>SUM(M19:M21)</f>
        <v>336</v>
      </c>
      <c r="N22" s="183">
        <f t="shared" ref="N22:V22" si="3">SUM(N19:N21)</f>
        <v>246573</v>
      </c>
      <c r="O22" s="183">
        <f t="shared" si="3"/>
        <v>2842</v>
      </c>
      <c r="P22" s="183">
        <f t="shared" si="3"/>
        <v>0</v>
      </c>
      <c r="Q22" s="183">
        <f t="shared" si="3"/>
        <v>987</v>
      </c>
      <c r="R22" s="183">
        <f t="shared" si="3"/>
        <v>0</v>
      </c>
      <c r="S22" s="183">
        <f t="shared" si="3"/>
        <v>0</v>
      </c>
      <c r="T22" s="183">
        <f t="shared" si="3"/>
        <v>26213</v>
      </c>
      <c r="U22" s="183">
        <f t="shared" si="3"/>
        <v>459</v>
      </c>
      <c r="V22" s="183">
        <f t="shared" si="3"/>
        <v>50</v>
      </c>
    </row>
    <row r="23" spans="1:26" ht="11.25" customHeight="1" x14ac:dyDescent="0.15">
      <c r="A23" s="252" t="s">
        <v>334</v>
      </c>
      <c r="B23" s="165">
        <v>2</v>
      </c>
      <c r="C23" s="165">
        <v>190</v>
      </c>
      <c r="D23" s="165">
        <v>3</v>
      </c>
      <c r="E23" s="165">
        <v>1500</v>
      </c>
      <c r="F23" s="165" t="s">
        <v>329</v>
      </c>
      <c r="G23" s="165" t="s">
        <v>329</v>
      </c>
      <c r="H23" s="165">
        <v>1</v>
      </c>
      <c r="I23" s="165">
        <v>10</v>
      </c>
      <c r="J23" s="164">
        <v>18</v>
      </c>
      <c r="K23" s="164">
        <v>10006</v>
      </c>
      <c r="L23" s="180">
        <f t="shared" si="1"/>
        <v>10259</v>
      </c>
      <c r="M23" s="180">
        <v>827</v>
      </c>
      <c r="N23" s="180">
        <v>240</v>
      </c>
      <c r="O23" s="180">
        <v>480</v>
      </c>
      <c r="P23" s="180"/>
      <c r="Q23" s="180">
        <v>4816</v>
      </c>
      <c r="R23" s="180"/>
      <c r="S23" s="180"/>
      <c r="T23" s="180">
        <v>3896</v>
      </c>
      <c r="U23" s="180"/>
      <c r="V23" s="184"/>
    </row>
    <row r="24" spans="1:26" ht="11.25" customHeight="1" x14ac:dyDescent="0.15">
      <c r="A24" s="253"/>
      <c r="B24" s="166"/>
      <c r="C24" s="166"/>
      <c r="D24" s="166"/>
      <c r="E24" s="166"/>
      <c r="F24" s="166"/>
      <c r="G24" s="166"/>
      <c r="H24" s="166"/>
      <c r="I24" s="166"/>
      <c r="J24" s="167"/>
      <c r="K24" s="167"/>
      <c r="L24" s="181">
        <f t="shared" si="1"/>
        <v>16208</v>
      </c>
      <c r="M24" s="181">
        <v>199</v>
      </c>
      <c r="N24" s="181">
        <v>14914</v>
      </c>
      <c r="O24" s="181">
        <v>424</v>
      </c>
      <c r="P24" s="181"/>
      <c r="Q24" s="181">
        <v>60</v>
      </c>
      <c r="R24" s="181"/>
      <c r="S24" s="181"/>
      <c r="T24" s="181">
        <v>611</v>
      </c>
      <c r="U24" s="181"/>
      <c r="V24" s="182"/>
    </row>
    <row r="25" spans="1:26" ht="11.25" customHeight="1" x14ac:dyDescent="0.15">
      <c r="A25" s="253"/>
      <c r="B25" s="166"/>
      <c r="C25" s="166"/>
      <c r="D25" s="166"/>
      <c r="E25" s="166"/>
      <c r="F25" s="166"/>
      <c r="G25" s="166"/>
      <c r="H25" s="166"/>
      <c r="I25" s="166"/>
      <c r="J25" s="167"/>
      <c r="K25" s="167"/>
      <c r="L25" s="181">
        <f t="shared" si="1"/>
        <v>215835</v>
      </c>
      <c r="M25" s="181">
        <v>86</v>
      </c>
      <c r="N25" s="181">
        <v>150488</v>
      </c>
      <c r="O25" s="181">
        <v>1798</v>
      </c>
      <c r="P25" s="181">
        <v>50</v>
      </c>
      <c r="Q25" s="181">
        <v>55961</v>
      </c>
      <c r="R25" s="181"/>
      <c r="S25" s="181"/>
      <c r="T25" s="181">
        <v>6662</v>
      </c>
      <c r="U25" s="181">
        <v>497</v>
      </c>
      <c r="V25" s="182">
        <v>293</v>
      </c>
    </row>
    <row r="26" spans="1:26" ht="11.25" customHeight="1" x14ac:dyDescent="0.15">
      <c r="A26" s="254"/>
      <c r="B26" s="168"/>
      <c r="C26" s="168"/>
      <c r="D26" s="168"/>
      <c r="E26" s="168"/>
      <c r="F26" s="168"/>
      <c r="G26" s="168"/>
      <c r="H26" s="168"/>
      <c r="I26" s="168"/>
      <c r="J26" s="169"/>
      <c r="K26" s="169"/>
      <c r="L26" s="183">
        <f t="shared" si="1"/>
        <v>242302</v>
      </c>
      <c r="M26" s="183">
        <f t="shared" ref="M26:V26" si="4">SUM(M23:M25)</f>
        <v>1112</v>
      </c>
      <c r="N26" s="183">
        <f t="shared" si="4"/>
        <v>165642</v>
      </c>
      <c r="O26" s="183">
        <f t="shared" si="4"/>
        <v>2702</v>
      </c>
      <c r="P26" s="183">
        <f t="shared" si="4"/>
        <v>50</v>
      </c>
      <c r="Q26" s="183">
        <f t="shared" si="4"/>
        <v>60837</v>
      </c>
      <c r="R26" s="183">
        <f t="shared" si="4"/>
        <v>0</v>
      </c>
      <c r="S26" s="183">
        <f t="shared" si="4"/>
        <v>0</v>
      </c>
      <c r="T26" s="183">
        <f t="shared" si="4"/>
        <v>11169</v>
      </c>
      <c r="U26" s="183">
        <f t="shared" si="4"/>
        <v>497</v>
      </c>
      <c r="V26" s="183">
        <f t="shared" si="4"/>
        <v>293</v>
      </c>
    </row>
    <row r="27" spans="1:26" ht="11.25" customHeight="1" x14ac:dyDescent="0.15">
      <c r="A27" s="252" t="s">
        <v>335</v>
      </c>
      <c r="B27" s="164" t="s">
        <v>329</v>
      </c>
      <c r="C27" s="165" t="s">
        <v>329</v>
      </c>
      <c r="D27" s="165" t="s">
        <v>329</v>
      </c>
      <c r="E27" s="165" t="s">
        <v>329</v>
      </c>
      <c r="F27" s="165" t="s">
        <v>329</v>
      </c>
      <c r="G27" s="165" t="s">
        <v>329</v>
      </c>
      <c r="H27" s="165" t="s">
        <v>329</v>
      </c>
      <c r="I27" s="165"/>
      <c r="J27" s="164">
        <v>16</v>
      </c>
      <c r="K27" s="164">
        <v>22920</v>
      </c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4"/>
    </row>
    <row r="28" spans="1:26" ht="11.25" customHeight="1" x14ac:dyDescent="0.15">
      <c r="A28" s="253"/>
      <c r="B28" s="166"/>
      <c r="C28" s="166"/>
      <c r="D28" s="166"/>
      <c r="E28" s="166"/>
      <c r="F28" s="166"/>
      <c r="G28" s="166"/>
      <c r="H28" s="166"/>
      <c r="I28" s="166"/>
      <c r="J28" s="167"/>
      <c r="K28" s="167"/>
      <c r="L28" s="181">
        <f t="shared" si="1"/>
        <v>18067</v>
      </c>
      <c r="M28" s="181"/>
      <c r="N28" s="181">
        <v>15124</v>
      </c>
      <c r="O28" s="181">
        <v>454</v>
      </c>
      <c r="P28" s="181"/>
      <c r="Q28" s="181"/>
      <c r="R28" s="181"/>
      <c r="S28" s="181"/>
      <c r="T28" s="181">
        <v>2489</v>
      </c>
      <c r="U28" s="181"/>
      <c r="V28" s="182"/>
    </row>
    <row r="29" spans="1:26" ht="11.25" customHeight="1" x14ac:dyDescent="0.15">
      <c r="A29" s="253"/>
      <c r="B29" s="166"/>
      <c r="C29" s="166"/>
      <c r="D29" s="166"/>
      <c r="E29" s="166"/>
      <c r="F29" s="166"/>
      <c r="G29" s="166"/>
      <c r="H29" s="166"/>
      <c r="I29" s="166"/>
      <c r="J29" s="167"/>
      <c r="K29" s="167"/>
      <c r="L29" s="181">
        <f t="shared" si="1"/>
        <v>464433</v>
      </c>
      <c r="M29" s="181">
        <v>1594</v>
      </c>
      <c r="N29" s="181">
        <v>392401</v>
      </c>
      <c r="O29" s="181">
        <v>1802</v>
      </c>
      <c r="P29" s="181">
        <v>2198</v>
      </c>
      <c r="Q29" s="181">
        <v>53833</v>
      </c>
      <c r="R29" s="181"/>
      <c r="S29" s="181"/>
      <c r="T29" s="181">
        <v>12479</v>
      </c>
      <c r="U29" s="181">
        <v>126</v>
      </c>
      <c r="V29" s="182"/>
    </row>
    <row r="30" spans="1:26" ht="11.25" customHeight="1" x14ac:dyDescent="0.15">
      <c r="A30" s="254"/>
      <c r="B30" s="168"/>
      <c r="C30" s="168"/>
      <c r="D30" s="168"/>
      <c r="E30" s="168"/>
      <c r="F30" s="168"/>
      <c r="G30" s="168"/>
      <c r="H30" s="168"/>
      <c r="I30" s="168"/>
      <c r="J30" s="169"/>
      <c r="K30" s="169"/>
      <c r="L30" s="183">
        <f t="shared" si="1"/>
        <v>482500</v>
      </c>
      <c r="M30" s="183">
        <f t="shared" ref="M30:V30" si="5">SUM(M27:M29)</f>
        <v>1594</v>
      </c>
      <c r="N30" s="183">
        <f t="shared" si="5"/>
        <v>407525</v>
      </c>
      <c r="O30" s="183">
        <f t="shared" si="5"/>
        <v>2256</v>
      </c>
      <c r="P30" s="183">
        <f t="shared" si="5"/>
        <v>2198</v>
      </c>
      <c r="Q30" s="183">
        <f t="shared" si="5"/>
        <v>53833</v>
      </c>
      <c r="R30" s="183">
        <f t="shared" si="5"/>
        <v>0</v>
      </c>
      <c r="S30" s="183">
        <f t="shared" si="5"/>
        <v>0</v>
      </c>
      <c r="T30" s="183">
        <f t="shared" si="5"/>
        <v>14968</v>
      </c>
      <c r="U30" s="183">
        <f t="shared" si="5"/>
        <v>126</v>
      </c>
      <c r="V30" s="183">
        <f t="shared" si="5"/>
        <v>0</v>
      </c>
    </row>
    <row r="31" spans="1:26" ht="11.25" customHeight="1" x14ac:dyDescent="0.15">
      <c r="A31" s="252" t="s">
        <v>336</v>
      </c>
      <c r="B31" s="165">
        <v>1</v>
      </c>
      <c r="C31" s="165">
        <v>6612</v>
      </c>
      <c r="D31" s="165" t="s">
        <v>329</v>
      </c>
      <c r="E31" s="165" t="s">
        <v>329</v>
      </c>
      <c r="F31" s="165">
        <v>2</v>
      </c>
      <c r="G31" s="165">
        <v>6611</v>
      </c>
      <c r="H31" s="165" t="s">
        <v>329</v>
      </c>
      <c r="I31" s="165"/>
      <c r="J31" s="164">
        <v>15</v>
      </c>
      <c r="K31" s="164">
        <v>8334</v>
      </c>
      <c r="L31" s="180">
        <f t="shared" si="1"/>
        <v>821</v>
      </c>
      <c r="M31" s="180"/>
      <c r="N31" s="180">
        <v>821</v>
      </c>
      <c r="O31" s="180"/>
      <c r="P31" s="180"/>
      <c r="Q31" s="180"/>
      <c r="R31" s="180"/>
      <c r="S31" s="180"/>
      <c r="T31" s="180"/>
      <c r="U31" s="180"/>
      <c r="V31" s="184"/>
    </row>
    <row r="32" spans="1:26" ht="11.25" customHeight="1" x14ac:dyDescent="0.15">
      <c r="A32" s="253"/>
      <c r="B32" s="166"/>
      <c r="C32" s="166"/>
      <c r="D32" s="166"/>
      <c r="E32" s="166"/>
      <c r="F32" s="166"/>
      <c r="G32" s="166"/>
      <c r="H32" s="166"/>
      <c r="I32" s="166"/>
      <c r="J32" s="167"/>
      <c r="K32" s="167"/>
      <c r="L32" s="181">
        <f t="shared" si="1"/>
        <v>28135</v>
      </c>
      <c r="M32" s="181"/>
      <c r="N32" s="181">
        <v>27960</v>
      </c>
      <c r="O32" s="181"/>
      <c r="P32" s="181"/>
      <c r="Q32" s="181"/>
      <c r="R32" s="181"/>
      <c r="S32" s="181"/>
      <c r="T32" s="181">
        <v>38</v>
      </c>
      <c r="U32" s="181">
        <v>137</v>
      </c>
      <c r="V32" s="182"/>
    </row>
    <row r="33" spans="1:22" ht="11.25" customHeight="1" x14ac:dyDescent="0.15">
      <c r="A33" s="253"/>
      <c r="B33" s="166"/>
      <c r="C33" s="166"/>
      <c r="D33" s="166"/>
      <c r="E33" s="166"/>
      <c r="F33" s="166"/>
      <c r="G33" s="166"/>
      <c r="H33" s="166"/>
      <c r="I33" s="166"/>
      <c r="J33" s="167"/>
      <c r="K33" s="167"/>
      <c r="L33" s="181">
        <f t="shared" si="1"/>
        <v>305058</v>
      </c>
      <c r="M33" s="181">
        <v>19485</v>
      </c>
      <c r="N33" s="181">
        <v>162412</v>
      </c>
      <c r="O33" s="181">
        <v>3840</v>
      </c>
      <c r="P33" s="181"/>
      <c r="Q33" s="181">
        <v>90232</v>
      </c>
      <c r="R33" s="181"/>
      <c r="S33" s="181"/>
      <c r="T33" s="181">
        <v>23121</v>
      </c>
      <c r="U33" s="181">
        <v>475</v>
      </c>
      <c r="V33" s="182">
        <v>5493</v>
      </c>
    </row>
    <row r="34" spans="1:22" ht="11.25" customHeight="1" x14ac:dyDescent="0.15">
      <c r="A34" s="254"/>
      <c r="B34" s="168"/>
      <c r="C34" s="168"/>
      <c r="D34" s="168"/>
      <c r="E34" s="168"/>
      <c r="F34" s="168"/>
      <c r="G34" s="168"/>
      <c r="H34" s="168"/>
      <c r="I34" s="168"/>
      <c r="J34" s="169"/>
      <c r="K34" s="169"/>
      <c r="L34" s="183">
        <f t="shared" si="1"/>
        <v>334014</v>
      </c>
      <c r="M34" s="183">
        <f t="shared" ref="M34:V34" si="6">SUM(M31:M33)</f>
        <v>19485</v>
      </c>
      <c r="N34" s="183">
        <f t="shared" si="6"/>
        <v>191193</v>
      </c>
      <c r="O34" s="183">
        <f t="shared" si="6"/>
        <v>3840</v>
      </c>
      <c r="P34" s="183">
        <f t="shared" si="6"/>
        <v>0</v>
      </c>
      <c r="Q34" s="183">
        <f t="shared" si="6"/>
        <v>90232</v>
      </c>
      <c r="R34" s="183">
        <f t="shared" si="6"/>
        <v>0</v>
      </c>
      <c r="S34" s="183">
        <f t="shared" si="6"/>
        <v>0</v>
      </c>
      <c r="T34" s="183">
        <f t="shared" si="6"/>
        <v>23159</v>
      </c>
      <c r="U34" s="183">
        <f t="shared" si="6"/>
        <v>612</v>
      </c>
      <c r="V34" s="183">
        <f t="shared" si="6"/>
        <v>5493</v>
      </c>
    </row>
    <row r="35" spans="1:22" ht="11.25" customHeight="1" x14ac:dyDescent="0.15">
      <c r="A35" s="252" t="s">
        <v>337</v>
      </c>
      <c r="B35" s="164">
        <v>2</v>
      </c>
      <c r="C35" s="165">
        <v>552</v>
      </c>
      <c r="D35" s="165" t="s">
        <v>329</v>
      </c>
      <c r="E35" s="165" t="s">
        <v>329</v>
      </c>
      <c r="F35" s="165" t="s">
        <v>329</v>
      </c>
      <c r="G35" s="165" t="s">
        <v>329</v>
      </c>
      <c r="H35" s="165" t="s">
        <v>329</v>
      </c>
      <c r="I35" s="165"/>
      <c r="J35" s="164">
        <v>2</v>
      </c>
      <c r="K35" s="164">
        <v>7000</v>
      </c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4"/>
    </row>
    <row r="36" spans="1:22" ht="11.25" customHeight="1" x14ac:dyDescent="0.15">
      <c r="A36" s="253"/>
      <c r="B36" s="170"/>
      <c r="C36" s="166"/>
      <c r="D36" s="166"/>
      <c r="E36" s="166"/>
      <c r="F36" s="166"/>
      <c r="G36" s="166"/>
      <c r="H36" s="166"/>
      <c r="I36" s="166"/>
      <c r="J36" s="167"/>
      <c r="K36" s="167"/>
      <c r="L36" s="181">
        <f t="shared" si="1"/>
        <v>1911</v>
      </c>
      <c r="M36" s="181"/>
      <c r="N36" s="181">
        <v>1895</v>
      </c>
      <c r="O36" s="181"/>
      <c r="P36" s="181"/>
      <c r="Q36" s="181">
        <v>16</v>
      </c>
      <c r="R36" s="181"/>
      <c r="S36" s="181"/>
      <c r="T36" s="181"/>
      <c r="U36" s="181"/>
      <c r="V36" s="182"/>
    </row>
    <row r="37" spans="1:22" ht="11.25" customHeight="1" x14ac:dyDescent="0.15">
      <c r="A37" s="253"/>
      <c r="B37" s="166"/>
      <c r="C37" s="166"/>
      <c r="D37" s="166"/>
      <c r="E37" s="166"/>
      <c r="F37" s="166"/>
      <c r="G37" s="166"/>
      <c r="H37" s="166"/>
      <c r="I37" s="166"/>
      <c r="J37" s="167"/>
      <c r="K37" s="167"/>
      <c r="L37" s="181">
        <f t="shared" si="1"/>
        <v>147234</v>
      </c>
      <c r="M37" s="181">
        <v>2262</v>
      </c>
      <c r="N37" s="181">
        <v>139918</v>
      </c>
      <c r="O37" s="181">
        <v>691</v>
      </c>
      <c r="P37" s="181">
        <v>176</v>
      </c>
      <c r="Q37" s="181">
        <v>1133</v>
      </c>
      <c r="R37" s="181"/>
      <c r="S37" s="181"/>
      <c r="T37" s="181">
        <v>2262</v>
      </c>
      <c r="U37" s="181">
        <v>792</v>
      </c>
      <c r="V37" s="182"/>
    </row>
    <row r="38" spans="1:22" ht="11.25" customHeight="1" x14ac:dyDescent="0.15">
      <c r="A38" s="254"/>
      <c r="B38" s="168"/>
      <c r="C38" s="168"/>
      <c r="D38" s="168"/>
      <c r="E38" s="168"/>
      <c r="F38" s="168"/>
      <c r="G38" s="168"/>
      <c r="H38" s="168"/>
      <c r="I38" s="168"/>
      <c r="J38" s="169"/>
      <c r="K38" s="169"/>
      <c r="L38" s="183">
        <f t="shared" si="1"/>
        <v>149145</v>
      </c>
      <c r="M38" s="183">
        <f t="shared" ref="M38:V38" si="7">SUM(M35:M37)</f>
        <v>2262</v>
      </c>
      <c r="N38" s="183">
        <f t="shared" si="7"/>
        <v>141813</v>
      </c>
      <c r="O38" s="183">
        <f t="shared" si="7"/>
        <v>691</v>
      </c>
      <c r="P38" s="183">
        <f t="shared" si="7"/>
        <v>176</v>
      </c>
      <c r="Q38" s="183">
        <f t="shared" si="7"/>
        <v>1149</v>
      </c>
      <c r="R38" s="183">
        <f t="shared" si="7"/>
        <v>0</v>
      </c>
      <c r="S38" s="183">
        <f t="shared" si="7"/>
        <v>0</v>
      </c>
      <c r="T38" s="183">
        <f t="shared" si="7"/>
        <v>2262</v>
      </c>
      <c r="U38" s="183">
        <f t="shared" si="7"/>
        <v>792</v>
      </c>
      <c r="V38" s="183">
        <f t="shared" si="7"/>
        <v>0</v>
      </c>
    </row>
    <row r="39" spans="1:22" ht="11.25" customHeight="1" x14ac:dyDescent="0.15">
      <c r="A39" s="252" t="s">
        <v>338</v>
      </c>
      <c r="B39" s="165" t="s">
        <v>329</v>
      </c>
      <c r="C39" s="165" t="s">
        <v>329</v>
      </c>
      <c r="D39" s="165">
        <v>7</v>
      </c>
      <c r="E39" s="165">
        <v>2290</v>
      </c>
      <c r="F39" s="165" t="s">
        <v>329</v>
      </c>
      <c r="G39" s="165" t="s">
        <v>329</v>
      </c>
      <c r="H39" s="165" t="s">
        <v>329</v>
      </c>
      <c r="I39" s="165"/>
      <c r="J39" s="164">
        <v>7</v>
      </c>
      <c r="K39" s="164">
        <v>1471</v>
      </c>
      <c r="L39" s="180">
        <f t="shared" si="1"/>
        <v>9929</v>
      </c>
      <c r="M39" s="180">
        <v>30</v>
      </c>
      <c r="N39" s="180">
        <v>3320</v>
      </c>
      <c r="O39" s="180">
        <v>662</v>
      </c>
      <c r="P39" s="180">
        <v>2331</v>
      </c>
      <c r="Q39" s="180">
        <v>3180</v>
      </c>
      <c r="R39" s="180"/>
      <c r="S39" s="180"/>
      <c r="T39" s="180">
        <v>406</v>
      </c>
      <c r="U39" s="180"/>
      <c r="V39" s="184"/>
    </row>
    <row r="40" spans="1:22" ht="11.25" customHeight="1" x14ac:dyDescent="0.15">
      <c r="A40" s="253"/>
      <c r="B40" s="166"/>
      <c r="C40" s="166"/>
      <c r="D40" s="166"/>
      <c r="E40" s="166"/>
      <c r="F40" s="166"/>
      <c r="G40" s="166"/>
      <c r="H40" s="166"/>
      <c r="I40" s="166"/>
      <c r="J40" s="167"/>
      <c r="K40" s="167"/>
      <c r="L40" s="181">
        <f t="shared" si="1"/>
        <v>1146</v>
      </c>
      <c r="M40" s="181">
        <v>94</v>
      </c>
      <c r="N40" s="181">
        <v>410</v>
      </c>
      <c r="O40" s="181">
        <v>27</v>
      </c>
      <c r="P40" s="181">
        <v>445</v>
      </c>
      <c r="Q40" s="181"/>
      <c r="R40" s="181"/>
      <c r="S40" s="181"/>
      <c r="T40" s="181">
        <v>170</v>
      </c>
      <c r="U40" s="181"/>
      <c r="V40" s="182"/>
    </row>
    <row r="41" spans="1:22" ht="11.25" customHeight="1" x14ac:dyDescent="0.15">
      <c r="A41" s="253"/>
      <c r="B41" s="166"/>
      <c r="C41" s="166"/>
      <c r="D41" s="166"/>
      <c r="E41" s="166"/>
      <c r="F41" s="166"/>
      <c r="G41" s="166"/>
      <c r="H41" s="166"/>
      <c r="I41" s="166"/>
      <c r="J41" s="167"/>
      <c r="K41" s="167"/>
      <c r="L41" s="181">
        <f t="shared" si="1"/>
        <v>53549</v>
      </c>
      <c r="M41" s="181">
        <v>250</v>
      </c>
      <c r="N41" s="181">
        <v>23762</v>
      </c>
      <c r="O41" s="181">
        <v>1775</v>
      </c>
      <c r="P41" s="181">
        <v>1375</v>
      </c>
      <c r="Q41" s="181">
        <v>22141</v>
      </c>
      <c r="R41" s="181"/>
      <c r="S41" s="181"/>
      <c r="T41" s="181">
        <v>4246</v>
      </c>
      <c r="U41" s="181"/>
      <c r="V41" s="182"/>
    </row>
    <row r="42" spans="1:22" ht="11.25" customHeight="1" x14ac:dyDescent="0.15">
      <c r="A42" s="254"/>
      <c r="B42" s="168"/>
      <c r="C42" s="168"/>
      <c r="D42" s="168"/>
      <c r="E42" s="168"/>
      <c r="F42" s="168"/>
      <c r="G42" s="168"/>
      <c r="H42" s="168"/>
      <c r="I42" s="168"/>
      <c r="J42" s="169"/>
      <c r="K42" s="169"/>
      <c r="L42" s="183">
        <f t="shared" si="1"/>
        <v>64624</v>
      </c>
      <c r="M42" s="183">
        <f t="shared" ref="M42:V42" si="8">SUM(M39:M41)</f>
        <v>374</v>
      </c>
      <c r="N42" s="183">
        <f t="shared" si="8"/>
        <v>27492</v>
      </c>
      <c r="O42" s="183">
        <f t="shared" si="8"/>
        <v>2464</v>
      </c>
      <c r="P42" s="183">
        <f t="shared" si="8"/>
        <v>4151</v>
      </c>
      <c r="Q42" s="183">
        <f t="shared" si="8"/>
        <v>25321</v>
      </c>
      <c r="R42" s="183">
        <f t="shared" si="8"/>
        <v>0</v>
      </c>
      <c r="S42" s="183">
        <f t="shared" si="8"/>
        <v>0</v>
      </c>
      <c r="T42" s="183">
        <f t="shared" si="8"/>
        <v>4822</v>
      </c>
      <c r="U42" s="183">
        <f t="shared" si="8"/>
        <v>0</v>
      </c>
      <c r="V42" s="183">
        <f t="shared" si="8"/>
        <v>0</v>
      </c>
    </row>
    <row r="43" spans="1:22" ht="11.25" customHeight="1" x14ac:dyDescent="0.15">
      <c r="A43" s="252" t="s">
        <v>339</v>
      </c>
      <c r="B43" s="165">
        <v>4</v>
      </c>
      <c r="C43" s="165">
        <v>2946</v>
      </c>
      <c r="D43" s="165" t="s">
        <v>329</v>
      </c>
      <c r="E43" s="165" t="s">
        <v>329</v>
      </c>
      <c r="F43" s="165">
        <v>2</v>
      </c>
      <c r="G43" s="165">
        <v>53</v>
      </c>
      <c r="H43" s="165" t="s">
        <v>329</v>
      </c>
      <c r="I43" s="165"/>
      <c r="J43" s="164">
        <v>16</v>
      </c>
      <c r="K43" s="164">
        <v>3249</v>
      </c>
      <c r="L43" s="180">
        <f t="shared" si="1"/>
        <v>18194</v>
      </c>
      <c r="M43" s="180"/>
      <c r="N43" s="180">
        <v>1661</v>
      </c>
      <c r="O43" s="180"/>
      <c r="P43" s="180">
        <v>157</v>
      </c>
      <c r="Q43" s="180">
        <v>7469</v>
      </c>
      <c r="R43" s="180"/>
      <c r="S43" s="180"/>
      <c r="T43" s="180">
        <v>8907</v>
      </c>
      <c r="U43" s="180"/>
      <c r="V43" s="184"/>
    </row>
    <row r="44" spans="1:22" ht="11.25" customHeight="1" x14ac:dyDescent="0.15">
      <c r="A44" s="253"/>
      <c r="B44" s="166"/>
      <c r="C44" s="166"/>
      <c r="D44" s="166"/>
      <c r="E44" s="166"/>
      <c r="F44" s="166"/>
      <c r="G44" s="166"/>
      <c r="H44" s="166"/>
      <c r="I44" s="166"/>
      <c r="J44" s="167"/>
      <c r="K44" s="167"/>
      <c r="L44" s="181">
        <f t="shared" si="1"/>
        <v>3590</v>
      </c>
      <c r="M44" s="181"/>
      <c r="N44" s="181"/>
      <c r="O44" s="181"/>
      <c r="P44" s="181"/>
      <c r="Q44" s="181">
        <v>2674</v>
      </c>
      <c r="R44" s="181"/>
      <c r="S44" s="181"/>
      <c r="T44" s="181">
        <v>916</v>
      </c>
      <c r="U44" s="181"/>
      <c r="V44" s="182"/>
    </row>
    <row r="45" spans="1:22" ht="11.25" customHeight="1" x14ac:dyDescent="0.15">
      <c r="A45" s="253"/>
      <c r="B45" s="166"/>
      <c r="C45" s="166"/>
      <c r="D45" s="166"/>
      <c r="E45" s="166"/>
      <c r="F45" s="166"/>
      <c r="G45" s="166"/>
      <c r="H45" s="166"/>
      <c r="I45" s="166"/>
      <c r="J45" s="167"/>
      <c r="K45" s="167"/>
      <c r="L45" s="181">
        <f t="shared" si="1"/>
        <v>91638</v>
      </c>
      <c r="M45" s="181"/>
      <c r="N45" s="181">
        <v>7073</v>
      </c>
      <c r="O45" s="181">
        <v>206</v>
      </c>
      <c r="P45" s="181">
        <v>1283</v>
      </c>
      <c r="Q45" s="181">
        <v>71622</v>
      </c>
      <c r="R45" s="181"/>
      <c r="S45" s="181"/>
      <c r="T45" s="181">
        <v>11454</v>
      </c>
      <c r="U45" s="181"/>
      <c r="V45" s="182"/>
    </row>
    <row r="46" spans="1:22" ht="11.25" customHeight="1" x14ac:dyDescent="0.15">
      <c r="A46" s="254"/>
      <c r="B46" s="168"/>
      <c r="C46" s="168"/>
      <c r="D46" s="168"/>
      <c r="E46" s="168"/>
      <c r="F46" s="168"/>
      <c r="G46" s="168"/>
      <c r="H46" s="168"/>
      <c r="I46" s="168"/>
      <c r="J46" s="169"/>
      <c r="K46" s="169"/>
      <c r="L46" s="183">
        <f t="shared" si="1"/>
        <v>113422</v>
      </c>
      <c r="M46" s="183">
        <f t="shared" ref="M46:V46" si="9">SUM(M43:M45)</f>
        <v>0</v>
      </c>
      <c r="N46" s="183">
        <f t="shared" si="9"/>
        <v>8734</v>
      </c>
      <c r="O46" s="183">
        <f t="shared" si="9"/>
        <v>206</v>
      </c>
      <c r="P46" s="183">
        <f t="shared" si="9"/>
        <v>1440</v>
      </c>
      <c r="Q46" s="183">
        <f t="shared" si="9"/>
        <v>81765</v>
      </c>
      <c r="R46" s="183">
        <f t="shared" si="9"/>
        <v>0</v>
      </c>
      <c r="S46" s="183">
        <f t="shared" si="9"/>
        <v>0</v>
      </c>
      <c r="T46" s="183">
        <f t="shared" si="9"/>
        <v>21277</v>
      </c>
      <c r="U46" s="183">
        <f t="shared" si="9"/>
        <v>0</v>
      </c>
      <c r="V46" s="183">
        <f t="shared" si="9"/>
        <v>0</v>
      </c>
    </row>
    <row r="47" spans="1:22" ht="11.25" customHeight="1" x14ac:dyDescent="0.15">
      <c r="A47" s="252" t="s">
        <v>340</v>
      </c>
      <c r="B47" s="165">
        <v>1</v>
      </c>
      <c r="C47" s="165">
        <v>115</v>
      </c>
      <c r="D47" s="165" t="s">
        <v>329</v>
      </c>
      <c r="E47" s="165" t="s">
        <v>329</v>
      </c>
      <c r="F47" s="165" t="s">
        <v>329</v>
      </c>
      <c r="G47" s="165" t="s">
        <v>329</v>
      </c>
      <c r="H47" s="165">
        <v>16</v>
      </c>
      <c r="I47" s="165">
        <v>630</v>
      </c>
      <c r="J47" s="164">
        <v>10</v>
      </c>
      <c r="K47" s="164">
        <v>3671</v>
      </c>
      <c r="L47" s="180">
        <f t="shared" si="1"/>
        <v>4587</v>
      </c>
      <c r="M47" s="180"/>
      <c r="N47" s="180"/>
      <c r="O47" s="180"/>
      <c r="P47" s="180"/>
      <c r="Q47" s="180">
        <v>2003</v>
      </c>
      <c r="R47" s="180"/>
      <c r="S47" s="180"/>
      <c r="T47" s="180">
        <v>2584</v>
      </c>
      <c r="U47" s="180"/>
      <c r="V47" s="184"/>
    </row>
    <row r="48" spans="1:22" ht="11.25" customHeight="1" x14ac:dyDescent="0.15">
      <c r="A48" s="253"/>
      <c r="B48" s="166"/>
      <c r="C48" s="166"/>
      <c r="D48" s="166"/>
      <c r="E48" s="166"/>
      <c r="F48" s="166"/>
      <c r="G48" s="166"/>
      <c r="H48" s="166"/>
      <c r="I48" s="166"/>
      <c r="J48" s="167"/>
      <c r="K48" s="167"/>
      <c r="L48" s="181">
        <f t="shared" si="1"/>
        <v>2780</v>
      </c>
      <c r="M48" s="181"/>
      <c r="N48" s="181">
        <v>752</v>
      </c>
      <c r="O48" s="181"/>
      <c r="P48" s="181"/>
      <c r="Q48" s="181">
        <v>775</v>
      </c>
      <c r="R48" s="181"/>
      <c r="S48" s="181"/>
      <c r="T48" s="181">
        <v>1253</v>
      </c>
      <c r="U48" s="181"/>
      <c r="V48" s="182"/>
    </row>
    <row r="49" spans="1:22" ht="11.25" customHeight="1" x14ac:dyDescent="0.15">
      <c r="A49" s="253"/>
      <c r="B49" s="166"/>
      <c r="C49" s="166"/>
      <c r="D49" s="166"/>
      <c r="E49" s="166"/>
      <c r="F49" s="166"/>
      <c r="G49" s="166"/>
      <c r="H49" s="166"/>
      <c r="I49" s="166"/>
      <c r="J49" s="167"/>
      <c r="K49" s="167"/>
      <c r="L49" s="181">
        <f t="shared" si="1"/>
        <v>84426</v>
      </c>
      <c r="M49" s="181">
        <v>95</v>
      </c>
      <c r="N49" s="181">
        <v>34401</v>
      </c>
      <c r="O49" s="181">
        <v>548</v>
      </c>
      <c r="P49" s="181">
        <v>60</v>
      </c>
      <c r="Q49" s="181">
        <v>44641</v>
      </c>
      <c r="R49" s="181"/>
      <c r="S49" s="181"/>
      <c r="T49" s="181">
        <v>4681</v>
      </c>
      <c r="U49" s="181"/>
      <c r="V49" s="182"/>
    </row>
    <row r="50" spans="1:22" ht="11.25" customHeight="1" x14ac:dyDescent="0.15">
      <c r="A50" s="254"/>
      <c r="B50" s="168"/>
      <c r="C50" s="168"/>
      <c r="D50" s="168"/>
      <c r="E50" s="168"/>
      <c r="F50" s="168"/>
      <c r="G50" s="168"/>
      <c r="H50" s="168"/>
      <c r="I50" s="168"/>
      <c r="J50" s="169"/>
      <c r="K50" s="169"/>
      <c r="L50" s="183">
        <f t="shared" si="1"/>
        <v>91793</v>
      </c>
      <c r="M50" s="183">
        <f t="shared" ref="M50:V50" si="10">SUM(M47:M49)</f>
        <v>95</v>
      </c>
      <c r="N50" s="183">
        <f t="shared" si="10"/>
        <v>35153</v>
      </c>
      <c r="O50" s="183">
        <f t="shared" si="10"/>
        <v>548</v>
      </c>
      <c r="P50" s="183">
        <f t="shared" si="10"/>
        <v>60</v>
      </c>
      <c r="Q50" s="183">
        <f t="shared" si="10"/>
        <v>47419</v>
      </c>
      <c r="R50" s="183">
        <f t="shared" si="10"/>
        <v>0</v>
      </c>
      <c r="S50" s="183">
        <f t="shared" si="10"/>
        <v>0</v>
      </c>
      <c r="T50" s="183">
        <f t="shared" si="10"/>
        <v>8518</v>
      </c>
      <c r="U50" s="183">
        <f t="shared" si="10"/>
        <v>0</v>
      </c>
      <c r="V50" s="183">
        <f t="shared" si="10"/>
        <v>0</v>
      </c>
    </row>
    <row r="51" spans="1:22" ht="11.25" customHeight="1" x14ac:dyDescent="0.15">
      <c r="A51" s="261" t="s">
        <v>84</v>
      </c>
      <c r="B51" s="165" t="s">
        <v>329</v>
      </c>
      <c r="C51" s="165" t="s">
        <v>329</v>
      </c>
      <c r="D51" s="165" t="s">
        <v>329</v>
      </c>
      <c r="E51" s="165" t="s">
        <v>329</v>
      </c>
      <c r="F51" s="165">
        <v>4</v>
      </c>
      <c r="G51" s="165">
        <v>8250</v>
      </c>
      <c r="H51" s="165" t="s">
        <v>329</v>
      </c>
      <c r="I51" s="165"/>
      <c r="J51" s="164">
        <v>11</v>
      </c>
      <c r="K51" s="164">
        <v>9440</v>
      </c>
      <c r="L51" s="180">
        <f t="shared" si="1"/>
        <v>180</v>
      </c>
      <c r="M51" s="180">
        <v>180</v>
      </c>
      <c r="N51" s="180"/>
      <c r="O51" s="180"/>
      <c r="P51" s="180"/>
      <c r="Q51" s="180"/>
      <c r="R51" s="180"/>
      <c r="S51" s="180"/>
      <c r="T51" s="180"/>
      <c r="U51" s="180"/>
      <c r="V51" s="184"/>
    </row>
    <row r="52" spans="1:22" ht="11.25" customHeight="1" x14ac:dyDescent="0.15">
      <c r="A52" s="262"/>
      <c r="B52" s="166"/>
      <c r="C52" s="166"/>
      <c r="D52" s="166"/>
      <c r="E52" s="166"/>
      <c r="F52" s="166"/>
      <c r="G52" s="166"/>
      <c r="H52" s="166"/>
      <c r="I52" s="166"/>
      <c r="J52" s="167"/>
      <c r="K52" s="167"/>
      <c r="L52" s="181">
        <f t="shared" si="1"/>
        <v>12997</v>
      </c>
      <c r="M52" s="181"/>
      <c r="N52" s="181">
        <v>11594</v>
      </c>
      <c r="O52" s="181">
        <v>93</v>
      </c>
      <c r="P52" s="181"/>
      <c r="Q52" s="181">
        <v>1267</v>
      </c>
      <c r="R52" s="181"/>
      <c r="S52" s="181"/>
      <c r="T52" s="181"/>
      <c r="U52" s="181">
        <v>43</v>
      </c>
      <c r="V52" s="182"/>
    </row>
    <row r="53" spans="1:22" ht="11.25" customHeight="1" x14ac:dyDescent="0.15">
      <c r="A53" s="262"/>
      <c r="B53" s="166"/>
      <c r="C53" s="166"/>
      <c r="D53" s="166"/>
      <c r="E53" s="166"/>
      <c r="F53" s="166"/>
      <c r="G53" s="166"/>
      <c r="H53" s="166"/>
      <c r="I53" s="166"/>
      <c r="J53" s="167"/>
      <c r="K53" s="167"/>
      <c r="L53" s="181">
        <f t="shared" si="1"/>
        <v>172632</v>
      </c>
      <c r="M53" s="181">
        <v>722</v>
      </c>
      <c r="N53" s="181">
        <v>83679</v>
      </c>
      <c r="O53" s="181">
        <v>165</v>
      </c>
      <c r="P53" s="181"/>
      <c r="Q53" s="181">
        <v>79429</v>
      </c>
      <c r="R53" s="181"/>
      <c r="S53" s="181"/>
      <c r="T53" s="181">
        <v>8211</v>
      </c>
      <c r="U53" s="181">
        <v>426</v>
      </c>
      <c r="V53" s="182"/>
    </row>
    <row r="54" spans="1:22" ht="11.25" customHeight="1" x14ac:dyDescent="0.15">
      <c r="A54" s="263"/>
      <c r="B54" s="168"/>
      <c r="C54" s="168"/>
      <c r="D54" s="168"/>
      <c r="E54" s="168"/>
      <c r="F54" s="168"/>
      <c r="G54" s="168"/>
      <c r="H54" s="168"/>
      <c r="I54" s="168"/>
      <c r="J54" s="169"/>
      <c r="K54" s="169"/>
      <c r="L54" s="183">
        <f t="shared" si="1"/>
        <v>185809</v>
      </c>
      <c r="M54" s="183">
        <f t="shared" ref="M54:V54" si="11">SUM(M51:M53)</f>
        <v>902</v>
      </c>
      <c r="N54" s="183">
        <f t="shared" si="11"/>
        <v>95273</v>
      </c>
      <c r="O54" s="183">
        <f t="shared" si="11"/>
        <v>258</v>
      </c>
      <c r="P54" s="183">
        <f t="shared" si="11"/>
        <v>0</v>
      </c>
      <c r="Q54" s="183">
        <f t="shared" si="11"/>
        <v>80696</v>
      </c>
      <c r="R54" s="183">
        <f t="shared" si="11"/>
        <v>0</v>
      </c>
      <c r="S54" s="183">
        <f t="shared" si="11"/>
        <v>0</v>
      </c>
      <c r="T54" s="183">
        <f t="shared" si="11"/>
        <v>8211</v>
      </c>
      <c r="U54" s="183">
        <f t="shared" si="11"/>
        <v>469</v>
      </c>
      <c r="V54" s="183">
        <f t="shared" si="11"/>
        <v>0</v>
      </c>
    </row>
    <row r="55" spans="1:22" ht="11.25" customHeight="1" x14ac:dyDescent="0.15">
      <c r="A55" s="261" t="s">
        <v>330</v>
      </c>
      <c r="B55" s="165">
        <v>1</v>
      </c>
      <c r="C55" s="165">
        <v>12810</v>
      </c>
      <c r="D55" s="165" t="s">
        <v>329</v>
      </c>
      <c r="E55" s="165" t="s">
        <v>329</v>
      </c>
      <c r="F55" s="165" t="s">
        <v>329</v>
      </c>
      <c r="G55" s="165" t="s">
        <v>329</v>
      </c>
      <c r="H55" s="165" t="s">
        <v>329</v>
      </c>
      <c r="I55" s="165"/>
      <c r="J55" s="164">
        <v>6</v>
      </c>
      <c r="K55" s="164">
        <v>5114</v>
      </c>
      <c r="L55" s="180">
        <f t="shared" si="1"/>
        <v>340</v>
      </c>
      <c r="M55" s="180"/>
      <c r="N55" s="180">
        <v>340</v>
      </c>
      <c r="O55" s="180"/>
      <c r="P55" s="180"/>
      <c r="Q55" s="180"/>
      <c r="R55" s="180"/>
      <c r="S55" s="180"/>
      <c r="T55" s="180"/>
      <c r="U55" s="180"/>
      <c r="V55" s="184"/>
    </row>
    <row r="56" spans="1:22" ht="11.25" customHeight="1" x14ac:dyDescent="0.15">
      <c r="A56" s="262"/>
      <c r="B56" s="166"/>
      <c r="C56" s="166"/>
      <c r="D56" s="166"/>
      <c r="E56" s="166"/>
      <c r="F56" s="166"/>
      <c r="G56" s="166"/>
      <c r="H56" s="166"/>
      <c r="I56" s="166"/>
      <c r="J56" s="167"/>
      <c r="K56" s="167"/>
      <c r="L56" s="181">
        <f t="shared" si="1"/>
        <v>5653</v>
      </c>
      <c r="M56" s="181"/>
      <c r="N56" s="181">
        <v>5653</v>
      </c>
      <c r="O56" s="181"/>
      <c r="P56" s="181"/>
      <c r="Q56" s="181"/>
      <c r="R56" s="181"/>
      <c r="S56" s="181"/>
      <c r="T56" s="181"/>
      <c r="U56" s="181"/>
      <c r="V56" s="182"/>
    </row>
    <row r="57" spans="1:22" ht="11.25" customHeight="1" x14ac:dyDescent="0.15">
      <c r="A57" s="262"/>
      <c r="B57" s="166"/>
      <c r="C57" s="166"/>
      <c r="D57" s="166"/>
      <c r="E57" s="166"/>
      <c r="F57" s="166"/>
      <c r="G57" s="166"/>
      <c r="H57" s="166"/>
      <c r="I57" s="166"/>
      <c r="J57" s="167"/>
      <c r="K57" s="167"/>
      <c r="L57" s="181">
        <f t="shared" si="1"/>
        <v>194658</v>
      </c>
      <c r="M57" s="181"/>
      <c r="N57" s="181">
        <v>124032</v>
      </c>
      <c r="O57" s="181">
        <v>3553</v>
      </c>
      <c r="P57" s="181">
        <v>17857</v>
      </c>
      <c r="Q57" s="181">
        <v>44674</v>
      </c>
      <c r="R57" s="181"/>
      <c r="S57" s="181"/>
      <c r="T57" s="181">
        <v>1391</v>
      </c>
      <c r="U57" s="181">
        <v>997</v>
      </c>
      <c r="V57" s="182">
        <v>2154</v>
      </c>
    </row>
    <row r="58" spans="1:22" ht="11.25" customHeight="1" x14ac:dyDescent="0.15">
      <c r="A58" s="263"/>
      <c r="B58" s="168"/>
      <c r="C58" s="168"/>
      <c r="D58" s="168"/>
      <c r="E58" s="168"/>
      <c r="F58" s="168"/>
      <c r="G58" s="168"/>
      <c r="H58" s="168"/>
      <c r="I58" s="168"/>
      <c r="J58" s="169"/>
      <c r="K58" s="169"/>
      <c r="L58" s="183">
        <f t="shared" si="1"/>
        <v>200651</v>
      </c>
      <c r="M58" s="183">
        <f t="shared" ref="M58:V58" si="12">SUM(M55:M57)</f>
        <v>0</v>
      </c>
      <c r="N58" s="183">
        <f t="shared" si="12"/>
        <v>130025</v>
      </c>
      <c r="O58" s="183">
        <f t="shared" si="12"/>
        <v>3553</v>
      </c>
      <c r="P58" s="183">
        <f t="shared" si="12"/>
        <v>17857</v>
      </c>
      <c r="Q58" s="183">
        <f t="shared" si="12"/>
        <v>44674</v>
      </c>
      <c r="R58" s="183">
        <f t="shared" si="12"/>
        <v>0</v>
      </c>
      <c r="S58" s="183">
        <f t="shared" si="12"/>
        <v>0</v>
      </c>
      <c r="T58" s="183">
        <f t="shared" si="12"/>
        <v>1391</v>
      </c>
      <c r="U58" s="183">
        <f t="shared" si="12"/>
        <v>997</v>
      </c>
      <c r="V58" s="183">
        <f t="shared" si="12"/>
        <v>2154</v>
      </c>
    </row>
    <row r="59" spans="1:22" ht="11.25" customHeight="1" x14ac:dyDescent="0.15">
      <c r="A59" s="252" t="s">
        <v>341</v>
      </c>
      <c r="B59" s="165"/>
      <c r="C59" s="165"/>
      <c r="D59" s="165" t="s">
        <v>329</v>
      </c>
      <c r="E59" s="165" t="s">
        <v>329</v>
      </c>
      <c r="F59" s="165" t="s">
        <v>329</v>
      </c>
      <c r="G59" s="165" t="s">
        <v>329</v>
      </c>
      <c r="H59" s="165" t="s">
        <v>329</v>
      </c>
      <c r="I59" s="165"/>
      <c r="J59" s="164">
        <v>8</v>
      </c>
      <c r="K59" s="164">
        <v>12645</v>
      </c>
      <c r="L59" s="180">
        <f t="shared" si="1"/>
        <v>2559</v>
      </c>
      <c r="M59" s="180"/>
      <c r="N59" s="180">
        <v>964</v>
      </c>
      <c r="O59" s="180">
        <v>4</v>
      </c>
      <c r="P59" s="180"/>
      <c r="Q59" s="180">
        <v>721</v>
      </c>
      <c r="R59" s="180">
        <v>793</v>
      </c>
      <c r="S59" s="180"/>
      <c r="T59" s="180">
        <v>61</v>
      </c>
      <c r="U59" s="180"/>
      <c r="V59" s="184">
        <v>16</v>
      </c>
    </row>
    <row r="60" spans="1:22" ht="11.25" customHeight="1" x14ac:dyDescent="0.15">
      <c r="A60" s="253"/>
      <c r="B60" s="166"/>
      <c r="C60" s="166"/>
      <c r="D60" s="166"/>
      <c r="E60" s="166"/>
      <c r="F60" s="166"/>
      <c r="G60" s="166"/>
      <c r="H60" s="166"/>
      <c r="I60" s="166"/>
      <c r="J60" s="167"/>
      <c r="K60" s="167"/>
      <c r="L60" s="181">
        <f t="shared" si="1"/>
        <v>18704</v>
      </c>
      <c r="M60" s="181"/>
      <c r="N60" s="181">
        <v>16314</v>
      </c>
      <c r="O60" s="181">
        <v>118</v>
      </c>
      <c r="P60" s="181"/>
      <c r="Q60" s="181">
        <v>1660</v>
      </c>
      <c r="R60" s="181"/>
      <c r="S60" s="181"/>
      <c r="T60" s="181">
        <v>437</v>
      </c>
      <c r="U60" s="181">
        <v>50</v>
      </c>
      <c r="V60" s="182">
        <v>125</v>
      </c>
    </row>
    <row r="61" spans="1:22" ht="11.25" customHeight="1" x14ac:dyDescent="0.15">
      <c r="A61" s="253"/>
      <c r="B61" s="166"/>
      <c r="C61" s="166"/>
      <c r="D61" s="166"/>
      <c r="E61" s="166"/>
      <c r="F61" s="166"/>
      <c r="G61" s="166"/>
      <c r="H61" s="166"/>
      <c r="I61" s="166"/>
      <c r="J61" s="167"/>
      <c r="K61" s="167"/>
      <c r="L61" s="181">
        <f t="shared" si="1"/>
        <v>363241</v>
      </c>
      <c r="M61" s="181">
        <v>262</v>
      </c>
      <c r="N61" s="181">
        <v>164145</v>
      </c>
      <c r="O61" s="181">
        <v>1572</v>
      </c>
      <c r="P61" s="181">
        <v>190</v>
      </c>
      <c r="Q61" s="181">
        <v>111329</v>
      </c>
      <c r="R61" s="181"/>
      <c r="S61" s="181"/>
      <c r="T61" s="181">
        <v>83984</v>
      </c>
      <c r="U61" s="181">
        <v>863</v>
      </c>
      <c r="V61" s="182">
        <v>896</v>
      </c>
    </row>
    <row r="62" spans="1:22" ht="11.25" customHeight="1" x14ac:dyDescent="0.15">
      <c r="A62" s="254"/>
      <c r="B62" s="168"/>
      <c r="C62" s="168"/>
      <c r="D62" s="168"/>
      <c r="E62" s="168"/>
      <c r="F62" s="168"/>
      <c r="G62" s="168"/>
      <c r="H62" s="168"/>
      <c r="I62" s="168"/>
      <c r="J62" s="169"/>
      <c r="K62" s="169"/>
      <c r="L62" s="183">
        <f t="shared" si="1"/>
        <v>384504</v>
      </c>
      <c r="M62" s="183">
        <f t="shared" ref="M62:V62" si="13">SUM(M59:M61)</f>
        <v>262</v>
      </c>
      <c r="N62" s="183">
        <f t="shared" si="13"/>
        <v>181423</v>
      </c>
      <c r="O62" s="183">
        <f t="shared" si="13"/>
        <v>1694</v>
      </c>
      <c r="P62" s="183">
        <f t="shared" si="13"/>
        <v>190</v>
      </c>
      <c r="Q62" s="183">
        <f t="shared" si="13"/>
        <v>113710</v>
      </c>
      <c r="R62" s="183">
        <f t="shared" si="13"/>
        <v>793</v>
      </c>
      <c r="S62" s="183">
        <f t="shared" si="13"/>
        <v>0</v>
      </c>
      <c r="T62" s="183">
        <f t="shared" si="13"/>
        <v>84482</v>
      </c>
      <c r="U62" s="183">
        <f t="shared" si="13"/>
        <v>913</v>
      </c>
      <c r="V62" s="183">
        <f t="shared" si="13"/>
        <v>1037</v>
      </c>
    </row>
    <row r="63" spans="1:22" ht="11.25" customHeight="1" x14ac:dyDescent="0.15">
      <c r="A63" s="252" t="s">
        <v>342</v>
      </c>
      <c r="B63" s="165">
        <v>1</v>
      </c>
      <c r="C63" s="165">
        <v>980</v>
      </c>
      <c r="D63" s="165" t="s">
        <v>329</v>
      </c>
      <c r="E63" s="165" t="s">
        <v>329</v>
      </c>
      <c r="F63" s="165" t="s">
        <v>329</v>
      </c>
      <c r="G63" s="165" t="s">
        <v>329</v>
      </c>
      <c r="H63" s="165" t="s">
        <v>329</v>
      </c>
      <c r="I63" s="165"/>
      <c r="J63" s="164">
        <v>12</v>
      </c>
      <c r="K63" s="164">
        <v>1978</v>
      </c>
      <c r="L63" s="180">
        <f t="shared" si="1"/>
        <v>563</v>
      </c>
      <c r="M63" s="180"/>
      <c r="N63" s="180">
        <v>204</v>
      </c>
      <c r="O63" s="180">
        <v>12</v>
      </c>
      <c r="P63" s="180"/>
      <c r="Q63" s="180">
        <v>347</v>
      </c>
      <c r="R63" s="180"/>
      <c r="S63" s="180"/>
      <c r="T63" s="180"/>
      <c r="U63" s="180"/>
      <c r="V63" s="184"/>
    </row>
    <row r="64" spans="1:22" ht="11.25" customHeight="1" x14ac:dyDescent="0.15">
      <c r="A64" s="253"/>
      <c r="B64" s="166"/>
      <c r="C64" s="166"/>
      <c r="D64" s="166"/>
      <c r="E64" s="166"/>
      <c r="F64" s="166"/>
      <c r="G64" s="166"/>
      <c r="H64" s="166"/>
      <c r="I64" s="166"/>
      <c r="J64" s="167"/>
      <c r="K64" s="167"/>
      <c r="L64" s="181">
        <f t="shared" si="1"/>
        <v>5498</v>
      </c>
      <c r="M64" s="181"/>
      <c r="N64" s="181">
        <v>5435</v>
      </c>
      <c r="O64" s="181">
        <v>63</v>
      </c>
      <c r="P64" s="181"/>
      <c r="Q64" s="181"/>
      <c r="R64" s="181"/>
      <c r="S64" s="181"/>
      <c r="T64" s="181"/>
      <c r="U64" s="181"/>
      <c r="V64" s="182"/>
    </row>
    <row r="65" spans="1:26" ht="11.25" customHeight="1" x14ac:dyDescent="0.15">
      <c r="A65" s="253"/>
      <c r="B65" s="166"/>
      <c r="C65" s="166"/>
      <c r="D65" s="166"/>
      <c r="E65" s="166"/>
      <c r="F65" s="166"/>
      <c r="G65" s="166"/>
      <c r="H65" s="166"/>
      <c r="I65" s="166"/>
      <c r="J65" s="167"/>
      <c r="K65" s="167"/>
      <c r="L65" s="181">
        <f t="shared" si="1"/>
        <v>106632</v>
      </c>
      <c r="M65" s="181"/>
      <c r="N65" s="181">
        <v>52114</v>
      </c>
      <c r="O65" s="181">
        <v>585</v>
      </c>
      <c r="P65" s="181"/>
      <c r="Q65" s="181">
        <v>47470</v>
      </c>
      <c r="R65" s="181"/>
      <c r="S65" s="181"/>
      <c r="T65" s="181">
        <v>6140</v>
      </c>
      <c r="U65" s="181">
        <v>323</v>
      </c>
      <c r="V65" s="182"/>
    </row>
    <row r="66" spans="1:26" ht="11.25" customHeight="1" x14ac:dyDescent="0.15">
      <c r="A66" s="254"/>
      <c r="B66" s="168"/>
      <c r="C66" s="168"/>
      <c r="D66" s="168"/>
      <c r="E66" s="168"/>
      <c r="F66" s="168"/>
      <c r="G66" s="168"/>
      <c r="H66" s="168"/>
      <c r="I66" s="168"/>
      <c r="J66" s="169"/>
      <c r="K66" s="169"/>
      <c r="L66" s="183">
        <f t="shared" si="1"/>
        <v>112693</v>
      </c>
      <c r="M66" s="183">
        <f t="shared" ref="M66:V66" si="14">SUM(M63:M65)</f>
        <v>0</v>
      </c>
      <c r="N66" s="183">
        <f t="shared" si="14"/>
        <v>57753</v>
      </c>
      <c r="O66" s="183">
        <f t="shared" si="14"/>
        <v>660</v>
      </c>
      <c r="P66" s="183">
        <f t="shared" si="14"/>
        <v>0</v>
      </c>
      <c r="Q66" s="183">
        <f t="shared" si="14"/>
        <v>47817</v>
      </c>
      <c r="R66" s="183">
        <f t="shared" si="14"/>
        <v>0</v>
      </c>
      <c r="S66" s="183">
        <f t="shared" si="14"/>
        <v>0</v>
      </c>
      <c r="T66" s="183">
        <f t="shared" si="14"/>
        <v>6140</v>
      </c>
      <c r="U66" s="183">
        <f t="shared" si="14"/>
        <v>323</v>
      </c>
      <c r="V66" s="183">
        <f t="shared" si="14"/>
        <v>0</v>
      </c>
    </row>
    <row r="67" spans="1:26" ht="11.25" customHeight="1" x14ac:dyDescent="0.15">
      <c r="A67" s="252" t="s">
        <v>343</v>
      </c>
      <c r="B67" s="165">
        <v>2</v>
      </c>
      <c r="C67" s="165">
        <v>2250</v>
      </c>
      <c r="D67" s="165" t="s">
        <v>329</v>
      </c>
      <c r="E67" s="165" t="s">
        <v>329</v>
      </c>
      <c r="F67" s="165" t="s">
        <v>329</v>
      </c>
      <c r="G67" s="165" t="s">
        <v>329</v>
      </c>
      <c r="H67" s="165" t="s">
        <v>329</v>
      </c>
      <c r="I67" s="165"/>
      <c r="J67" s="164">
        <v>2</v>
      </c>
      <c r="K67" s="164">
        <v>2200</v>
      </c>
      <c r="L67" s="180">
        <f t="shared" si="1"/>
        <v>192</v>
      </c>
      <c r="M67" s="180"/>
      <c r="N67" s="180">
        <v>192</v>
      </c>
      <c r="O67" s="180"/>
      <c r="P67" s="180"/>
      <c r="Q67" s="180"/>
      <c r="R67" s="180"/>
      <c r="S67" s="180"/>
      <c r="T67" s="180"/>
      <c r="U67" s="180"/>
      <c r="V67" s="184"/>
    </row>
    <row r="68" spans="1:26" ht="11.25" customHeight="1" x14ac:dyDescent="0.15">
      <c r="A68" s="253"/>
      <c r="B68" s="166"/>
      <c r="C68" s="166"/>
      <c r="D68" s="166"/>
      <c r="E68" s="166"/>
      <c r="F68" s="166"/>
      <c r="G68" s="166"/>
      <c r="H68" s="166"/>
      <c r="I68" s="166"/>
      <c r="J68" s="167"/>
      <c r="K68" s="167"/>
      <c r="L68" s="181">
        <f t="shared" si="1"/>
        <v>1616</v>
      </c>
      <c r="M68" s="181"/>
      <c r="N68" s="181">
        <v>1616</v>
      </c>
      <c r="O68" s="181"/>
      <c r="P68" s="181"/>
      <c r="Q68" s="181"/>
      <c r="R68" s="181"/>
      <c r="S68" s="181"/>
      <c r="T68" s="181"/>
      <c r="U68" s="181"/>
      <c r="V68" s="182"/>
    </row>
    <row r="69" spans="1:26" ht="11.25" customHeight="1" x14ac:dyDescent="0.15">
      <c r="A69" s="253"/>
      <c r="B69" s="166"/>
      <c r="C69" s="166"/>
      <c r="D69" s="166"/>
      <c r="E69" s="166"/>
      <c r="F69" s="166"/>
      <c r="G69" s="166"/>
      <c r="H69" s="166"/>
      <c r="I69" s="166"/>
      <c r="J69" s="167"/>
      <c r="K69" s="167"/>
      <c r="L69" s="181">
        <f t="shared" si="1"/>
        <v>43881</v>
      </c>
      <c r="M69" s="181"/>
      <c r="N69" s="181">
        <v>22637</v>
      </c>
      <c r="O69" s="181"/>
      <c r="P69" s="181"/>
      <c r="Q69" s="181">
        <v>20956</v>
      </c>
      <c r="R69" s="181"/>
      <c r="S69" s="181"/>
      <c r="T69" s="181">
        <v>288</v>
      </c>
      <c r="U69" s="181"/>
      <c r="V69" s="182"/>
    </row>
    <row r="70" spans="1:26" ht="11.25" customHeight="1" x14ac:dyDescent="0.15">
      <c r="A70" s="254"/>
      <c r="B70" s="168"/>
      <c r="C70" s="168"/>
      <c r="D70" s="168"/>
      <c r="E70" s="168"/>
      <c r="F70" s="168"/>
      <c r="G70" s="168"/>
      <c r="H70" s="168"/>
      <c r="I70" s="168"/>
      <c r="J70" s="169"/>
      <c r="K70" s="169"/>
      <c r="L70" s="183">
        <f t="shared" si="1"/>
        <v>45689</v>
      </c>
      <c r="M70" s="183">
        <f t="shared" ref="M70:V70" si="15">SUM(M67:M69)</f>
        <v>0</v>
      </c>
      <c r="N70" s="183">
        <f t="shared" si="15"/>
        <v>24445</v>
      </c>
      <c r="O70" s="183">
        <f t="shared" si="15"/>
        <v>0</v>
      </c>
      <c r="P70" s="183">
        <f t="shared" si="15"/>
        <v>0</v>
      </c>
      <c r="Q70" s="183">
        <f t="shared" si="15"/>
        <v>20956</v>
      </c>
      <c r="R70" s="183">
        <f t="shared" si="15"/>
        <v>0</v>
      </c>
      <c r="S70" s="183">
        <f t="shared" si="15"/>
        <v>0</v>
      </c>
      <c r="T70" s="183">
        <f t="shared" si="15"/>
        <v>288</v>
      </c>
      <c r="U70" s="183">
        <f t="shared" si="15"/>
        <v>0</v>
      </c>
      <c r="V70" s="183">
        <f t="shared" si="15"/>
        <v>0</v>
      </c>
      <c r="Z70" s="179" ph="1"/>
    </row>
    <row r="71" spans="1:26" ht="11.25" customHeight="1" x14ac:dyDescent="0.15">
      <c r="A71" s="252" t="s">
        <v>110</v>
      </c>
      <c r="B71" s="165">
        <v>1</v>
      </c>
      <c r="C71" s="165">
        <v>650</v>
      </c>
      <c r="D71" s="165">
        <v>2</v>
      </c>
      <c r="E71" s="165">
        <v>1000</v>
      </c>
      <c r="F71" s="165">
        <v>1</v>
      </c>
      <c r="G71" s="165">
        <v>300</v>
      </c>
      <c r="H71" s="165">
        <v>2</v>
      </c>
      <c r="I71" s="165">
        <v>1360</v>
      </c>
      <c r="J71" s="164">
        <v>12</v>
      </c>
      <c r="K71" s="164">
        <v>2156</v>
      </c>
      <c r="L71" s="180">
        <f t="shared" si="1"/>
        <v>3020</v>
      </c>
      <c r="M71" s="180"/>
      <c r="N71" s="180">
        <v>2677</v>
      </c>
      <c r="O71" s="180"/>
      <c r="P71" s="180">
        <v>343</v>
      </c>
      <c r="Q71" s="180"/>
      <c r="R71" s="180"/>
      <c r="S71" s="180"/>
      <c r="T71" s="180"/>
      <c r="U71" s="180"/>
      <c r="V71" s="184"/>
    </row>
    <row r="72" spans="1:26" ht="11.25" customHeight="1" x14ac:dyDescent="0.15">
      <c r="A72" s="253"/>
      <c r="B72" s="166"/>
      <c r="C72" s="166"/>
      <c r="D72" s="166"/>
      <c r="E72" s="166"/>
      <c r="F72" s="166"/>
      <c r="G72" s="166"/>
      <c r="H72" s="166"/>
      <c r="I72" s="166"/>
      <c r="J72" s="167"/>
      <c r="K72" s="167"/>
      <c r="L72" s="181">
        <f t="shared" si="1"/>
        <v>14582</v>
      </c>
      <c r="M72" s="181"/>
      <c r="N72" s="181">
        <v>6287</v>
      </c>
      <c r="O72" s="181">
        <v>182</v>
      </c>
      <c r="P72" s="181">
        <v>112</v>
      </c>
      <c r="Q72" s="181">
        <v>6794</v>
      </c>
      <c r="R72" s="181"/>
      <c r="S72" s="181"/>
      <c r="T72" s="181">
        <v>1186</v>
      </c>
      <c r="U72" s="181">
        <v>21</v>
      </c>
      <c r="V72" s="182"/>
    </row>
    <row r="73" spans="1:26" ht="11.25" customHeight="1" x14ac:dyDescent="0.15">
      <c r="A73" s="253"/>
      <c r="B73" s="166"/>
      <c r="C73" s="166"/>
      <c r="D73" s="166"/>
      <c r="E73" s="166"/>
      <c r="F73" s="166"/>
      <c r="G73" s="166"/>
      <c r="H73" s="166"/>
      <c r="I73" s="166"/>
      <c r="J73" s="167"/>
      <c r="K73" s="167"/>
      <c r="L73" s="181">
        <f t="shared" si="1"/>
        <v>125268</v>
      </c>
      <c r="M73" s="181"/>
      <c r="N73" s="181">
        <v>48743</v>
      </c>
      <c r="O73" s="181">
        <v>2462</v>
      </c>
      <c r="P73" s="181">
        <v>2575</v>
      </c>
      <c r="Q73" s="181">
        <v>67904</v>
      </c>
      <c r="R73" s="181"/>
      <c r="S73" s="181"/>
      <c r="T73" s="181">
        <v>3228</v>
      </c>
      <c r="U73" s="181">
        <v>324</v>
      </c>
      <c r="V73" s="182">
        <v>32</v>
      </c>
    </row>
    <row r="74" spans="1:26" ht="11.25" customHeight="1" x14ac:dyDescent="0.15">
      <c r="A74" s="254"/>
      <c r="B74" s="171"/>
      <c r="C74" s="171"/>
      <c r="D74" s="171"/>
      <c r="E74" s="171"/>
      <c r="F74" s="171"/>
      <c r="G74" s="171"/>
      <c r="H74" s="171"/>
      <c r="I74" s="171"/>
      <c r="J74" s="172"/>
      <c r="K74" s="172"/>
      <c r="L74" s="183">
        <f t="shared" si="1"/>
        <v>142870</v>
      </c>
      <c r="M74" s="183">
        <f t="shared" ref="M74:V74" si="16">SUM(M71:M73)</f>
        <v>0</v>
      </c>
      <c r="N74" s="183">
        <f t="shared" si="16"/>
        <v>57707</v>
      </c>
      <c r="O74" s="183">
        <f t="shared" si="16"/>
        <v>2644</v>
      </c>
      <c r="P74" s="183">
        <f t="shared" si="16"/>
        <v>3030</v>
      </c>
      <c r="Q74" s="183">
        <f t="shared" si="16"/>
        <v>74698</v>
      </c>
      <c r="R74" s="183">
        <f t="shared" si="16"/>
        <v>0</v>
      </c>
      <c r="S74" s="183">
        <f t="shared" si="16"/>
        <v>0</v>
      </c>
      <c r="T74" s="183">
        <f t="shared" si="16"/>
        <v>4414</v>
      </c>
      <c r="U74" s="183">
        <f t="shared" si="16"/>
        <v>345</v>
      </c>
      <c r="V74" s="183">
        <f t="shared" si="16"/>
        <v>32</v>
      </c>
    </row>
    <row r="75" spans="1:26" ht="11.25" customHeight="1" x14ac:dyDescent="0.15">
      <c r="A75" s="252" t="s">
        <v>344</v>
      </c>
      <c r="B75" s="173" t="s">
        <v>329</v>
      </c>
      <c r="C75" s="173" t="s">
        <v>329</v>
      </c>
      <c r="D75" s="173" t="s">
        <v>329</v>
      </c>
      <c r="E75" s="173" t="s">
        <v>329</v>
      </c>
      <c r="F75" s="173">
        <v>2</v>
      </c>
      <c r="G75" s="173">
        <v>8200</v>
      </c>
      <c r="H75" s="173">
        <v>8</v>
      </c>
      <c r="I75" s="173">
        <v>440</v>
      </c>
      <c r="J75" s="174">
        <v>11</v>
      </c>
      <c r="K75" s="174">
        <v>20390</v>
      </c>
      <c r="L75" s="180">
        <f t="shared" ref="L75:L130" si="17">SUM(M75:V75)</f>
        <v>2015</v>
      </c>
      <c r="M75" s="180"/>
      <c r="N75" s="180">
        <v>77</v>
      </c>
      <c r="O75" s="180">
        <v>71</v>
      </c>
      <c r="P75" s="180"/>
      <c r="Q75" s="180">
        <v>1867</v>
      </c>
      <c r="R75" s="180"/>
      <c r="S75" s="180"/>
      <c r="T75" s="180"/>
      <c r="U75" s="180"/>
      <c r="V75" s="184"/>
    </row>
    <row r="76" spans="1:26" ht="11.25" customHeight="1" x14ac:dyDescent="0.15">
      <c r="A76" s="253"/>
      <c r="B76" s="166"/>
      <c r="C76" s="166"/>
      <c r="D76" s="166"/>
      <c r="E76" s="166"/>
      <c r="F76" s="166"/>
      <c r="G76" s="166"/>
      <c r="H76" s="166"/>
      <c r="I76" s="166"/>
      <c r="J76" s="167"/>
      <c r="K76" s="167"/>
      <c r="L76" s="181">
        <f t="shared" si="17"/>
        <v>12365</v>
      </c>
      <c r="M76" s="181"/>
      <c r="N76" s="181">
        <v>10678</v>
      </c>
      <c r="O76" s="181">
        <v>60</v>
      </c>
      <c r="P76" s="181"/>
      <c r="Q76" s="181">
        <v>1318</v>
      </c>
      <c r="R76" s="181"/>
      <c r="S76" s="181"/>
      <c r="T76" s="181">
        <v>233</v>
      </c>
      <c r="U76" s="181">
        <v>76</v>
      </c>
      <c r="V76" s="182"/>
    </row>
    <row r="77" spans="1:26" ht="11.25" customHeight="1" x14ac:dyDescent="0.15">
      <c r="A77" s="253"/>
      <c r="B77" s="166"/>
      <c r="C77" s="166"/>
      <c r="D77" s="166"/>
      <c r="E77" s="166"/>
      <c r="F77" s="166"/>
      <c r="G77" s="166"/>
      <c r="H77" s="166"/>
      <c r="I77" s="166"/>
      <c r="J77" s="167"/>
      <c r="K77" s="167"/>
      <c r="L77" s="181">
        <f t="shared" si="17"/>
        <v>505358</v>
      </c>
      <c r="M77" s="181">
        <v>9870</v>
      </c>
      <c r="N77" s="181">
        <v>444435</v>
      </c>
      <c r="O77" s="181">
        <v>2181</v>
      </c>
      <c r="P77" s="181">
        <v>677</v>
      </c>
      <c r="Q77" s="181">
        <v>43588</v>
      </c>
      <c r="R77" s="181"/>
      <c r="S77" s="181"/>
      <c r="T77" s="181">
        <v>2476</v>
      </c>
      <c r="U77" s="181">
        <v>2131</v>
      </c>
      <c r="V77" s="182"/>
    </row>
    <row r="78" spans="1:26" ht="11.25" customHeight="1" x14ac:dyDescent="0.15">
      <c r="A78" s="254"/>
      <c r="B78" s="168"/>
      <c r="C78" s="168"/>
      <c r="D78" s="168"/>
      <c r="E78" s="168"/>
      <c r="F78" s="168"/>
      <c r="G78" s="168"/>
      <c r="H78" s="168"/>
      <c r="I78" s="168"/>
      <c r="J78" s="169"/>
      <c r="K78" s="169"/>
      <c r="L78" s="183">
        <f t="shared" si="17"/>
        <v>519738</v>
      </c>
      <c r="M78" s="183">
        <f t="shared" ref="M78:V78" si="18">SUM(M75:M77)</f>
        <v>9870</v>
      </c>
      <c r="N78" s="183">
        <f t="shared" si="18"/>
        <v>455190</v>
      </c>
      <c r="O78" s="183">
        <f t="shared" si="18"/>
        <v>2312</v>
      </c>
      <c r="P78" s="183">
        <f t="shared" si="18"/>
        <v>677</v>
      </c>
      <c r="Q78" s="183">
        <f t="shared" si="18"/>
        <v>46773</v>
      </c>
      <c r="R78" s="183">
        <f t="shared" si="18"/>
        <v>0</v>
      </c>
      <c r="S78" s="183">
        <f t="shared" si="18"/>
        <v>0</v>
      </c>
      <c r="T78" s="183">
        <f t="shared" si="18"/>
        <v>2709</v>
      </c>
      <c r="U78" s="183">
        <f t="shared" si="18"/>
        <v>2207</v>
      </c>
      <c r="V78" s="183">
        <f t="shared" si="18"/>
        <v>0</v>
      </c>
    </row>
    <row r="79" spans="1:26" ht="11.25" customHeight="1" x14ac:dyDescent="0.15">
      <c r="A79" s="252" t="s">
        <v>345</v>
      </c>
      <c r="B79" s="165">
        <v>2</v>
      </c>
      <c r="C79" s="165">
        <v>10900</v>
      </c>
      <c r="D79" s="165" t="s">
        <v>329</v>
      </c>
      <c r="E79" s="165" t="s">
        <v>329</v>
      </c>
      <c r="F79" s="165" t="s">
        <v>329</v>
      </c>
      <c r="G79" s="165" t="s">
        <v>329</v>
      </c>
      <c r="H79" s="165" t="s">
        <v>329</v>
      </c>
      <c r="I79" s="165"/>
      <c r="J79" s="164">
        <v>12</v>
      </c>
      <c r="K79" s="164">
        <v>6353</v>
      </c>
      <c r="L79" s="180">
        <f t="shared" si="17"/>
        <v>1100</v>
      </c>
      <c r="M79" s="180"/>
      <c r="N79" s="180">
        <v>1100</v>
      </c>
      <c r="O79" s="180"/>
      <c r="P79" s="180"/>
      <c r="Q79" s="180"/>
      <c r="R79" s="180"/>
      <c r="S79" s="180"/>
      <c r="T79" s="180"/>
      <c r="U79" s="180"/>
      <c r="V79" s="184"/>
    </row>
    <row r="80" spans="1:26" ht="11.25" customHeight="1" x14ac:dyDescent="0.15">
      <c r="A80" s="253"/>
      <c r="B80" s="166"/>
      <c r="C80" s="166"/>
      <c r="D80" s="166"/>
      <c r="E80" s="166"/>
      <c r="F80" s="166"/>
      <c r="G80" s="166"/>
      <c r="H80" s="166"/>
      <c r="I80" s="166"/>
      <c r="J80" s="167"/>
      <c r="K80" s="167"/>
      <c r="L80" s="181">
        <f t="shared" si="17"/>
        <v>19268</v>
      </c>
      <c r="M80" s="181"/>
      <c r="N80" s="181">
        <v>18664</v>
      </c>
      <c r="O80" s="181">
        <v>299</v>
      </c>
      <c r="P80" s="181"/>
      <c r="Q80" s="181">
        <v>305</v>
      </c>
      <c r="R80" s="181"/>
      <c r="S80" s="181"/>
      <c r="T80" s="181"/>
      <c r="U80" s="181"/>
      <c r="V80" s="182"/>
    </row>
    <row r="81" spans="1:22" ht="11.25" customHeight="1" x14ac:dyDescent="0.15">
      <c r="A81" s="253"/>
      <c r="B81" s="166"/>
      <c r="C81" s="166"/>
      <c r="D81" s="166"/>
      <c r="E81" s="166"/>
      <c r="F81" s="166"/>
      <c r="G81" s="166"/>
      <c r="H81" s="166"/>
      <c r="I81" s="166"/>
      <c r="J81" s="167"/>
      <c r="K81" s="167"/>
      <c r="L81" s="181">
        <f t="shared" si="17"/>
        <v>254612</v>
      </c>
      <c r="M81" s="181"/>
      <c r="N81" s="181">
        <v>59505</v>
      </c>
      <c r="O81" s="181">
        <v>1459</v>
      </c>
      <c r="P81" s="181"/>
      <c r="Q81" s="181">
        <v>185166</v>
      </c>
      <c r="R81" s="181"/>
      <c r="S81" s="181"/>
      <c r="T81" s="181">
        <v>8348</v>
      </c>
      <c r="U81" s="181">
        <v>110</v>
      </c>
      <c r="V81" s="182">
        <v>24</v>
      </c>
    </row>
    <row r="82" spans="1:22" ht="11.25" customHeight="1" x14ac:dyDescent="0.15">
      <c r="A82" s="254"/>
      <c r="B82" s="168"/>
      <c r="C82" s="168"/>
      <c r="D82" s="168"/>
      <c r="E82" s="168"/>
      <c r="F82" s="168"/>
      <c r="G82" s="168"/>
      <c r="H82" s="168"/>
      <c r="I82" s="168"/>
      <c r="J82" s="169"/>
      <c r="K82" s="169"/>
      <c r="L82" s="183">
        <f t="shared" si="17"/>
        <v>274980</v>
      </c>
      <c r="M82" s="183">
        <f t="shared" ref="M82:V82" si="19">SUM(M79:M81)</f>
        <v>0</v>
      </c>
      <c r="N82" s="183">
        <f t="shared" si="19"/>
        <v>79269</v>
      </c>
      <c r="O82" s="183">
        <f t="shared" si="19"/>
        <v>1758</v>
      </c>
      <c r="P82" s="183">
        <f t="shared" si="19"/>
        <v>0</v>
      </c>
      <c r="Q82" s="183">
        <f t="shared" si="19"/>
        <v>185471</v>
      </c>
      <c r="R82" s="183">
        <f t="shared" si="19"/>
        <v>0</v>
      </c>
      <c r="S82" s="183">
        <f t="shared" si="19"/>
        <v>0</v>
      </c>
      <c r="T82" s="183">
        <f t="shared" si="19"/>
        <v>8348</v>
      </c>
      <c r="U82" s="183">
        <f t="shared" si="19"/>
        <v>110</v>
      </c>
      <c r="V82" s="183">
        <f t="shared" si="19"/>
        <v>24</v>
      </c>
    </row>
    <row r="83" spans="1:22" ht="11.25" customHeight="1" x14ac:dyDescent="0.15">
      <c r="A83" s="252" t="s">
        <v>346</v>
      </c>
      <c r="B83" s="165" t="s">
        <v>329</v>
      </c>
      <c r="C83" s="165" t="s">
        <v>329</v>
      </c>
      <c r="D83" s="165" t="s">
        <v>329</v>
      </c>
      <c r="E83" s="165" t="s">
        <v>329</v>
      </c>
      <c r="F83" s="165" t="s">
        <v>329</v>
      </c>
      <c r="G83" s="165" t="s">
        <v>329</v>
      </c>
      <c r="H83" s="165">
        <v>4</v>
      </c>
      <c r="I83" s="165">
        <v>100</v>
      </c>
      <c r="J83" s="164">
        <v>11</v>
      </c>
      <c r="K83" s="164">
        <v>10607</v>
      </c>
      <c r="L83" s="180">
        <f t="shared" si="17"/>
        <v>2735</v>
      </c>
      <c r="M83" s="180"/>
      <c r="N83" s="180"/>
      <c r="O83" s="180"/>
      <c r="P83" s="180"/>
      <c r="Q83" s="180">
        <v>2735</v>
      </c>
      <c r="R83" s="180"/>
      <c r="S83" s="180"/>
      <c r="T83" s="180"/>
      <c r="U83" s="180"/>
      <c r="V83" s="184"/>
    </row>
    <row r="84" spans="1:22" ht="11.25" customHeight="1" x14ac:dyDescent="0.15">
      <c r="A84" s="253"/>
      <c r="B84" s="166"/>
      <c r="C84" s="166"/>
      <c r="D84" s="166"/>
      <c r="E84" s="166"/>
      <c r="F84" s="166"/>
      <c r="G84" s="166"/>
      <c r="H84" s="166"/>
      <c r="I84" s="166"/>
      <c r="J84" s="167"/>
      <c r="K84" s="167"/>
      <c r="L84" s="181">
        <f t="shared" si="17"/>
        <v>169</v>
      </c>
      <c r="M84" s="181"/>
      <c r="N84" s="181">
        <v>169</v>
      </c>
      <c r="O84" s="181"/>
      <c r="P84" s="181"/>
      <c r="Q84" s="181"/>
      <c r="R84" s="181"/>
      <c r="S84" s="181"/>
      <c r="T84" s="181"/>
      <c r="U84" s="181"/>
      <c r="V84" s="182"/>
    </row>
    <row r="85" spans="1:22" ht="11.25" customHeight="1" x14ac:dyDescent="0.15">
      <c r="A85" s="253"/>
      <c r="B85" s="166"/>
      <c r="C85" s="166"/>
      <c r="D85" s="166"/>
      <c r="E85" s="166"/>
      <c r="F85" s="166"/>
      <c r="G85" s="166"/>
      <c r="H85" s="166"/>
      <c r="I85" s="166"/>
      <c r="J85" s="167"/>
      <c r="K85" s="167"/>
      <c r="L85" s="181">
        <f t="shared" si="17"/>
        <v>256182</v>
      </c>
      <c r="M85" s="181">
        <v>2813</v>
      </c>
      <c r="N85" s="181">
        <v>83894</v>
      </c>
      <c r="O85" s="181">
        <v>2239</v>
      </c>
      <c r="P85" s="181">
        <v>10603</v>
      </c>
      <c r="Q85" s="181">
        <v>116796</v>
      </c>
      <c r="R85" s="181"/>
      <c r="S85" s="181"/>
      <c r="T85" s="181">
        <v>38337</v>
      </c>
      <c r="U85" s="181">
        <v>174</v>
      </c>
      <c r="V85" s="182">
        <v>1326</v>
      </c>
    </row>
    <row r="86" spans="1:22" ht="11.25" customHeight="1" x14ac:dyDescent="0.15">
      <c r="A86" s="254"/>
      <c r="B86" s="168"/>
      <c r="C86" s="168"/>
      <c r="D86" s="168"/>
      <c r="E86" s="168"/>
      <c r="F86" s="168"/>
      <c r="G86" s="168"/>
      <c r="H86" s="168"/>
      <c r="I86" s="168"/>
      <c r="J86" s="169"/>
      <c r="K86" s="169"/>
      <c r="L86" s="183">
        <f t="shared" si="17"/>
        <v>259086</v>
      </c>
      <c r="M86" s="183">
        <f t="shared" ref="M86:V86" si="20">SUM(M83:M85)</f>
        <v>2813</v>
      </c>
      <c r="N86" s="183">
        <f t="shared" si="20"/>
        <v>84063</v>
      </c>
      <c r="O86" s="183">
        <f t="shared" si="20"/>
        <v>2239</v>
      </c>
      <c r="P86" s="183">
        <f t="shared" si="20"/>
        <v>10603</v>
      </c>
      <c r="Q86" s="183">
        <f t="shared" si="20"/>
        <v>119531</v>
      </c>
      <c r="R86" s="183">
        <f t="shared" si="20"/>
        <v>0</v>
      </c>
      <c r="S86" s="183">
        <f t="shared" si="20"/>
        <v>0</v>
      </c>
      <c r="T86" s="183">
        <f t="shared" si="20"/>
        <v>38337</v>
      </c>
      <c r="U86" s="183">
        <f t="shared" si="20"/>
        <v>174</v>
      </c>
      <c r="V86" s="183">
        <f t="shared" si="20"/>
        <v>1326</v>
      </c>
    </row>
    <row r="87" spans="1:22" ht="11.25" customHeight="1" x14ac:dyDescent="0.15">
      <c r="A87" s="252" t="s">
        <v>347</v>
      </c>
      <c r="B87" s="165">
        <v>2</v>
      </c>
      <c r="C87" s="165">
        <v>2896</v>
      </c>
      <c r="D87" s="165" t="s">
        <v>329</v>
      </c>
      <c r="E87" s="165" t="s">
        <v>329</v>
      </c>
      <c r="F87" s="165" t="s">
        <v>329</v>
      </c>
      <c r="G87" s="165" t="s">
        <v>329</v>
      </c>
      <c r="H87" s="165" t="s">
        <v>329</v>
      </c>
      <c r="I87" s="165"/>
      <c r="J87" s="164">
        <v>9</v>
      </c>
      <c r="K87" s="164">
        <v>6657</v>
      </c>
      <c r="L87" s="180">
        <f t="shared" si="17"/>
        <v>1527</v>
      </c>
      <c r="M87" s="180"/>
      <c r="N87" s="180"/>
      <c r="O87" s="180"/>
      <c r="P87" s="180">
        <v>472</v>
      </c>
      <c r="Q87" s="180">
        <v>1055</v>
      </c>
      <c r="R87" s="180"/>
      <c r="S87" s="180"/>
      <c r="T87" s="180"/>
      <c r="U87" s="180"/>
      <c r="V87" s="184"/>
    </row>
    <row r="88" spans="1:22" ht="11.25" customHeight="1" x14ac:dyDescent="0.15">
      <c r="A88" s="253"/>
      <c r="B88" s="166"/>
      <c r="C88" s="166"/>
      <c r="D88" s="166"/>
      <c r="E88" s="166"/>
      <c r="F88" s="166"/>
      <c r="G88" s="166"/>
      <c r="H88" s="166"/>
      <c r="I88" s="166"/>
      <c r="J88" s="167"/>
      <c r="K88" s="167"/>
      <c r="L88" s="181">
        <f t="shared" si="17"/>
        <v>5002</v>
      </c>
      <c r="M88" s="181">
        <v>480</v>
      </c>
      <c r="N88" s="181">
        <v>1486</v>
      </c>
      <c r="O88" s="181">
        <v>80</v>
      </c>
      <c r="P88" s="181">
        <v>364</v>
      </c>
      <c r="Q88" s="181">
        <v>782</v>
      </c>
      <c r="R88" s="181"/>
      <c r="S88" s="181"/>
      <c r="T88" s="181">
        <v>1810</v>
      </c>
      <c r="U88" s="181"/>
      <c r="V88" s="182"/>
    </row>
    <row r="89" spans="1:22" ht="11.25" customHeight="1" x14ac:dyDescent="0.15">
      <c r="A89" s="253"/>
      <c r="B89" s="166"/>
      <c r="C89" s="166"/>
      <c r="D89" s="166"/>
      <c r="E89" s="166"/>
      <c r="F89" s="166"/>
      <c r="G89" s="166"/>
      <c r="H89" s="166"/>
      <c r="I89" s="166"/>
      <c r="J89" s="167"/>
      <c r="K89" s="167"/>
      <c r="L89" s="181">
        <f t="shared" si="17"/>
        <v>221757</v>
      </c>
      <c r="M89" s="181">
        <v>2916</v>
      </c>
      <c r="N89" s="181">
        <v>74716</v>
      </c>
      <c r="O89" s="181">
        <v>1707</v>
      </c>
      <c r="P89" s="181">
        <v>651</v>
      </c>
      <c r="Q89" s="181">
        <v>79718</v>
      </c>
      <c r="R89" s="181"/>
      <c r="S89" s="181"/>
      <c r="T89" s="181">
        <v>62049</v>
      </c>
      <c r="U89" s="181"/>
      <c r="V89" s="182"/>
    </row>
    <row r="90" spans="1:22" ht="11.25" customHeight="1" x14ac:dyDescent="0.15">
      <c r="A90" s="254"/>
      <c r="B90" s="168"/>
      <c r="C90" s="168"/>
      <c r="D90" s="168"/>
      <c r="E90" s="168"/>
      <c r="F90" s="168"/>
      <c r="G90" s="168"/>
      <c r="H90" s="168"/>
      <c r="I90" s="168"/>
      <c r="J90" s="169"/>
      <c r="K90" s="169"/>
      <c r="L90" s="183">
        <f t="shared" si="17"/>
        <v>228286</v>
      </c>
      <c r="M90" s="183">
        <f t="shared" ref="M90:V90" si="21">SUM(M87:M89)</f>
        <v>3396</v>
      </c>
      <c r="N90" s="183">
        <f t="shared" si="21"/>
        <v>76202</v>
      </c>
      <c r="O90" s="183">
        <f t="shared" si="21"/>
        <v>1787</v>
      </c>
      <c r="P90" s="183">
        <f t="shared" si="21"/>
        <v>1487</v>
      </c>
      <c r="Q90" s="183">
        <f t="shared" si="21"/>
        <v>81555</v>
      </c>
      <c r="R90" s="183">
        <f t="shared" si="21"/>
        <v>0</v>
      </c>
      <c r="S90" s="183">
        <f t="shared" si="21"/>
        <v>0</v>
      </c>
      <c r="T90" s="183">
        <f t="shared" si="21"/>
        <v>63859</v>
      </c>
      <c r="U90" s="183">
        <f t="shared" si="21"/>
        <v>0</v>
      </c>
      <c r="V90" s="183">
        <f t="shared" si="21"/>
        <v>0</v>
      </c>
    </row>
    <row r="91" spans="1:22" ht="11.25" customHeight="1" x14ac:dyDescent="0.15">
      <c r="A91" s="252" t="s">
        <v>348</v>
      </c>
      <c r="B91" s="165" t="s">
        <v>329</v>
      </c>
      <c r="C91" s="165" t="s">
        <v>329</v>
      </c>
      <c r="D91" s="165" t="s">
        <v>329</v>
      </c>
      <c r="E91" s="165" t="s">
        <v>329</v>
      </c>
      <c r="F91" s="165" t="s">
        <v>329</v>
      </c>
      <c r="G91" s="165" t="s">
        <v>329</v>
      </c>
      <c r="H91" s="165" t="s">
        <v>329</v>
      </c>
      <c r="I91" s="165"/>
      <c r="J91" s="164">
        <v>8</v>
      </c>
      <c r="K91" s="164">
        <v>4744</v>
      </c>
      <c r="L91" s="180">
        <f t="shared" si="17"/>
        <v>856</v>
      </c>
      <c r="M91" s="180"/>
      <c r="N91" s="180"/>
      <c r="O91" s="180">
        <v>28</v>
      </c>
      <c r="P91" s="180">
        <v>801</v>
      </c>
      <c r="Q91" s="180">
        <v>27</v>
      </c>
      <c r="R91" s="180"/>
      <c r="S91" s="180"/>
      <c r="T91" s="180"/>
      <c r="U91" s="180"/>
      <c r="V91" s="184"/>
    </row>
    <row r="92" spans="1:22" ht="11.25" customHeight="1" x14ac:dyDescent="0.15">
      <c r="A92" s="253"/>
      <c r="B92" s="166"/>
      <c r="C92" s="166"/>
      <c r="D92" s="166"/>
      <c r="E92" s="166"/>
      <c r="F92" s="166"/>
      <c r="G92" s="166"/>
      <c r="H92" s="166"/>
      <c r="I92" s="166"/>
      <c r="J92" s="167"/>
      <c r="K92" s="167"/>
      <c r="L92" s="181">
        <f t="shared" si="17"/>
        <v>8251</v>
      </c>
      <c r="M92" s="181"/>
      <c r="N92" s="181">
        <v>3750</v>
      </c>
      <c r="O92" s="181">
        <v>23</v>
      </c>
      <c r="P92" s="181">
        <v>2029</v>
      </c>
      <c r="Q92" s="181">
        <v>2201</v>
      </c>
      <c r="R92" s="181"/>
      <c r="S92" s="181"/>
      <c r="T92" s="181">
        <v>248</v>
      </c>
      <c r="U92" s="181"/>
      <c r="V92" s="182"/>
    </row>
    <row r="93" spans="1:22" ht="11.25" customHeight="1" x14ac:dyDescent="0.15">
      <c r="A93" s="253"/>
      <c r="B93" s="166"/>
      <c r="C93" s="166"/>
      <c r="D93" s="166"/>
      <c r="E93" s="166"/>
      <c r="F93" s="166"/>
      <c r="G93" s="166"/>
      <c r="H93" s="166"/>
      <c r="I93" s="166"/>
      <c r="J93" s="167"/>
      <c r="K93" s="167"/>
      <c r="L93" s="181">
        <f t="shared" si="17"/>
        <v>220227</v>
      </c>
      <c r="M93" s="181"/>
      <c r="N93" s="181">
        <v>58531</v>
      </c>
      <c r="O93" s="181">
        <v>1493</v>
      </c>
      <c r="P93" s="181">
        <v>38189</v>
      </c>
      <c r="Q93" s="181">
        <v>117707</v>
      </c>
      <c r="R93" s="181"/>
      <c r="S93" s="181"/>
      <c r="T93" s="181">
        <v>2535</v>
      </c>
      <c r="U93" s="181">
        <v>533</v>
      </c>
      <c r="V93" s="182">
        <v>1239</v>
      </c>
    </row>
    <row r="94" spans="1:22" ht="11.25" customHeight="1" x14ac:dyDescent="0.15">
      <c r="A94" s="254"/>
      <c r="B94" s="168"/>
      <c r="C94" s="168"/>
      <c r="D94" s="168"/>
      <c r="E94" s="168"/>
      <c r="F94" s="168"/>
      <c r="G94" s="168"/>
      <c r="H94" s="168"/>
      <c r="I94" s="168"/>
      <c r="J94" s="169"/>
      <c r="K94" s="169"/>
      <c r="L94" s="183">
        <f t="shared" si="17"/>
        <v>229334</v>
      </c>
      <c r="M94" s="183">
        <f t="shared" ref="M94:V94" si="22">SUM(M91:M93)</f>
        <v>0</v>
      </c>
      <c r="N94" s="183">
        <f t="shared" si="22"/>
        <v>62281</v>
      </c>
      <c r="O94" s="183">
        <f t="shared" si="22"/>
        <v>1544</v>
      </c>
      <c r="P94" s="183">
        <f t="shared" si="22"/>
        <v>41019</v>
      </c>
      <c r="Q94" s="183">
        <f t="shared" si="22"/>
        <v>119935</v>
      </c>
      <c r="R94" s="183">
        <f t="shared" si="22"/>
        <v>0</v>
      </c>
      <c r="S94" s="183">
        <f t="shared" si="22"/>
        <v>0</v>
      </c>
      <c r="T94" s="183">
        <f t="shared" si="22"/>
        <v>2783</v>
      </c>
      <c r="U94" s="183">
        <f t="shared" si="22"/>
        <v>533</v>
      </c>
      <c r="V94" s="183">
        <f t="shared" si="22"/>
        <v>1239</v>
      </c>
    </row>
    <row r="95" spans="1:22" ht="11.25" customHeight="1" x14ac:dyDescent="0.15">
      <c r="A95" s="252" t="s">
        <v>349</v>
      </c>
      <c r="B95" s="165">
        <v>1</v>
      </c>
      <c r="C95" s="165">
        <v>2300</v>
      </c>
      <c r="D95" s="165">
        <v>2</v>
      </c>
      <c r="E95" s="165">
        <v>500</v>
      </c>
      <c r="F95" s="165" t="s">
        <v>329</v>
      </c>
      <c r="G95" s="165" t="s">
        <v>329</v>
      </c>
      <c r="H95" s="165" t="s">
        <v>329</v>
      </c>
      <c r="I95" s="165"/>
      <c r="J95" s="164">
        <v>2</v>
      </c>
      <c r="K95" s="164">
        <v>864</v>
      </c>
      <c r="L95" s="180">
        <f t="shared" si="17"/>
        <v>2294</v>
      </c>
      <c r="M95" s="180"/>
      <c r="N95" s="180">
        <v>416</v>
      </c>
      <c r="O95" s="180"/>
      <c r="P95" s="180"/>
      <c r="Q95" s="180">
        <v>1350</v>
      </c>
      <c r="R95" s="180"/>
      <c r="S95" s="180"/>
      <c r="T95" s="180">
        <v>528</v>
      </c>
      <c r="U95" s="180"/>
      <c r="V95" s="184"/>
    </row>
    <row r="96" spans="1:22" ht="11.25" customHeight="1" x14ac:dyDescent="0.15">
      <c r="A96" s="253"/>
      <c r="B96" s="166"/>
      <c r="C96" s="166"/>
      <c r="D96" s="166"/>
      <c r="E96" s="166"/>
      <c r="F96" s="166"/>
      <c r="G96" s="166"/>
      <c r="H96" s="166"/>
      <c r="I96" s="166"/>
      <c r="J96" s="167"/>
      <c r="K96" s="167"/>
      <c r="L96" s="181">
        <f t="shared" si="17"/>
        <v>10958</v>
      </c>
      <c r="M96" s="181"/>
      <c r="N96" s="181">
        <v>1978</v>
      </c>
      <c r="O96" s="181"/>
      <c r="P96" s="181">
        <v>8980</v>
      </c>
      <c r="Q96" s="181"/>
      <c r="R96" s="181"/>
      <c r="S96" s="181"/>
      <c r="T96" s="181"/>
      <c r="U96" s="181"/>
      <c r="V96" s="182"/>
    </row>
    <row r="97" spans="1:22" ht="11.25" customHeight="1" x14ac:dyDescent="0.15">
      <c r="A97" s="253"/>
      <c r="B97" s="166"/>
      <c r="C97" s="166"/>
      <c r="D97" s="166"/>
      <c r="E97" s="166"/>
      <c r="F97" s="166"/>
      <c r="G97" s="166"/>
      <c r="H97" s="166"/>
      <c r="I97" s="166"/>
      <c r="J97" s="167"/>
      <c r="K97" s="167"/>
      <c r="L97" s="181">
        <f t="shared" si="17"/>
        <v>42757</v>
      </c>
      <c r="M97" s="181"/>
      <c r="N97" s="181">
        <v>2046</v>
      </c>
      <c r="O97" s="181">
        <v>534</v>
      </c>
      <c r="P97" s="181">
        <v>345</v>
      </c>
      <c r="Q97" s="181">
        <v>35611</v>
      </c>
      <c r="R97" s="181"/>
      <c r="S97" s="181"/>
      <c r="T97" s="181">
        <v>4221</v>
      </c>
      <c r="U97" s="181"/>
      <c r="V97" s="182"/>
    </row>
    <row r="98" spans="1:22" ht="11.25" customHeight="1" x14ac:dyDescent="0.15">
      <c r="A98" s="254"/>
      <c r="B98" s="168"/>
      <c r="C98" s="168"/>
      <c r="D98" s="168"/>
      <c r="E98" s="168"/>
      <c r="F98" s="168"/>
      <c r="G98" s="168"/>
      <c r="H98" s="168"/>
      <c r="I98" s="168"/>
      <c r="J98" s="169"/>
      <c r="K98" s="169"/>
      <c r="L98" s="183">
        <f t="shared" si="17"/>
        <v>56009</v>
      </c>
      <c r="M98" s="183">
        <f t="shared" ref="M98:V98" si="23">SUM(M95:M97)</f>
        <v>0</v>
      </c>
      <c r="N98" s="183">
        <f t="shared" si="23"/>
        <v>4440</v>
      </c>
      <c r="O98" s="183">
        <f t="shared" si="23"/>
        <v>534</v>
      </c>
      <c r="P98" s="183">
        <f t="shared" si="23"/>
        <v>9325</v>
      </c>
      <c r="Q98" s="183">
        <f t="shared" si="23"/>
        <v>36961</v>
      </c>
      <c r="R98" s="183">
        <f t="shared" si="23"/>
        <v>0</v>
      </c>
      <c r="S98" s="183">
        <f t="shared" si="23"/>
        <v>0</v>
      </c>
      <c r="T98" s="183">
        <f t="shared" si="23"/>
        <v>4749</v>
      </c>
      <c r="U98" s="183">
        <f t="shared" si="23"/>
        <v>0</v>
      </c>
      <c r="V98" s="183">
        <f t="shared" si="23"/>
        <v>0</v>
      </c>
    </row>
    <row r="99" spans="1:22" ht="11.25" customHeight="1" x14ac:dyDescent="0.15">
      <c r="A99" s="252" t="s">
        <v>350</v>
      </c>
      <c r="B99" s="165">
        <v>5</v>
      </c>
      <c r="C99" s="165">
        <v>4593</v>
      </c>
      <c r="D99" s="165" t="s">
        <v>329</v>
      </c>
      <c r="E99" s="165" t="s">
        <v>329</v>
      </c>
      <c r="F99" s="165">
        <v>6</v>
      </c>
      <c r="G99" s="165">
        <v>6652</v>
      </c>
      <c r="H99" s="165" t="s">
        <v>329</v>
      </c>
      <c r="I99" s="165"/>
      <c r="J99" s="164">
        <v>27</v>
      </c>
      <c r="K99" s="164">
        <v>4883</v>
      </c>
      <c r="L99" s="180">
        <f t="shared" si="17"/>
        <v>10842</v>
      </c>
      <c r="M99" s="180"/>
      <c r="N99" s="180">
        <v>165</v>
      </c>
      <c r="O99" s="180">
        <v>270</v>
      </c>
      <c r="P99" s="180">
        <v>3481</v>
      </c>
      <c r="Q99" s="180">
        <v>4252</v>
      </c>
      <c r="R99" s="180"/>
      <c r="S99" s="180"/>
      <c r="T99" s="180">
        <v>2659</v>
      </c>
      <c r="U99" s="180">
        <v>15</v>
      </c>
      <c r="V99" s="184"/>
    </row>
    <row r="100" spans="1:22" ht="11.25" customHeight="1" x14ac:dyDescent="0.15">
      <c r="A100" s="253"/>
      <c r="B100" s="166"/>
      <c r="C100" s="166"/>
      <c r="D100" s="166"/>
      <c r="E100" s="166"/>
      <c r="F100" s="166"/>
      <c r="G100" s="166"/>
      <c r="H100" s="166"/>
      <c r="I100" s="166"/>
      <c r="J100" s="167"/>
      <c r="K100" s="167"/>
      <c r="L100" s="181">
        <f t="shared" si="17"/>
        <v>4459</v>
      </c>
      <c r="M100" s="181">
        <v>599</v>
      </c>
      <c r="N100" s="181">
        <v>3105</v>
      </c>
      <c r="O100" s="181">
        <v>290</v>
      </c>
      <c r="P100" s="181">
        <v>465</v>
      </c>
      <c r="Q100" s="181"/>
      <c r="R100" s="181"/>
      <c r="S100" s="181"/>
      <c r="T100" s="181"/>
      <c r="U100" s="181"/>
      <c r="V100" s="182"/>
    </row>
    <row r="101" spans="1:22" ht="11.25" customHeight="1" x14ac:dyDescent="0.15">
      <c r="A101" s="253"/>
      <c r="B101" s="166"/>
      <c r="C101" s="166"/>
      <c r="D101" s="166"/>
      <c r="E101" s="166"/>
      <c r="F101" s="166"/>
      <c r="G101" s="166"/>
      <c r="H101" s="166"/>
      <c r="I101" s="166"/>
      <c r="J101" s="167"/>
      <c r="K101" s="167"/>
      <c r="L101" s="181">
        <f t="shared" si="17"/>
        <v>175124</v>
      </c>
      <c r="M101" s="181"/>
      <c r="N101" s="181">
        <v>35611</v>
      </c>
      <c r="O101" s="181">
        <v>2369</v>
      </c>
      <c r="P101" s="181">
        <v>605</v>
      </c>
      <c r="Q101" s="181">
        <v>101682</v>
      </c>
      <c r="R101" s="181"/>
      <c r="S101" s="181"/>
      <c r="T101" s="181">
        <v>33923</v>
      </c>
      <c r="U101" s="181">
        <v>934</v>
      </c>
      <c r="V101" s="182"/>
    </row>
    <row r="102" spans="1:22" ht="11.25" customHeight="1" x14ac:dyDescent="0.15">
      <c r="A102" s="254"/>
      <c r="B102" s="168"/>
      <c r="C102" s="168"/>
      <c r="D102" s="168"/>
      <c r="E102" s="168"/>
      <c r="F102" s="168"/>
      <c r="G102" s="168"/>
      <c r="H102" s="168"/>
      <c r="I102" s="168"/>
      <c r="J102" s="169"/>
      <c r="K102" s="169"/>
      <c r="L102" s="183">
        <f t="shared" si="17"/>
        <v>190425</v>
      </c>
      <c r="M102" s="183">
        <f t="shared" ref="M102:V102" si="24">SUM(M99:M101)</f>
        <v>599</v>
      </c>
      <c r="N102" s="183">
        <f t="shared" si="24"/>
        <v>38881</v>
      </c>
      <c r="O102" s="183">
        <f t="shared" si="24"/>
        <v>2929</v>
      </c>
      <c r="P102" s="183">
        <f t="shared" si="24"/>
        <v>4551</v>
      </c>
      <c r="Q102" s="183">
        <f t="shared" si="24"/>
        <v>105934</v>
      </c>
      <c r="R102" s="183">
        <f t="shared" si="24"/>
        <v>0</v>
      </c>
      <c r="S102" s="183">
        <f t="shared" si="24"/>
        <v>0</v>
      </c>
      <c r="T102" s="183">
        <f t="shared" si="24"/>
        <v>36582</v>
      </c>
      <c r="U102" s="183">
        <f t="shared" si="24"/>
        <v>949</v>
      </c>
      <c r="V102" s="183">
        <f t="shared" si="24"/>
        <v>0</v>
      </c>
    </row>
    <row r="103" spans="1:22" ht="11.25" customHeight="1" x14ac:dyDescent="0.15">
      <c r="A103" s="252" t="s">
        <v>351</v>
      </c>
      <c r="B103" s="165">
        <v>1</v>
      </c>
      <c r="C103" s="165">
        <v>648</v>
      </c>
      <c r="D103" s="165" t="s">
        <v>329</v>
      </c>
      <c r="E103" s="165" t="s">
        <v>329</v>
      </c>
      <c r="F103" s="165">
        <v>2</v>
      </c>
      <c r="G103" s="165">
        <v>3456</v>
      </c>
      <c r="H103" s="165" t="s">
        <v>329</v>
      </c>
      <c r="I103" s="165"/>
      <c r="J103" s="164">
        <v>5</v>
      </c>
      <c r="K103" s="164">
        <v>2963</v>
      </c>
      <c r="L103" s="180">
        <f t="shared" si="17"/>
        <v>5192</v>
      </c>
      <c r="M103" s="180"/>
      <c r="N103" s="180">
        <v>938</v>
      </c>
      <c r="O103" s="180">
        <v>48</v>
      </c>
      <c r="P103" s="180"/>
      <c r="Q103" s="180">
        <v>4206</v>
      </c>
      <c r="R103" s="180"/>
      <c r="S103" s="180"/>
      <c r="T103" s="180"/>
      <c r="U103" s="180"/>
      <c r="V103" s="184"/>
    </row>
    <row r="104" spans="1:22" ht="11.25" customHeight="1" x14ac:dyDescent="0.15">
      <c r="A104" s="253"/>
      <c r="B104" s="166"/>
      <c r="C104" s="166"/>
      <c r="D104" s="166"/>
      <c r="E104" s="166"/>
      <c r="F104" s="166"/>
      <c r="G104" s="166"/>
      <c r="H104" s="166"/>
      <c r="I104" s="166"/>
      <c r="J104" s="167"/>
      <c r="K104" s="167"/>
      <c r="L104" s="181">
        <f t="shared" si="17"/>
        <v>7389</v>
      </c>
      <c r="M104" s="181">
        <v>129</v>
      </c>
      <c r="N104" s="181">
        <v>6431</v>
      </c>
      <c r="O104" s="181">
        <v>113</v>
      </c>
      <c r="P104" s="181"/>
      <c r="Q104" s="181">
        <v>716</v>
      </c>
      <c r="R104" s="181"/>
      <c r="S104" s="181"/>
      <c r="T104" s="181"/>
      <c r="U104" s="181"/>
      <c r="V104" s="182"/>
    </row>
    <row r="105" spans="1:22" ht="11.25" customHeight="1" x14ac:dyDescent="0.15">
      <c r="A105" s="253"/>
      <c r="B105" s="166"/>
      <c r="C105" s="166"/>
      <c r="D105" s="166"/>
      <c r="E105" s="166"/>
      <c r="F105" s="166"/>
      <c r="G105" s="166"/>
      <c r="H105" s="166"/>
      <c r="I105" s="166"/>
      <c r="J105" s="167"/>
      <c r="K105" s="167"/>
      <c r="L105" s="181">
        <f t="shared" si="17"/>
        <v>133125</v>
      </c>
      <c r="M105" s="181">
        <v>1037</v>
      </c>
      <c r="N105" s="181">
        <v>11936</v>
      </c>
      <c r="O105" s="181">
        <v>3148</v>
      </c>
      <c r="P105" s="181">
        <v>415</v>
      </c>
      <c r="Q105" s="181">
        <v>77703</v>
      </c>
      <c r="R105" s="181"/>
      <c r="S105" s="181"/>
      <c r="T105" s="181">
        <v>38709</v>
      </c>
      <c r="U105" s="181">
        <v>174</v>
      </c>
      <c r="V105" s="182">
        <v>3</v>
      </c>
    </row>
    <row r="106" spans="1:22" ht="11.25" customHeight="1" x14ac:dyDescent="0.15">
      <c r="A106" s="254"/>
      <c r="B106" s="168"/>
      <c r="C106" s="168"/>
      <c r="D106" s="168"/>
      <c r="E106" s="168"/>
      <c r="F106" s="168"/>
      <c r="G106" s="168"/>
      <c r="H106" s="168"/>
      <c r="I106" s="168"/>
      <c r="J106" s="169"/>
      <c r="K106" s="169"/>
      <c r="L106" s="183">
        <f t="shared" si="17"/>
        <v>145706</v>
      </c>
      <c r="M106" s="183">
        <f t="shared" ref="M106:V106" si="25">SUM(M103:M105)</f>
        <v>1166</v>
      </c>
      <c r="N106" s="183">
        <f t="shared" si="25"/>
        <v>19305</v>
      </c>
      <c r="O106" s="183">
        <f t="shared" si="25"/>
        <v>3309</v>
      </c>
      <c r="P106" s="183">
        <f t="shared" si="25"/>
        <v>415</v>
      </c>
      <c r="Q106" s="183">
        <f t="shared" si="25"/>
        <v>82625</v>
      </c>
      <c r="R106" s="183">
        <f t="shared" si="25"/>
        <v>0</v>
      </c>
      <c r="S106" s="183">
        <f t="shared" si="25"/>
        <v>0</v>
      </c>
      <c r="T106" s="183">
        <f t="shared" si="25"/>
        <v>38709</v>
      </c>
      <c r="U106" s="183">
        <f t="shared" si="25"/>
        <v>174</v>
      </c>
      <c r="V106" s="183">
        <f t="shared" si="25"/>
        <v>3</v>
      </c>
    </row>
    <row r="107" spans="1:22" ht="11.25" customHeight="1" x14ac:dyDescent="0.15">
      <c r="A107" s="252" t="s">
        <v>352</v>
      </c>
      <c r="B107" s="165">
        <v>17</v>
      </c>
      <c r="C107" s="165">
        <v>4943</v>
      </c>
      <c r="D107" s="165" t="s">
        <v>329</v>
      </c>
      <c r="E107" s="165" t="s">
        <v>329</v>
      </c>
      <c r="F107" s="165">
        <v>2</v>
      </c>
      <c r="G107" s="165">
        <v>3502</v>
      </c>
      <c r="H107" s="165">
        <v>24</v>
      </c>
      <c r="I107" s="165">
        <v>87</v>
      </c>
      <c r="J107" s="164">
        <v>72</v>
      </c>
      <c r="K107" s="164">
        <v>52841</v>
      </c>
      <c r="L107" s="180">
        <f t="shared" si="17"/>
        <v>50887</v>
      </c>
      <c r="M107" s="180"/>
      <c r="N107" s="180">
        <v>13759</v>
      </c>
      <c r="O107" s="180">
        <v>227</v>
      </c>
      <c r="P107" s="180"/>
      <c r="Q107" s="180">
        <v>20342</v>
      </c>
      <c r="R107" s="180"/>
      <c r="S107" s="180"/>
      <c r="T107" s="180">
        <v>16559</v>
      </c>
      <c r="U107" s="180"/>
      <c r="V107" s="184"/>
    </row>
    <row r="108" spans="1:22" ht="11.25" customHeight="1" x14ac:dyDescent="0.15">
      <c r="A108" s="253"/>
      <c r="B108" s="166"/>
      <c r="C108" s="166"/>
      <c r="D108" s="166"/>
      <c r="E108" s="166"/>
      <c r="F108" s="166"/>
      <c r="G108" s="166"/>
      <c r="H108" s="166"/>
      <c r="I108" s="166"/>
      <c r="J108" s="167"/>
      <c r="K108" s="167"/>
      <c r="L108" s="181">
        <f t="shared" si="17"/>
        <v>67126</v>
      </c>
      <c r="M108" s="181"/>
      <c r="N108" s="181">
        <v>41545</v>
      </c>
      <c r="O108" s="181">
        <v>147</v>
      </c>
      <c r="P108" s="181"/>
      <c r="Q108" s="181">
        <v>12881</v>
      </c>
      <c r="R108" s="181"/>
      <c r="S108" s="181"/>
      <c r="T108" s="181">
        <v>12388</v>
      </c>
      <c r="U108" s="181">
        <v>165</v>
      </c>
      <c r="V108" s="182"/>
    </row>
    <row r="109" spans="1:22" ht="11.25" customHeight="1" x14ac:dyDescent="0.15">
      <c r="A109" s="253"/>
      <c r="B109" s="166"/>
      <c r="C109" s="166"/>
      <c r="D109" s="166"/>
      <c r="E109" s="166"/>
      <c r="F109" s="166"/>
      <c r="G109" s="166"/>
      <c r="H109" s="166"/>
      <c r="I109" s="166"/>
      <c r="J109" s="167"/>
      <c r="K109" s="167"/>
      <c r="L109" s="181">
        <f t="shared" si="17"/>
        <v>1251692</v>
      </c>
      <c r="M109" s="181">
        <v>19850</v>
      </c>
      <c r="N109" s="181">
        <v>521456</v>
      </c>
      <c r="O109" s="181">
        <v>12251</v>
      </c>
      <c r="P109" s="181"/>
      <c r="Q109" s="181">
        <v>604454</v>
      </c>
      <c r="R109" s="181"/>
      <c r="S109" s="181"/>
      <c r="T109" s="181">
        <v>88853</v>
      </c>
      <c r="U109" s="181">
        <v>3013</v>
      </c>
      <c r="V109" s="182">
        <v>1815</v>
      </c>
    </row>
    <row r="110" spans="1:22" ht="11.25" customHeight="1" x14ac:dyDescent="0.15">
      <c r="A110" s="254"/>
      <c r="B110" s="168"/>
      <c r="C110" s="168"/>
      <c r="D110" s="168"/>
      <c r="E110" s="168"/>
      <c r="F110" s="168"/>
      <c r="G110" s="168"/>
      <c r="H110" s="168"/>
      <c r="I110" s="168"/>
      <c r="J110" s="169"/>
      <c r="K110" s="169"/>
      <c r="L110" s="183">
        <f t="shared" si="17"/>
        <v>1369705</v>
      </c>
      <c r="M110" s="183">
        <f t="shared" ref="M110:V110" si="26">SUM(M107:M109)</f>
        <v>19850</v>
      </c>
      <c r="N110" s="183">
        <f t="shared" si="26"/>
        <v>576760</v>
      </c>
      <c r="O110" s="183">
        <f t="shared" si="26"/>
        <v>12625</v>
      </c>
      <c r="P110" s="183">
        <f t="shared" si="26"/>
        <v>0</v>
      </c>
      <c r="Q110" s="183">
        <f t="shared" si="26"/>
        <v>637677</v>
      </c>
      <c r="R110" s="183">
        <f t="shared" si="26"/>
        <v>0</v>
      </c>
      <c r="S110" s="183">
        <f t="shared" si="26"/>
        <v>0</v>
      </c>
      <c r="T110" s="183">
        <f t="shared" si="26"/>
        <v>117800</v>
      </c>
      <c r="U110" s="183">
        <f t="shared" si="26"/>
        <v>3178</v>
      </c>
      <c r="V110" s="183">
        <f t="shared" si="26"/>
        <v>1815</v>
      </c>
    </row>
    <row r="111" spans="1:22" ht="11.25" customHeight="1" x14ac:dyDescent="0.15">
      <c r="A111" s="252" t="s">
        <v>353</v>
      </c>
      <c r="B111" s="165">
        <v>1</v>
      </c>
      <c r="C111" s="165">
        <v>177</v>
      </c>
      <c r="D111" s="165" t="s">
        <v>329</v>
      </c>
      <c r="E111" s="165" t="s">
        <v>329</v>
      </c>
      <c r="F111" s="165">
        <v>11</v>
      </c>
      <c r="G111" s="165">
        <v>50000</v>
      </c>
      <c r="H111" s="165"/>
      <c r="I111" s="165"/>
      <c r="J111" s="164">
        <v>34</v>
      </c>
      <c r="K111" s="164">
        <v>33284</v>
      </c>
      <c r="L111" s="180">
        <f t="shared" si="17"/>
        <v>2748</v>
      </c>
      <c r="M111" s="180"/>
      <c r="N111" s="180">
        <v>2748</v>
      </c>
      <c r="O111" s="180"/>
      <c r="P111" s="180"/>
      <c r="Q111" s="180"/>
      <c r="R111" s="180"/>
      <c r="S111" s="180"/>
      <c r="T111" s="180"/>
      <c r="U111" s="180"/>
      <c r="V111" s="184"/>
    </row>
    <row r="112" spans="1:22" ht="11.25" customHeight="1" x14ac:dyDescent="0.15">
      <c r="A112" s="253"/>
      <c r="B112" s="166"/>
      <c r="C112" s="166"/>
      <c r="D112" s="166"/>
      <c r="E112" s="166"/>
      <c r="F112" s="166"/>
      <c r="G112" s="166"/>
      <c r="H112" s="166"/>
      <c r="I112" s="166"/>
      <c r="J112" s="167"/>
      <c r="K112" s="167"/>
      <c r="L112" s="181">
        <f t="shared" si="17"/>
        <v>41806</v>
      </c>
      <c r="M112" s="181">
        <v>2380</v>
      </c>
      <c r="N112" s="181">
        <v>35468</v>
      </c>
      <c r="O112" s="181">
        <v>1016</v>
      </c>
      <c r="P112" s="181"/>
      <c r="Q112" s="181">
        <v>1115</v>
      </c>
      <c r="R112" s="181"/>
      <c r="S112" s="181"/>
      <c r="T112" s="181"/>
      <c r="U112" s="181">
        <v>1827</v>
      </c>
      <c r="V112" s="182"/>
    </row>
    <row r="113" spans="1:22" ht="11.25" customHeight="1" x14ac:dyDescent="0.15">
      <c r="A113" s="253"/>
      <c r="B113" s="166"/>
      <c r="C113" s="166"/>
      <c r="D113" s="166"/>
      <c r="E113" s="166"/>
      <c r="F113" s="166"/>
      <c r="G113" s="166"/>
      <c r="H113" s="166"/>
      <c r="I113" s="166"/>
      <c r="J113" s="167"/>
      <c r="K113" s="167"/>
      <c r="L113" s="181">
        <f t="shared" si="17"/>
        <v>949674</v>
      </c>
      <c r="M113" s="181">
        <v>12450</v>
      </c>
      <c r="N113" s="181">
        <v>698160</v>
      </c>
      <c r="O113" s="181">
        <v>3827</v>
      </c>
      <c r="P113" s="181"/>
      <c r="Q113" s="181">
        <v>188456</v>
      </c>
      <c r="R113" s="181"/>
      <c r="S113" s="181"/>
      <c r="T113" s="181">
        <v>44744</v>
      </c>
      <c r="U113" s="181">
        <v>2028</v>
      </c>
      <c r="V113" s="182">
        <v>9</v>
      </c>
    </row>
    <row r="114" spans="1:22" ht="11.25" customHeight="1" x14ac:dyDescent="0.15">
      <c r="A114" s="254"/>
      <c r="B114" s="168"/>
      <c r="C114" s="168"/>
      <c r="D114" s="168"/>
      <c r="E114" s="168"/>
      <c r="F114" s="168"/>
      <c r="G114" s="168"/>
      <c r="H114" s="168"/>
      <c r="I114" s="168"/>
      <c r="J114" s="169"/>
      <c r="K114" s="169"/>
      <c r="L114" s="183">
        <f t="shared" si="17"/>
        <v>994228</v>
      </c>
      <c r="M114" s="183">
        <f t="shared" ref="M114:V114" si="27">SUM(M111:M113)</f>
        <v>14830</v>
      </c>
      <c r="N114" s="183">
        <f t="shared" si="27"/>
        <v>736376</v>
      </c>
      <c r="O114" s="183">
        <f t="shared" si="27"/>
        <v>4843</v>
      </c>
      <c r="P114" s="183">
        <f t="shared" si="27"/>
        <v>0</v>
      </c>
      <c r="Q114" s="183">
        <f t="shared" si="27"/>
        <v>189571</v>
      </c>
      <c r="R114" s="183">
        <f t="shared" si="27"/>
        <v>0</v>
      </c>
      <c r="S114" s="183">
        <f t="shared" si="27"/>
        <v>0</v>
      </c>
      <c r="T114" s="183">
        <f t="shared" si="27"/>
        <v>44744</v>
      </c>
      <c r="U114" s="183">
        <f t="shared" si="27"/>
        <v>3855</v>
      </c>
      <c r="V114" s="183">
        <f t="shared" si="27"/>
        <v>9</v>
      </c>
    </row>
    <row r="115" spans="1:22" ht="11.25" customHeight="1" x14ac:dyDescent="0.15">
      <c r="A115" s="252" t="s">
        <v>354</v>
      </c>
      <c r="B115" s="165">
        <v>1</v>
      </c>
      <c r="C115" s="165">
        <v>1964</v>
      </c>
      <c r="D115" s="165" t="s">
        <v>329</v>
      </c>
      <c r="E115" s="165" t="s">
        <v>329</v>
      </c>
      <c r="F115" s="165" t="s">
        <v>329</v>
      </c>
      <c r="G115" s="165" t="s">
        <v>329</v>
      </c>
      <c r="H115" s="165" t="s">
        <v>329</v>
      </c>
      <c r="I115" s="165"/>
      <c r="J115" s="164">
        <v>5</v>
      </c>
      <c r="K115" s="164">
        <v>8101</v>
      </c>
      <c r="L115" s="180">
        <f t="shared" si="17"/>
        <v>0</v>
      </c>
      <c r="M115" s="180"/>
      <c r="N115" s="180"/>
      <c r="O115" s="180"/>
      <c r="P115" s="180"/>
      <c r="Q115" s="180"/>
      <c r="R115" s="180"/>
      <c r="S115" s="180"/>
      <c r="T115" s="180"/>
      <c r="U115" s="180"/>
      <c r="V115" s="184"/>
    </row>
    <row r="116" spans="1:22" ht="11.25" customHeight="1" x14ac:dyDescent="0.15">
      <c r="A116" s="253"/>
      <c r="B116" s="166"/>
      <c r="C116" s="166"/>
      <c r="D116" s="166"/>
      <c r="E116" s="166"/>
      <c r="F116" s="166"/>
      <c r="G116" s="166"/>
      <c r="H116" s="166"/>
      <c r="I116" s="166"/>
      <c r="J116" s="167"/>
      <c r="K116" s="167"/>
      <c r="L116" s="181">
        <f t="shared" si="17"/>
        <v>6840</v>
      </c>
      <c r="M116" s="181"/>
      <c r="N116" s="181">
        <v>6840</v>
      </c>
      <c r="O116" s="181"/>
      <c r="P116" s="181"/>
      <c r="Q116" s="181"/>
      <c r="R116" s="181"/>
      <c r="S116" s="181"/>
      <c r="T116" s="181"/>
      <c r="U116" s="181"/>
      <c r="V116" s="182"/>
    </row>
    <row r="117" spans="1:22" ht="11.25" customHeight="1" x14ac:dyDescent="0.15">
      <c r="A117" s="253"/>
      <c r="B117" s="166"/>
      <c r="C117" s="166"/>
      <c r="D117" s="166"/>
      <c r="E117" s="166"/>
      <c r="F117" s="166"/>
      <c r="G117" s="166"/>
      <c r="H117" s="166"/>
      <c r="I117" s="166"/>
      <c r="J117" s="167"/>
      <c r="K117" s="167"/>
      <c r="L117" s="181">
        <f t="shared" si="17"/>
        <v>207216</v>
      </c>
      <c r="M117" s="181"/>
      <c r="N117" s="181">
        <v>91848</v>
      </c>
      <c r="O117" s="181">
        <v>116</v>
      </c>
      <c r="P117" s="181"/>
      <c r="Q117" s="181">
        <v>103877</v>
      </c>
      <c r="R117" s="181"/>
      <c r="S117" s="181"/>
      <c r="T117" s="181">
        <v>11375</v>
      </c>
      <c r="U117" s="181"/>
      <c r="V117" s="182"/>
    </row>
    <row r="118" spans="1:22" ht="11.25" customHeight="1" x14ac:dyDescent="0.15">
      <c r="A118" s="254"/>
      <c r="B118" s="168"/>
      <c r="C118" s="168"/>
      <c r="D118" s="168"/>
      <c r="E118" s="168"/>
      <c r="F118" s="168"/>
      <c r="G118" s="168"/>
      <c r="H118" s="168"/>
      <c r="I118" s="168"/>
      <c r="J118" s="169"/>
      <c r="K118" s="169"/>
      <c r="L118" s="183">
        <f t="shared" si="17"/>
        <v>214056</v>
      </c>
      <c r="M118" s="183">
        <f t="shared" ref="M118:V118" si="28">SUM(M115:M117)</f>
        <v>0</v>
      </c>
      <c r="N118" s="183">
        <f t="shared" si="28"/>
        <v>98688</v>
      </c>
      <c r="O118" s="183">
        <f t="shared" si="28"/>
        <v>116</v>
      </c>
      <c r="P118" s="183">
        <f t="shared" si="28"/>
        <v>0</v>
      </c>
      <c r="Q118" s="183">
        <f t="shared" si="28"/>
        <v>103877</v>
      </c>
      <c r="R118" s="183">
        <f t="shared" si="28"/>
        <v>0</v>
      </c>
      <c r="S118" s="183">
        <f t="shared" si="28"/>
        <v>0</v>
      </c>
      <c r="T118" s="183">
        <f t="shared" si="28"/>
        <v>11375</v>
      </c>
      <c r="U118" s="183">
        <f t="shared" si="28"/>
        <v>0</v>
      </c>
      <c r="V118" s="183">
        <f t="shared" si="28"/>
        <v>0</v>
      </c>
    </row>
    <row r="119" spans="1:22" ht="11.25" customHeight="1" x14ac:dyDescent="0.15">
      <c r="A119" s="252" t="s">
        <v>355</v>
      </c>
      <c r="B119" s="165">
        <v>1</v>
      </c>
      <c r="C119" s="165">
        <v>6700</v>
      </c>
      <c r="D119" s="165" t="s">
        <v>329</v>
      </c>
      <c r="E119" s="165" t="s">
        <v>329</v>
      </c>
      <c r="F119" s="165">
        <v>1</v>
      </c>
      <c r="G119" s="165">
        <v>1440</v>
      </c>
      <c r="H119" s="165" t="s">
        <v>329</v>
      </c>
      <c r="I119" s="165"/>
      <c r="J119" s="164">
        <v>6</v>
      </c>
      <c r="K119" s="164">
        <v>3872</v>
      </c>
      <c r="L119" s="180">
        <f>SUM(M119:V119)</f>
        <v>1126</v>
      </c>
      <c r="M119" s="180"/>
      <c r="N119" s="180">
        <v>991</v>
      </c>
      <c r="O119" s="180">
        <v>6</v>
      </c>
      <c r="P119" s="180"/>
      <c r="Q119" s="180">
        <v>4</v>
      </c>
      <c r="R119" s="180"/>
      <c r="S119" s="180"/>
      <c r="T119" s="180"/>
      <c r="U119" s="180"/>
      <c r="V119" s="184">
        <v>125</v>
      </c>
    </row>
    <row r="120" spans="1:22" ht="11.25" customHeight="1" x14ac:dyDescent="0.15">
      <c r="A120" s="253"/>
      <c r="B120" s="166"/>
      <c r="C120" s="166"/>
      <c r="D120" s="166"/>
      <c r="E120" s="166"/>
      <c r="F120" s="166"/>
      <c r="G120" s="166"/>
      <c r="H120" s="166"/>
      <c r="I120" s="166"/>
      <c r="J120" s="167"/>
      <c r="K120" s="167"/>
      <c r="L120" s="181">
        <f>SUM(M120:V120)</f>
        <v>2244</v>
      </c>
      <c r="M120" s="181"/>
      <c r="N120" s="181">
        <v>2218</v>
      </c>
      <c r="O120" s="181">
        <v>26</v>
      </c>
      <c r="P120" s="181"/>
      <c r="Q120" s="181"/>
      <c r="R120" s="181"/>
      <c r="S120" s="181"/>
      <c r="T120" s="181"/>
      <c r="U120" s="181"/>
      <c r="V120" s="182"/>
    </row>
    <row r="121" spans="1:22" ht="11.25" customHeight="1" x14ac:dyDescent="0.15">
      <c r="A121" s="253"/>
      <c r="B121" s="166"/>
      <c r="C121" s="166"/>
      <c r="D121" s="166"/>
      <c r="E121" s="166"/>
      <c r="F121" s="166"/>
      <c r="G121" s="166"/>
      <c r="H121" s="166"/>
      <c r="I121" s="166"/>
      <c r="J121" s="167"/>
      <c r="K121" s="167"/>
      <c r="L121" s="181">
        <f>SUM(M121:V121)</f>
        <v>163822</v>
      </c>
      <c r="M121" s="181"/>
      <c r="N121" s="181">
        <v>71036</v>
      </c>
      <c r="O121" s="181">
        <v>1419</v>
      </c>
      <c r="P121" s="181">
        <v>47</v>
      </c>
      <c r="Q121" s="181">
        <v>85847</v>
      </c>
      <c r="R121" s="181"/>
      <c r="S121" s="181"/>
      <c r="T121" s="181">
        <v>5473</v>
      </c>
      <c r="U121" s="181"/>
      <c r="V121" s="182"/>
    </row>
    <row r="122" spans="1:22" ht="11.25" customHeight="1" x14ac:dyDescent="0.15">
      <c r="A122" s="253"/>
      <c r="B122" s="166"/>
      <c r="C122" s="166"/>
      <c r="D122" s="166"/>
      <c r="E122" s="166"/>
      <c r="F122" s="166"/>
      <c r="G122" s="166"/>
      <c r="H122" s="166"/>
      <c r="I122" s="166"/>
      <c r="J122" s="167"/>
      <c r="K122" s="167"/>
      <c r="L122" s="188">
        <f>SUM(M122:V122)</f>
        <v>167192</v>
      </c>
      <c r="M122" s="188">
        <f t="shared" ref="M122:V122" si="29">SUM(M119:M121)</f>
        <v>0</v>
      </c>
      <c r="N122" s="188">
        <f t="shared" si="29"/>
        <v>74245</v>
      </c>
      <c r="O122" s="188">
        <f t="shared" si="29"/>
        <v>1451</v>
      </c>
      <c r="P122" s="188">
        <f t="shared" si="29"/>
        <v>47</v>
      </c>
      <c r="Q122" s="188">
        <f t="shared" si="29"/>
        <v>85851</v>
      </c>
      <c r="R122" s="188">
        <f t="shared" si="29"/>
        <v>0</v>
      </c>
      <c r="S122" s="188">
        <f t="shared" si="29"/>
        <v>0</v>
      </c>
      <c r="T122" s="188">
        <f t="shared" si="29"/>
        <v>5473</v>
      </c>
      <c r="U122" s="188">
        <f t="shared" si="29"/>
        <v>0</v>
      </c>
      <c r="V122" s="189">
        <f t="shared" si="29"/>
        <v>125</v>
      </c>
    </row>
    <row r="123" spans="1:22" ht="11.25" customHeight="1" x14ac:dyDescent="0.15">
      <c r="A123" s="255"/>
      <c r="B123" s="173"/>
      <c r="C123" s="173"/>
      <c r="D123" s="173"/>
      <c r="E123" s="173"/>
      <c r="F123" s="173"/>
      <c r="G123" s="173"/>
      <c r="H123" s="173"/>
      <c r="I123" s="173"/>
      <c r="J123" s="174"/>
      <c r="K123" s="174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6"/>
    </row>
    <row r="124" spans="1:22" ht="11.25" customHeight="1" x14ac:dyDescent="0.15">
      <c r="A124" s="253"/>
      <c r="B124" s="166"/>
      <c r="C124" s="166"/>
      <c r="D124" s="166"/>
      <c r="E124" s="166"/>
      <c r="F124" s="166"/>
      <c r="G124" s="166"/>
      <c r="H124" s="166"/>
      <c r="I124" s="166"/>
      <c r="J124" s="167"/>
      <c r="K124" s="167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2"/>
    </row>
    <row r="125" spans="1:22" ht="11.25" customHeight="1" x14ac:dyDescent="0.15">
      <c r="A125" s="253"/>
      <c r="B125" s="166"/>
      <c r="C125" s="166"/>
      <c r="D125" s="166"/>
      <c r="E125" s="166"/>
      <c r="F125" s="166"/>
      <c r="G125" s="166"/>
      <c r="H125" s="166"/>
      <c r="I125" s="166"/>
      <c r="J125" s="167"/>
      <c r="K125" s="167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2"/>
    </row>
    <row r="126" spans="1:22" ht="11.25" customHeight="1" thickBot="1" x14ac:dyDescent="0.2">
      <c r="A126" s="256"/>
      <c r="B126" s="190"/>
      <c r="C126" s="190"/>
      <c r="D126" s="190"/>
      <c r="E126" s="190"/>
      <c r="F126" s="190"/>
      <c r="G126" s="190"/>
      <c r="H126" s="190"/>
      <c r="I126" s="190"/>
      <c r="J126" s="191"/>
      <c r="K126" s="191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3"/>
    </row>
    <row r="127" spans="1:22" ht="11.25" customHeight="1" thickTop="1" thickBot="1" x14ac:dyDescent="0.2">
      <c r="A127" s="257" t="s">
        <v>331</v>
      </c>
      <c r="B127" s="166">
        <f>SUM(B11:B126)</f>
        <v>48</v>
      </c>
      <c r="C127" s="166">
        <f t="shared" ref="C127:H127" si="30">SUM(C11:C126)</f>
        <v>68890</v>
      </c>
      <c r="D127" s="166">
        <f t="shared" si="30"/>
        <v>22</v>
      </c>
      <c r="E127" s="166">
        <f t="shared" si="30"/>
        <v>10105</v>
      </c>
      <c r="F127" s="166">
        <f t="shared" si="30"/>
        <v>57</v>
      </c>
      <c r="G127" s="166">
        <f t="shared" si="30"/>
        <v>197564</v>
      </c>
      <c r="H127" s="166">
        <f t="shared" si="30"/>
        <v>64</v>
      </c>
      <c r="I127" s="166">
        <f>SUM(I11:I126)</f>
        <v>2888</v>
      </c>
      <c r="J127" s="166">
        <f>SUM(J11:J126)</f>
        <v>391</v>
      </c>
      <c r="K127" s="166">
        <f>SUM(K11:K126)</f>
        <v>300918</v>
      </c>
      <c r="L127" s="187">
        <f>SUM(M127:V127)</f>
        <v>172961</v>
      </c>
      <c r="M127" s="187">
        <f>M11+M15+M19+M23+M27+M31+M35+M39+M43+M47+M51+M55+M59+M63+M67+M71+M75+M79+M83+M87+M91+M95+M99+M103+M107+M111+M115+M119+M123</f>
        <v>1086</v>
      </c>
      <c r="N127" s="187">
        <f t="shared" ref="N127:V127" si="31">N11+N15+N19+N23+N27+N31+N35+N39+N43+N47+N51+N55+N59+N63+N67+N71+N75+N79+N83+N87+N91+N95+N99+N103+N107+N111+N115+N119+N123</f>
        <v>46793</v>
      </c>
      <c r="O127" s="187">
        <f t="shared" si="31"/>
        <v>16624</v>
      </c>
      <c r="P127" s="187">
        <f t="shared" si="31"/>
        <v>7585</v>
      </c>
      <c r="Q127" s="187">
        <f t="shared" si="31"/>
        <v>54463</v>
      </c>
      <c r="R127" s="187">
        <f t="shared" si="31"/>
        <v>793</v>
      </c>
      <c r="S127" s="187">
        <f t="shared" si="31"/>
        <v>0</v>
      </c>
      <c r="T127" s="187">
        <f t="shared" si="31"/>
        <v>45415</v>
      </c>
      <c r="U127" s="187">
        <f t="shared" si="31"/>
        <v>61</v>
      </c>
      <c r="V127" s="187">
        <f t="shared" si="31"/>
        <v>141</v>
      </c>
    </row>
    <row r="128" spans="1:22" ht="11.25" customHeight="1" thickBot="1" x14ac:dyDescent="0.2">
      <c r="A128" s="258"/>
      <c r="B128" s="175"/>
      <c r="C128" s="166"/>
      <c r="D128" s="175"/>
      <c r="E128" s="166"/>
      <c r="F128" s="175"/>
      <c r="G128" s="166"/>
      <c r="H128" s="175"/>
      <c r="I128" s="166"/>
      <c r="J128" s="175"/>
      <c r="K128" s="166"/>
      <c r="L128" s="181">
        <f t="shared" si="17"/>
        <v>374153</v>
      </c>
      <c r="M128" s="181">
        <f>M12+M16+M20+M24+M28+M32+M36+M40+M44+M48+M52+M56+M60+M64+M68+M72+M76+M80+M84+M88+M92+M96+M100+M104+M108+M112+M116+M120+M124</f>
        <v>4816</v>
      </c>
      <c r="N128" s="181">
        <f t="shared" ref="N128:V128" si="32">N12+N16+N20+N24+N28+N32+N36+N40+N44+N48+N52+N56+N60+N64+N68+N72+N76+N80+N84+N88+N92+N96+N100+N104+N108+N112+N116+N120+N124</f>
        <v>293687</v>
      </c>
      <c r="O128" s="181">
        <f t="shared" si="32"/>
        <v>5748</v>
      </c>
      <c r="P128" s="181">
        <f t="shared" si="32"/>
        <v>12395</v>
      </c>
      <c r="Q128" s="181">
        <f t="shared" si="32"/>
        <v>32612</v>
      </c>
      <c r="R128" s="181">
        <f t="shared" si="32"/>
        <v>0</v>
      </c>
      <c r="S128" s="181">
        <f t="shared" si="32"/>
        <v>0</v>
      </c>
      <c r="T128" s="181">
        <f t="shared" si="32"/>
        <v>22211</v>
      </c>
      <c r="U128" s="181">
        <f t="shared" si="32"/>
        <v>2559</v>
      </c>
      <c r="V128" s="181">
        <f t="shared" si="32"/>
        <v>125</v>
      </c>
    </row>
    <row r="129" spans="1:22" ht="11.25" customHeight="1" thickBot="1" x14ac:dyDescent="0.2">
      <c r="A129" s="258"/>
      <c r="B129" s="175"/>
      <c r="C129" s="166"/>
      <c r="D129" s="175"/>
      <c r="E129" s="166"/>
      <c r="F129" s="175"/>
      <c r="G129" s="166"/>
      <c r="H129" s="175"/>
      <c r="I129" s="166"/>
      <c r="J129" s="175"/>
      <c r="K129" s="166"/>
      <c r="L129" s="181">
        <f t="shared" si="17"/>
        <v>8637670</v>
      </c>
      <c r="M129" s="181">
        <f>M13+M17+M21+M25+M29+M33+M37+M41+M45+M49+M53+M57+M61+M65+M69+M73+M77+M81+M85+M89+M93+M97+M101+M105+M109+M113+M117+M121+M125</f>
        <v>84635</v>
      </c>
      <c r="N129" s="181">
        <f t="shared" ref="N129:V129" si="33">N13+N17+N21+N25+N29+N33+N37+N41+N45+N49+N53+N57+N61+N65+N69+N73+N77+N81+N85+N89+N93+N97+N101+N105+N109+N113+N117+N121+N125</f>
        <v>5255078</v>
      </c>
      <c r="O129" s="181">
        <f t="shared" si="33"/>
        <v>60901</v>
      </c>
      <c r="P129" s="181">
        <f t="shared" si="33"/>
        <v>77296</v>
      </c>
      <c r="Q129" s="181">
        <f t="shared" si="33"/>
        <v>2539419</v>
      </c>
      <c r="R129" s="181">
        <f t="shared" si="33"/>
        <v>0</v>
      </c>
      <c r="S129" s="181">
        <f t="shared" si="33"/>
        <v>0</v>
      </c>
      <c r="T129" s="181">
        <f t="shared" si="33"/>
        <v>585987</v>
      </c>
      <c r="U129" s="181">
        <f t="shared" si="33"/>
        <v>20025</v>
      </c>
      <c r="V129" s="181">
        <f t="shared" si="33"/>
        <v>14329</v>
      </c>
    </row>
    <row r="130" spans="1:22" ht="11.25" customHeight="1" x14ac:dyDescent="0.15">
      <c r="A130" s="259"/>
      <c r="B130" s="176"/>
      <c r="C130" s="171"/>
      <c r="D130" s="176"/>
      <c r="E130" s="171"/>
      <c r="F130" s="176"/>
      <c r="G130" s="171"/>
      <c r="H130" s="176"/>
      <c r="I130" s="171"/>
      <c r="J130" s="176"/>
      <c r="K130" s="171"/>
      <c r="L130" s="183">
        <f t="shared" si="17"/>
        <v>9184784</v>
      </c>
      <c r="M130" s="183">
        <f>M14+M18+M22+M26+M30+M34+M38+M42+M46+M50+M54+M58+M62+M66+M70+M74+M78+M82+M86+M90+M94+M98+M102+M106+M110+M114+M118+M122+M126</f>
        <v>90537</v>
      </c>
      <c r="N130" s="183">
        <f t="shared" ref="N130:V130" si="34">N14+N18+N22+N26+N30+N34+N38+N42+N46+N50+N54+N58+N62+N66+N70+N74+N78+N82+N86+N90+N94+N98+N102+N106+N110+N114+N118+N122+N126</f>
        <v>5595558</v>
      </c>
      <c r="O130" s="183">
        <f t="shared" si="34"/>
        <v>83273</v>
      </c>
      <c r="P130" s="183">
        <f t="shared" si="34"/>
        <v>97276</v>
      </c>
      <c r="Q130" s="183">
        <f t="shared" si="34"/>
        <v>2626494</v>
      </c>
      <c r="R130" s="183">
        <f t="shared" si="34"/>
        <v>793</v>
      </c>
      <c r="S130" s="183">
        <f t="shared" si="34"/>
        <v>0</v>
      </c>
      <c r="T130" s="183">
        <f t="shared" si="34"/>
        <v>653613</v>
      </c>
      <c r="U130" s="183">
        <f t="shared" si="34"/>
        <v>22645</v>
      </c>
      <c r="V130" s="183">
        <f t="shared" si="34"/>
        <v>14595</v>
      </c>
    </row>
  </sheetData>
  <sheetProtection selectLockedCells="1" selectUnlockedCells="1"/>
  <mergeCells count="59">
    <mergeCell ref="A7:A10"/>
    <mergeCell ref="B7:I7"/>
    <mergeCell ref="J7:K7"/>
    <mergeCell ref="L7:V7"/>
    <mergeCell ref="B8:C8"/>
    <mergeCell ref="D8:E8"/>
    <mergeCell ref="F8:G8"/>
    <mergeCell ref="H8:I8"/>
    <mergeCell ref="K8:K10"/>
    <mergeCell ref="L8:L10"/>
    <mergeCell ref="M8:M10"/>
    <mergeCell ref="N8:N10"/>
    <mergeCell ref="O8:O10"/>
    <mergeCell ref="V8:V10"/>
    <mergeCell ref="B9:B10"/>
    <mergeCell ref="C9:C10"/>
    <mergeCell ref="P8:P10"/>
    <mergeCell ref="Q8:Q10"/>
    <mergeCell ref="R8:R10"/>
    <mergeCell ref="S8:S10"/>
    <mergeCell ref="D9:D10"/>
    <mergeCell ref="E9:E10"/>
    <mergeCell ref="F9:F10"/>
    <mergeCell ref="G9:G10"/>
    <mergeCell ref="H9:H10"/>
    <mergeCell ref="T8:T10"/>
    <mergeCell ref="U8:U10"/>
    <mergeCell ref="J8:J10"/>
    <mergeCell ref="A55:A58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I9:I10"/>
    <mergeCell ref="A103:A106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7:A110"/>
    <mergeCell ref="A111:A114"/>
    <mergeCell ref="A115:A118"/>
    <mergeCell ref="A123:A126"/>
    <mergeCell ref="A127:A130"/>
    <mergeCell ref="A119:A12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1計画</vt:lpstr>
      <vt:lpstr>2給水</vt:lpstr>
      <vt:lpstr>3財務</vt:lpstr>
      <vt:lpstr>4料金</vt:lpstr>
      <vt:lpstr>5施設</vt:lpstr>
      <vt:lpstr>'5施設'!Print_Titles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2018-07-09T01:01:09Z</cp:lastPrinted>
  <dcterms:created xsi:type="dcterms:W3CDTF">2012-03-30T02:05:58Z</dcterms:created>
  <dcterms:modified xsi:type="dcterms:W3CDTF">2018-07-09T01:10:20Z</dcterms:modified>
</cp:coreProperties>
</file>