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comments2.xml" ContentType="application/vnd.openxmlformats-officedocument.spreadsheetml.comments+xml"/>
  <Default Extension="vml" ContentType="application/vnd.openxmlformats-officedocument.vmlDrawing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/>
  <bookViews>
    <workbookView xWindow="960" yWindow="420" windowWidth="17700" windowHeight="9060" activeTab="0"/>
  </bookViews>
  <sheets>
    <sheet name="計画" sheetId="1" r:id="rId1"/>
    <sheet name="給水" sheetId="2" r:id="rId2"/>
    <sheet name="財務" sheetId="3" r:id="rId3"/>
    <sheet name="料金" sheetId="4" r:id="rId4"/>
    <sheet name="施設" sheetId="5" r:id="rId5"/>
  </sheets>
  <definedNames>
    <definedName name="_xlnm.Print_Area" localSheetId="1">'給水'!$A$1:$AB$42</definedName>
    <definedName name="_xlnm.Print_Area" localSheetId="4">'施設'!$A$1:$W$157</definedName>
    <definedName name="_xlnm.Print_Titles" localSheetId="4">'施設'!$6:$9</definedName>
  </definedNames>
  <calcPr fullCalcOnLoad="1"/>
</workbook>
</file>

<file path=xl/comments2.xml><?xml version="1.0" encoding="utf-8"?>
<comments xmlns="http://schemas.openxmlformats.org/spreadsheetml/2006/main">
  <authors>
    <author>kunihiro</author>
  </authors>
  <commentList>
    <comment ref="C42" authorId="0">
      <text>
        <r>
          <rPr>
            <sz val="9"/>
            <rFont val="ＭＳ Ｐゴシック"/>
            <family val="3"/>
          </rPr>
          <t>新潟県山北町分（114人）含む</t>
        </r>
      </text>
    </comment>
  </commentList>
</comments>
</file>

<file path=xl/sharedStrings.xml><?xml version="1.0" encoding="utf-8"?>
<sst xmlns="http://schemas.openxmlformats.org/spreadsheetml/2006/main" count="975" uniqueCount="548">
  <si>
    <t>18. 7. 1</t>
  </si>
  <si>
    <t>10 ㎥</t>
  </si>
  <si>
    <t>20 ㎥</t>
  </si>
  <si>
    <t xml:space="preserve"> 3. 4. 1</t>
  </si>
  <si>
    <t xml:space="preserve"> 5. 5. 1</t>
  </si>
  <si>
    <t>17. 4. 1</t>
  </si>
  <si>
    <t>合計</t>
  </si>
  <si>
    <t>台帳番号</t>
  </si>
  <si>
    <t>事 業 主 体 名</t>
  </si>
  <si>
    <t>その他</t>
  </si>
  <si>
    <t>48</t>
  </si>
  <si>
    <t>月山水道企業団</t>
  </si>
  <si>
    <t>台帳番号</t>
  </si>
  <si>
    <t>事 業 主 体 名</t>
  </si>
  <si>
    <t>創設認　
可年月</t>
  </si>
  <si>
    <t>直近変更認可年月</t>
  </si>
  <si>
    <t>事業名</t>
  </si>
  <si>
    <t>計画給
水人口
[人]</t>
  </si>
  <si>
    <t>計画１日給水量</t>
  </si>
  <si>
    <t>目標年度</t>
  </si>
  <si>
    <r>
      <t xml:space="preserve">工　期
</t>
    </r>
    <r>
      <rPr>
        <sz val="7"/>
        <rFont val="ＭＳ Ｐ明朝"/>
        <family val="1"/>
      </rPr>
      <t>(年度～年度)</t>
    </r>
  </si>
  <si>
    <t>計　　  画　　  １　　  日　　  最　　  大　　  取　　  水　　  量　　  [㎥]</t>
  </si>
  <si>
    <t>井戸の本数</t>
  </si>
  <si>
    <t>河　川　名　、　取　水　権　等</t>
  </si>
  <si>
    <t>浄　水
施設の
種　別</t>
  </si>
  <si>
    <t>[㎥]</t>
  </si>
  <si>
    <t>表　　流　　水</t>
  </si>
  <si>
    <t>地　　下　　水</t>
  </si>
  <si>
    <t>受　　水</t>
  </si>
  <si>
    <t>計</t>
  </si>
  <si>
    <t>[本]</t>
  </si>
  <si>
    <t>最　大</t>
  </si>
  <si>
    <t>平　均</t>
  </si>
  <si>
    <t>ダム直接</t>
  </si>
  <si>
    <t>ダム放流</t>
  </si>
  <si>
    <t>自　流</t>
  </si>
  <si>
    <t>伏流水</t>
  </si>
  <si>
    <t>浅井戸水</t>
  </si>
  <si>
    <t>深井戸水</t>
  </si>
  <si>
    <t>原水</t>
  </si>
  <si>
    <t>浄　水</t>
  </si>
  <si>
    <t>浅井戸</t>
  </si>
  <si>
    <t>深井戸</t>
  </si>
  <si>
    <t>3</t>
  </si>
  <si>
    <t>山　　形　　市</t>
  </si>
  <si>
    <t>T 5. 3</t>
  </si>
  <si>
    <t>H11. 3</t>
  </si>
  <si>
    <t>浄水方
法変更</t>
  </si>
  <si>
    <t>H17</t>
  </si>
  <si>
    <t>H12～H17</t>
  </si>
  <si>
    <r>
      <t>馬見ヶ崎川 0.35 [㎥/s]</t>
    </r>
    <r>
      <rPr>
        <sz val="7"/>
        <rFont val="ＭＳ Ｐ明朝"/>
        <family val="1"/>
      </rPr>
      <t>、</t>
    </r>
    <r>
      <rPr>
        <sz val="7"/>
        <rFont val="ＭＳ 明朝"/>
        <family val="1"/>
      </rPr>
      <t>不動沢 0.069[㎥/s]
又治窯沢　 0.023[㎥/s]</t>
    </r>
    <r>
      <rPr>
        <sz val="7"/>
        <rFont val="ＭＳ Ｐ明朝"/>
        <family val="1"/>
      </rPr>
      <t>、</t>
    </r>
    <r>
      <rPr>
        <sz val="7"/>
        <rFont val="ＭＳ 明朝"/>
        <family val="1"/>
      </rPr>
      <t>最上川 0.81 [㎥/s]
馬見ヶ崎川 0.089[㎥/s]</t>
    </r>
  </si>
  <si>
    <t>緩、急、活、
除鉄マ</t>
  </si>
  <si>
    <t>寒　河　江　市</t>
  </si>
  <si>
    <t>S27.11</t>
  </si>
  <si>
    <t>H14. 1</t>
  </si>
  <si>
    <t>４拡</t>
  </si>
  <si>
    <t>H26</t>
  </si>
  <si>
    <t>H14～H18</t>
  </si>
  <si>
    <t>急</t>
  </si>
  <si>
    <t>2</t>
  </si>
  <si>
    <t>上　　山　　市</t>
  </si>
  <si>
    <t>T 6. 4</t>
  </si>
  <si>
    <t>S54. 3</t>
  </si>
  <si>
    <t>３拡</t>
  </si>
  <si>
    <t>H 4</t>
  </si>
  <si>
    <t>S54～S61</t>
  </si>
  <si>
    <t>－</t>
  </si>
  <si>
    <t>7</t>
  </si>
  <si>
    <t>村　　山　　市</t>
  </si>
  <si>
    <t>S 6.10</t>
  </si>
  <si>
    <t>S53.12</t>
  </si>
  <si>
    <t>H 4</t>
  </si>
  <si>
    <t>S54～S58</t>
  </si>
  <si>
    <t>大沢川　0.0174[㎥/s]</t>
  </si>
  <si>
    <t>緩</t>
  </si>
  <si>
    <t>4</t>
  </si>
  <si>
    <t>天　　童　　市</t>
  </si>
  <si>
    <t>T12. 2</t>
  </si>
  <si>
    <t>H12. 3</t>
  </si>
  <si>
    <t>６拡</t>
  </si>
  <si>
    <t>H20</t>
  </si>
  <si>
    <t>H12～H20</t>
  </si>
  <si>
    <t>消</t>
  </si>
  <si>
    <t>東　　根　　市</t>
  </si>
  <si>
    <t>S26. 6</t>
  </si>
  <si>
    <t>H20. 3</t>
  </si>
  <si>
    <t>H28</t>
  </si>
  <si>
    <t>H20～H26</t>
  </si>
  <si>
    <t>急、エア、
除鉄マ</t>
  </si>
  <si>
    <t>1</t>
  </si>
  <si>
    <t>河　　北　　町</t>
  </si>
  <si>
    <t>M45. 6</t>
  </si>
  <si>
    <t>S55. 4</t>
  </si>
  <si>
    <t>５拡</t>
  </si>
  <si>
    <t>H 2</t>
  </si>
  <si>
    <t>S55～S59</t>
  </si>
  <si>
    <t>西　　川　　町</t>
  </si>
  <si>
    <t>S43. 7</t>
  </si>
  <si>
    <t>H20. 2</t>
  </si>
  <si>
    <t>４拡</t>
  </si>
  <si>
    <t>H28</t>
  </si>
  <si>
    <t>H20～H23</t>
  </si>
  <si>
    <t>朝　　日　　町</t>
  </si>
  <si>
    <t>S39. 2</t>
  </si>
  <si>
    <t>H 8.10</t>
  </si>
  <si>
    <t>３拡
変更</t>
  </si>
  <si>
    <t>H17</t>
  </si>
  <si>
    <t>H 8～H12</t>
  </si>
  <si>
    <t>最上川　0.015[㎥/s]</t>
  </si>
  <si>
    <t>大　　江　　町</t>
  </si>
  <si>
    <t>S37.12</t>
  </si>
  <si>
    <t>H21. 3</t>
  </si>
  <si>
    <t>H30</t>
  </si>
  <si>
    <t>H21～H30</t>
  </si>
  <si>
    <t>柳川　0.0069[㎥/s]</t>
  </si>
  <si>
    <t>膜</t>
  </si>
  <si>
    <t>最上川中部水道企業団</t>
  </si>
  <si>
    <t>S42. 4</t>
  </si>
  <si>
    <t>S57. 4</t>
  </si>
  <si>
    <t>２拡</t>
  </si>
  <si>
    <t>S57～S61</t>
  </si>
  <si>
    <t>最上川　0.095[㎥/s]</t>
  </si>
  <si>
    <t>尾花沢市大石田町
環境衛生事業組合</t>
  </si>
  <si>
    <t>S42. 2</t>
  </si>
  <si>
    <t>H15. 4</t>
  </si>
  <si>
    <t>H15～H28</t>
  </si>
  <si>
    <t>新　　庄　　市</t>
  </si>
  <si>
    <t>S25.12</t>
  </si>
  <si>
    <t>H19.10</t>
  </si>
  <si>
    <t>H33</t>
  </si>
  <si>
    <t>泉田川　0.0405[㎥/s]</t>
  </si>
  <si>
    <t>消、膜</t>
  </si>
  <si>
    <t>金　　山　　町</t>
  </si>
  <si>
    <t>S45. 9</t>
  </si>
  <si>
    <t>H 2.12</t>
  </si>
  <si>
    <t>２拡
変更</t>
  </si>
  <si>
    <t>H16</t>
  </si>
  <si>
    <t>H 2～H 6</t>
  </si>
  <si>
    <t>中田春木川　0.0022[㎥/s]</t>
  </si>
  <si>
    <t>最　　上　　町</t>
  </si>
  <si>
    <t>S47. 8</t>
  </si>
  <si>
    <t>H 6. 4</t>
  </si>
  <si>
    <t>１拡</t>
  </si>
  <si>
    <t>H14</t>
  </si>
  <si>
    <t>H 6～H 9</t>
  </si>
  <si>
    <t>真　室　川　町</t>
  </si>
  <si>
    <t>H 2. 6</t>
  </si>
  <si>
    <t>H15. 3</t>
  </si>
  <si>
    <t>H28</t>
  </si>
  <si>
    <t>H15～H18</t>
  </si>
  <si>
    <t>真室川　0.0155[㎥/s]</t>
  </si>
  <si>
    <t>緩、膜</t>
  </si>
  <si>
    <t>5</t>
  </si>
  <si>
    <t>米　　沢　　市</t>
  </si>
  <si>
    <t>T14. 9</t>
  </si>
  <si>
    <t>H19. 3</t>
  </si>
  <si>
    <t>８拡
変更</t>
  </si>
  <si>
    <t>H28</t>
  </si>
  <si>
    <t>H20～H21</t>
  </si>
  <si>
    <t>大樽川　0.139[㎥/s]</t>
  </si>
  <si>
    <t>急、消</t>
  </si>
  <si>
    <t>長　　井　　市</t>
  </si>
  <si>
    <t>S33.12</t>
  </si>
  <si>
    <t>H 1. 2</t>
  </si>
  <si>
    <t>H17</t>
  </si>
  <si>
    <t>H 6～H16</t>
  </si>
  <si>
    <t>南　　陽　　市</t>
  </si>
  <si>
    <t>S44. 3</t>
  </si>
  <si>
    <t>H19.11</t>
  </si>
  <si>
    <t>区域拡張</t>
  </si>
  <si>
    <t>H30</t>
  </si>
  <si>
    <t>H19</t>
  </si>
  <si>
    <t>－</t>
  </si>
  <si>
    <t>高　　畠　　町</t>
  </si>
  <si>
    <t>S28. 4</t>
  </si>
  <si>
    <t>H19. 6</t>
  </si>
  <si>
    <t>H19～H20</t>
  </si>
  <si>
    <t>ア処</t>
  </si>
  <si>
    <t>川　　西　　町</t>
  </si>
  <si>
    <t>S36. 1</t>
  </si>
  <si>
    <t>H15.12</t>
  </si>
  <si>
    <t>H30</t>
  </si>
  <si>
    <t>H15～H18</t>
  </si>
  <si>
    <t>緩、消</t>
  </si>
  <si>
    <t>小　　国　　町</t>
  </si>
  <si>
    <t>S48. 3</t>
  </si>
  <si>
    <t>H20. 3</t>
  </si>
  <si>
    <t>H33</t>
  </si>
  <si>
    <t>H20</t>
  </si>
  <si>
    <t>荒川　0.0058[㎥/s]</t>
  </si>
  <si>
    <t>消、緩</t>
  </si>
  <si>
    <t>白　　鷹　　町</t>
  </si>
  <si>
    <t>S34.12</t>
  </si>
  <si>
    <t>S62. 3</t>
  </si>
  <si>
    <t>H 2</t>
  </si>
  <si>
    <t>S56～H 2</t>
  </si>
  <si>
    <t>実淵川　0.077[㎥/s]</t>
  </si>
  <si>
    <t>飯　　豊　　町</t>
  </si>
  <si>
    <t>S42. 3</t>
  </si>
  <si>
    <t>H17. 1</t>
  </si>
  <si>
    <t>水源変更</t>
  </si>
  <si>
    <t>H 8</t>
  </si>
  <si>
    <t>S62～S63</t>
  </si>
  <si>
    <t>置賜白川　0.02[㎥/s]</t>
  </si>
  <si>
    <t>8</t>
  </si>
  <si>
    <t>鶴岡市(旧鶴岡市)</t>
  </si>
  <si>
    <t>S 6.12</t>
  </si>
  <si>
    <t>H 8. 2</t>
  </si>
  <si>
    <t>H22</t>
  </si>
  <si>
    <t>H 8～H22</t>
  </si>
  <si>
    <t>6</t>
  </si>
  <si>
    <t>酒田市(旧酒田市)</t>
  </si>
  <si>
    <t>S 4. 2</t>
  </si>
  <si>
    <t>H 6. 3</t>
  </si>
  <si>
    <t>８拡</t>
  </si>
  <si>
    <t>H25</t>
  </si>
  <si>
    <t>H 6～H24</t>
  </si>
  <si>
    <t>最上川　0.578[㎥/s]</t>
  </si>
  <si>
    <t>庄内町(旧立川町)</t>
  </si>
  <si>
    <t>S36.12</t>
  </si>
  <si>
    <t>H 6. 3</t>
  </si>
  <si>
    <t>１拡
変更</t>
  </si>
  <si>
    <t>H15</t>
  </si>
  <si>
    <t>H 6～H15</t>
  </si>
  <si>
    <t>庄内町(旧余目町)</t>
  </si>
  <si>
    <t>S32.12</t>
  </si>
  <si>
    <t>H 5. 3</t>
  </si>
  <si>
    <t>H22</t>
  </si>
  <si>
    <t>H 5～H12</t>
  </si>
  <si>
    <t>鶴岡市(旧羽黒町)</t>
  </si>
  <si>
    <t>S47. 3</t>
  </si>
  <si>
    <t>H 6. 3</t>
  </si>
  <si>
    <t>２拡</t>
  </si>
  <si>
    <t>H 6～H12</t>
  </si>
  <si>
    <t>－</t>
  </si>
  <si>
    <t>48</t>
  </si>
  <si>
    <t>鶴岡市(旧櫛引町)</t>
  </si>
  <si>
    <t>H10. 4</t>
  </si>
  <si>
    <t>統合簡水</t>
  </si>
  <si>
    <t>H24</t>
  </si>
  <si>
    <t>H10～H18</t>
  </si>
  <si>
    <t>赤川 0.023[㎥/s]</t>
  </si>
  <si>
    <t>鶴岡市(旧朝日村)</t>
  </si>
  <si>
    <t>H 5.10</t>
  </si>
  <si>
    <t>H22</t>
  </si>
  <si>
    <t>H 5～H22</t>
  </si>
  <si>
    <t>鶴岡市(旧温海町)</t>
  </si>
  <si>
    <t>S25. 7</t>
  </si>
  <si>
    <t>H 7. 3</t>
  </si>
  <si>
    <t>３拡</t>
  </si>
  <si>
    <t>H21</t>
  </si>
  <si>
    <t>H 7～H 9</t>
  </si>
  <si>
    <t>温海川　0.0243[㎥/s]</t>
  </si>
  <si>
    <t>遊　　佐　　町</t>
  </si>
  <si>
    <t>S41. 4</t>
  </si>
  <si>
    <t>５拡</t>
  </si>
  <si>
    <t>H32</t>
  </si>
  <si>
    <t>H19</t>
  </si>
  <si>
    <t>酒田市(旧松山町)</t>
  </si>
  <si>
    <t>H 8. 3</t>
  </si>
  <si>
    <t>H17</t>
  </si>
  <si>
    <t>H 8～H13</t>
  </si>
  <si>
    <t>－</t>
  </si>
  <si>
    <t>酒田市(旧平田町)</t>
  </si>
  <si>
    <t>S31. 4</t>
  </si>
  <si>
    <t>H 6. 4</t>
  </si>
  <si>
    <t>月山水道企業団</t>
  </si>
  <si>
    <t>S36.12</t>
  </si>
  <si>
    <t>H 8. 3</t>
  </si>
  <si>
    <t>H25</t>
  </si>
  <si>
    <t>H 8～H14</t>
  </si>
  <si>
    <t>－</t>
  </si>
  <si>
    <t>合　　　　　計</t>
  </si>
  <si>
    <t>（注）工期：経営（変更）認可時における施設整備計画の工期</t>
  </si>
  <si>
    <t>現　　在
給水人口</t>
  </si>
  <si>
    <t>実績１日給水量</t>
  </si>
  <si>
    <t>実　　　績　　　年　　　間　　　取　　　水　　　量　　　[千㎥]</t>
  </si>
  <si>
    <t>実　　　績　　　年　　　間　　　給　　　水　　　量　　　[千㎥]</t>
  </si>
  <si>
    <t>有収率</t>
  </si>
  <si>
    <t>有効率</t>
  </si>
  <si>
    <t>負荷率</t>
  </si>
  <si>
    <t>[㎥]</t>
  </si>
  <si>
    <t>有　　　　　効　　　　　水　　　　　量</t>
  </si>
  <si>
    <t>無効
水量</t>
  </si>
  <si>
    <t>最大（月/日）</t>
  </si>
  <si>
    <t>平 均</t>
  </si>
  <si>
    <t>自 流</t>
  </si>
  <si>
    <t>浅井戸水</t>
  </si>
  <si>
    <t>原 水</t>
  </si>
  <si>
    <t>浄 水</t>
  </si>
  <si>
    <t>有　　　収　　　水　　　量</t>
  </si>
  <si>
    <t>無収
水量</t>
  </si>
  <si>
    <t>[人]</t>
  </si>
  <si>
    <t>生活用</t>
  </si>
  <si>
    <t>業務用</t>
  </si>
  <si>
    <t>工場用</t>
  </si>
  <si>
    <t>[％]</t>
  </si>
  <si>
    <t>3</t>
  </si>
  <si>
    <t>(7/17)</t>
  </si>
  <si>
    <t>(8/12)</t>
  </si>
  <si>
    <t>2</t>
  </si>
  <si>
    <t>(8/13)</t>
  </si>
  <si>
    <t>7</t>
  </si>
  <si>
    <t>4</t>
  </si>
  <si>
    <t>1</t>
  </si>
  <si>
    <t>(9/23)</t>
  </si>
  <si>
    <t>(8/6)</t>
  </si>
  <si>
    <t>(8/8)</t>
  </si>
  <si>
    <t>(8/13)</t>
  </si>
  <si>
    <t>(12/31)</t>
  </si>
  <si>
    <t>(8/14)</t>
  </si>
  <si>
    <t>(6/26)</t>
  </si>
  <si>
    <t>5</t>
  </si>
  <si>
    <t>(7/31)</t>
  </si>
  <si>
    <t>(8/22)</t>
  </si>
  <si>
    <t>(7/31)</t>
  </si>
  <si>
    <t>8</t>
  </si>
  <si>
    <t>(8/12)</t>
  </si>
  <si>
    <t>6</t>
  </si>
  <si>
    <t>(8/12)</t>
  </si>
  <si>
    <t>(8/13)</t>
  </si>
  <si>
    <t>(8/13)</t>
  </si>
  <si>
    <t>48</t>
  </si>
  <si>
    <t>(7/21)</t>
  </si>
  <si>
    <t>(8/13)</t>
  </si>
  <si>
    <t>(8/13)</t>
  </si>
  <si>
    <t>[特記以外単位：千円]</t>
  </si>
  <si>
    <t>　　　　　　　　　　　　　　事業主体名
　項目</t>
  </si>
  <si>
    <t>山 形 市</t>
  </si>
  <si>
    <t>寒河江市</t>
  </si>
  <si>
    <t>上 山 市</t>
  </si>
  <si>
    <t>村 山 市</t>
  </si>
  <si>
    <t>天 童 市</t>
  </si>
  <si>
    <t>東 根 市</t>
  </si>
  <si>
    <t>河 北 町</t>
  </si>
  <si>
    <t>西 川 町</t>
  </si>
  <si>
    <t>朝 日 町</t>
  </si>
  <si>
    <t>大 江 町</t>
  </si>
  <si>
    <t>最上川中部
水道企業団</t>
  </si>
  <si>
    <t>尾花沢市大石
田町環境衛生
事業組合</t>
  </si>
  <si>
    <t>新 庄 市</t>
  </si>
  <si>
    <t>損益計算</t>
  </si>
  <si>
    <t>総収益</t>
  </si>
  <si>
    <t>①</t>
  </si>
  <si>
    <t>給水収益</t>
  </si>
  <si>
    <t>他会計補助金</t>
  </si>
  <si>
    <t>総費用</t>
  </si>
  <si>
    <t>当年度純利益（△損失）</t>
  </si>
  <si>
    <t>資本的収支</t>
  </si>
  <si>
    <t>資本的収入の純計</t>
  </si>
  <si>
    <t>資本的支出の計</t>
  </si>
  <si>
    <t>新設・拡張事業費</t>
  </si>
  <si>
    <t>改良事業費</t>
  </si>
  <si>
    <t>企業債償還金</t>
  </si>
  <si>
    <t>資本的収入額が資本的収支額に不足する額</t>
  </si>
  <si>
    <t>費　　用　　構　　成</t>
  </si>
  <si>
    <t>人件費</t>
  </si>
  <si>
    <t>動力費</t>
  </si>
  <si>
    <t>修繕費</t>
  </si>
  <si>
    <t>薬品費</t>
  </si>
  <si>
    <t>②</t>
  </si>
  <si>
    <t>支払利息</t>
  </si>
  <si>
    <t>③</t>
  </si>
  <si>
    <t>減価償却費</t>
  </si>
  <si>
    <t>④</t>
  </si>
  <si>
    <t>受水費</t>
  </si>
  <si>
    <t>⑤</t>
  </si>
  <si>
    <t>受託工事費</t>
  </si>
  <si>
    <t>⑥</t>
  </si>
  <si>
    <t>⑦</t>
  </si>
  <si>
    <t>年間総有収水量</t>
  </si>
  <si>
    <t>[千㎥]</t>
  </si>
  <si>
    <t>有収水量１㎥当り</t>
  </si>
  <si>
    <t>Ａ</t>
  </si>
  <si>
    <t>供給単価</t>
  </si>
  <si>
    <t>[円/㎥]</t>
  </si>
  <si>
    <t>Ｂ</t>
  </si>
  <si>
    <t>給水原価</t>
  </si>
  <si>
    <t>Ｃ</t>
  </si>
  <si>
    <t>資本単価</t>
  </si>
  <si>
    <t>金 山 町</t>
  </si>
  <si>
    <t>最 上 町</t>
  </si>
  <si>
    <t>真室川町</t>
  </si>
  <si>
    <t>米 沢 市</t>
  </si>
  <si>
    <t>長 井 市</t>
  </si>
  <si>
    <t>南 陽 市</t>
  </si>
  <si>
    <t>高 畠 町</t>
  </si>
  <si>
    <t>川 西 町</t>
  </si>
  <si>
    <t>小 国 町</t>
  </si>
  <si>
    <t>白 鷹 町</t>
  </si>
  <si>
    <t>飯 豊 町</t>
  </si>
  <si>
    <t>鶴 岡 市
（旧鶴岡市）</t>
  </si>
  <si>
    <t>酒 田 市
（旧酒田市）</t>
  </si>
  <si>
    <t>総費用</t>
  </si>
  <si>
    <t>当年度純利益（△損失）</t>
  </si>
  <si>
    <t>⑦</t>
  </si>
  <si>
    <t>Ｂ</t>
  </si>
  <si>
    <t>Ｃ</t>
  </si>
  <si>
    <t>庄 内 町
（旧立川町）</t>
  </si>
  <si>
    <t>庄 内 町
（旧余目町）</t>
  </si>
  <si>
    <t>鶴 岡 市
（旧羽黒町）</t>
  </si>
  <si>
    <t>鶴 岡 市
（旧櫛引町）</t>
  </si>
  <si>
    <t>鶴 岡 市
（旧朝日村）</t>
  </si>
  <si>
    <t>鶴 岡 市
（旧温海町）</t>
  </si>
  <si>
    <t>遊 佐 町</t>
  </si>
  <si>
    <t>酒 田 市
（旧松山町）</t>
  </si>
  <si>
    <t>酒 田 市
（旧平田町）</t>
  </si>
  <si>
    <t>月山水道
企 業 団</t>
  </si>
  <si>
    <t>合　　計</t>
  </si>
  <si>
    <t>Ａ＝</t>
  </si>
  <si>
    <t>①</t>
  </si>
  <si>
    <t>Ｂ＝</t>
  </si>
  <si>
    <t>⑥-⑤</t>
  </si>
  <si>
    <t>⑦</t>
  </si>
  <si>
    <t>Ｂ</t>
  </si>
  <si>
    <t>Ｃ＝</t>
  </si>
  <si>
    <t>②+③+(④×ａ)</t>
  </si>
  <si>
    <t>Ｃ</t>
  </si>
  <si>
    <t>ａ：</t>
  </si>
  <si>
    <t>受水費資本比率</t>
  </si>
  <si>
    <t>事業主体名</t>
  </si>
  <si>
    <t>現行料金
施行年月日</t>
  </si>
  <si>
    <t>料金
体系</t>
  </si>
  <si>
    <t>基　　本</t>
  </si>
  <si>
    <t>超過料金</t>
  </si>
  <si>
    <r>
      <t xml:space="preserve">メーター
</t>
    </r>
    <r>
      <rPr>
        <sz val="9"/>
        <rFont val="ＭＳ 明朝"/>
        <family val="1"/>
      </rPr>
      <t>使用料</t>
    </r>
  </si>
  <si>
    <t>㎥ 当 り
使用料金</t>
  </si>
  <si>
    <t>水量</t>
  </si>
  <si>
    <t>料金</t>
  </si>
  <si>
    <t>[㎥]</t>
  </si>
  <si>
    <t>[円]</t>
  </si>
  <si>
    <t>口径別</t>
  </si>
  <si>
    <t>－</t>
  </si>
  <si>
    <t>(消費税9.4.1)</t>
  </si>
  <si>
    <t>20. 4. 1</t>
  </si>
  <si>
    <t>20. 7. 1</t>
  </si>
  <si>
    <t>20. 2. 1</t>
  </si>
  <si>
    <t>20. 4.20</t>
  </si>
  <si>
    <t>20. 5. 1</t>
  </si>
  <si>
    <t>用途別</t>
  </si>
  <si>
    <t>21. 1. 1</t>
  </si>
  <si>
    <t>単一料金</t>
  </si>
  <si>
    <t>20. 4. 1</t>
  </si>
  <si>
    <t>尾花沢市大石田町
環境衛生事業組合</t>
  </si>
  <si>
    <t xml:space="preserve"> 9. 4. 1</t>
  </si>
  <si>
    <t>用途・口径
併用</t>
  </si>
  <si>
    <t>16. 6. 1</t>
  </si>
  <si>
    <t>16. 5. 1</t>
  </si>
  <si>
    <t xml:space="preserve"> 3.10. 1</t>
  </si>
  <si>
    <t xml:space="preserve"> 9. 8. 1</t>
  </si>
  <si>
    <t>12. 6. 1</t>
  </si>
  <si>
    <t>[㎥]</t>
  </si>
  <si>
    <t>19.11. 1</t>
  </si>
  <si>
    <t>20.12. 1</t>
  </si>
  <si>
    <t>元. 4. 1</t>
  </si>
  <si>
    <t>元. 4. 1</t>
  </si>
  <si>
    <t>16. 4. 1</t>
  </si>
  <si>
    <t>－</t>
  </si>
  <si>
    <t>20. 9. 1</t>
  </si>
  <si>
    <t>20. 4. 1</t>
  </si>
  <si>
    <t>20.12. 1</t>
  </si>
  <si>
    <t>鶴 岡 市
（旧櫛引町）</t>
  </si>
  <si>
    <t>20. 9. 1</t>
  </si>
  <si>
    <t>県 平 均</t>
  </si>
  <si>
    <t>注1）　消費税含む</t>
  </si>
  <si>
    <t>注2）　超過料金が段階別料金の場合、最初の区分の㎥当たりの料金</t>
  </si>
  <si>
    <t>第１段</t>
  </si>
  <si>
    <t>導水管</t>
  </si>
  <si>
    <t>第２段</t>
  </si>
  <si>
    <t>送水管</t>
  </si>
  <si>
    <t>第３段</t>
  </si>
  <si>
    <t>配水管</t>
  </si>
  <si>
    <t>第４段</t>
  </si>
  <si>
    <t>合計</t>
  </si>
  <si>
    <t>浄　　　水　　　施　　　設　　　[㎥/日]</t>
  </si>
  <si>
    <t>配水施設 [㎥]</t>
  </si>
  <si>
    <t>管　　　路　　　延　　　長　　　[ｍ]</t>
  </si>
  <si>
    <t>消毒のみ</t>
  </si>
  <si>
    <t>緩速ろ過</t>
  </si>
  <si>
    <t>急速ろ過</t>
  </si>
  <si>
    <t>その他</t>
  </si>
  <si>
    <t>配水池数</t>
  </si>
  <si>
    <t>配水施設  有効容量</t>
  </si>
  <si>
    <t>管路延長計</t>
  </si>
  <si>
    <t>鋳鉄管</t>
  </si>
  <si>
    <t>ダクタイル
鋳鉄管</t>
  </si>
  <si>
    <t>鋼管</t>
  </si>
  <si>
    <t>石綿
セメント管</t>
  </si>
  <si>
    <t>硬質塩化
ビニル管</t>
  </si>
  <si>
    <t>コンクリート管</t>
  </si>
  <si>
    <t>鉛管</t>
  </si>
  <si>
    <t>ポリエチレン管</t>
  </si>
  <si>
    <t>ステンレス管</t>
  </si>
  <si>
    <t>個数</t>
  </si>
  <si>
    <t>計画浄水量</t>
  </si>
  <si>
    <t>常用
池数</t>
  </si>
  <si>
    <t>3</t>
  </si>
  <si>
    <t>山　　形　　市</t>
  </si>
  <si>
    <t>寒　河　江　市</t>
  </si>
  <si>
    <t>2</t>
  </si>
  <si>
    <t>上　　山　　市</t>
  </si>
  <si>
    <t>7</t>
  </si>
  <si>
    <t>村　　山　　市</t>
  </si>
  <si>
    <t>4</t>
  </si>
  <si>
    <t>天　　童　　市</t>
  </si>
  <si>
    <t>東　　根　　市</t>
  </si>
  <si>
    <t>1</t>
  </si>
  <si>
    <t>河　　北　　町</t>
  </si>
  <si>
    <t>西　　川　　町</t>
  </si>
  <si>
    <t>朝　　日　　町</t>
  </si>
  <si>
    <t>大　　江　　町</t>
  </si>
  <si>
    <t>膜ろ過</t>
  </si>
  <si>
    <t>最上川中部
水道企業団</t>
  </si>
  <si>
    <t>尾花沢市大石田町
環境衛生事業組合</t>
  </si>
  <si>
    <t>新　　庄　　市</t>
  </si>
  <si>
    <t>金　　山　　町</t>
  </si>
  <si>
    <t>最　　上　　町</t>
  </si>
  <si>
    <t>真　室　川　町</t>
  </si>
  <si>
    <t>5</t>
  </si>
  <si>
    <t>米　　沢　　市</t>
  </si>
  <si>
    <t>長　　井　　市</t>
  </si>
  <si>
    <t>南　　陽　　市</t>
  </si>
  <si>
    <t>高　　畠　　町</t>
  </si>
  <si>
    <t>川　　西　　町</t>
  </si>
  <si>
    <t>小　　国　　町</t>
  </si>
  <si>
    <t>白　　鷹　　町</t>
  </si>
  <si>
    <t>飯　　豊　　町</t>
  </si>
  <si>
    <t>8</t>
  </si>
  <si>
    <t>鶴　　岡　　市
（旧鶴岡市）</t>
  </si>
  <si>
    <t>6</t>
  </si>
  <si>
    <t>酒　　田　　市
（旧酒田市）</t>
  </si>
  <si>
    <t>庄　　内　　町
（旧立川町）</t>
  </si>
  <si>
    <t>庄　　内　　町
（旧余目町）</t>
  </si>
  <si>
    <t>鶴　　岡　　市
（旧羽黒町）</t>
  </si>
  <si>
    <t>鶴　　岡　　市
（旧櫛引町）</t>
  </si>
  <si>
    <t>鶴　　岡　　市
（旧朝日村）</t>
  </si>
  <si>
    <t>鶴　　岡　　市
（旧温海町）</t>
  </si>
  <si>
    <t>遊　　佐　　町</t>
  </si>
  <si>
    <t>酒　　田　　市
（旧松山町）</t>
  </si>
  <si>
    <t>酒　　田　　市
（旧平田町）</t>
  </si>
  <si>
    <t>合　　　　計</t>
  </si>
  <si>
    <t>上　水　道</t>
  </si>
  <si>
    <t>(1) 基本計画</t>
  </si>
  <si>
    <t>(2) 給水状況</t>
  </si>
  <si>
    <t>(3) 財務状況</t>
  </si>
  <si>
    <t>(4) 水道料金（家庭用φ13mm）</t>
  </si>
  <si>
    <t>(5) 施設の概要</t>
  </si>
  <si>
    <t>（平成21年 3月31日現在）</t>
  </si>
</sst>
</file>

<file path=xl/styles.xml><?xml version="1.0" encoding="utf-8"?>
<styleSheet xmlns="http://schemas.openxmlformats.org/spreadsheetml/2006/main">
  <numFmts count="62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0.0"/>
    <numFmt numFmtId="177" formatCode="0_);[Red]\(0\)"/>
    <numFmt numFmtId="178" formatCode="#,##0.0;[Red]\-#,##0.0"/>
    <numFmt numFmtId="179" formatCode="\(#,##0\)"/>
    <numFmt numFmtId="180" formatCode="#,##0_ "/>
    <numFmt numFmtId="181" formatCode="#,##0.0_ "/>
    <numFmt numFmtId="182" formatCode="#,##0.00_ "/>
    <numFmt numFmtId="183" formatCode="#,##0;&quot;△ &quot;#,##0"/>
    <numFmt numFmtId="184" formatCode="#,##0.0;&quot;△ &quot;#,##0.0"/>
    <numFmt numFmtId="185" formatCode="#,##0_ ;[Red]\-#,##0\ "/>
    <numFmt numFmtId="186" formatCode="0.0%"/>
    <numFmt numFmtId="187" formatCode="0;0;"/>
    <numFmt numFmtId="188" formatCode="&quot;&quot;"/>
    <numFmt numFmtId="189" formatCode="0_ "/>
    <numFmt numFmtId="190" formatCode="0.0_ "/>
    <numFmt numFmtId="191" formatCode="0.0_);[Red]\(0.0\)"/>
    <numFmt numFmtId="192" formatCode="#,##0.00;&quot;△ &quot;#,##0.00"/>
    <numFmt numFmtId="193" formatCode="#,##0.000;&quot;△ &quot;#,##0.000"/>
    <numFmt numFmtId="194" formatCode="#,##0.0000;&quot;△ &quot;#,##0.0000"/>
    <numFmt numFmtId="195" formatCode="#,##0.00000;&quot;△ &quot;#,##0.00000"/>
    <numFmt numFmtId="196" formatCode="#,##0.000_ "/>
    <numFmt numFmtId="197" formatCode="#,##0.00000_ "/>
    <numFmt numFmtId="198" formatCode="#,##0.0000_ "/>
    <numFmt numFmtId="199" formatCode="#,##0.000000_ "/>
    <numFmt numFmtId="200" formatCode="&quot;Yes&quot;;&quot;Yes&quot;;&quot;No&quot;"/>
    <numFmt numFmtId="201" formatCode="&quot;True&quot;;&quot;True&quot;;&quot;False&quot;"/>
    <numFmt numFmtId="202" formatCode="&quot;On&quot;;&quot;On&quot;;&quot;Off&quot;"/>
    <numFmt numFmtId="203" formatCode="[$€-2]\ #,##0.00_);[Red]\([$€-2]\ #,##0.00\)"/>
    <numFmt numFmtId="204" formatCode="#,##0_);[Red]\(#,##0\)"/>
    <numFmt numFmtId="205" formatCode="#,##0.0_ ;[Red]\-#,##0.0\ "/>
    <numFmt numFmtId="206" formatCode="#,##0.00_ ;[Red]\-#,##0.00\ "/>
    <numFmt numFmtId="207" formatCode="#,##0&quot;人&quot;"/>
    <numFmt numFmtId="208" formatCode="&quot;(&quot;#0.0&quot;%)&quot;"/>
    <numFmt numFmtId="209" formatCode="#,##0.0"/>
    <numFmt numFmtId="210" formatCode="#,##0&quot;千ｍ3&quot;"/>
    <numFmt numFmtId="211" formatCode="#,##0&quot;千㎥&quot;"/>
    <numFmt numFmtId="212" formatCode="\ #,##0&quot;千㎥&quot;"/>
    <numFmt numFmtId="213" formatCode="0.0000000"/>
    <numFmt numFmtId="214" formatCode="0.000000"/>
    <numFmt numFmtId="215" formatCode="0.00000"/>
    <numFmt numFmtId="216" formatCode="0.0000"/>
    <numFmt numFmtId="217" formatCode="0.000"/>
    <numFmt numFmtId="218" formatCode="mmm\-yyyy"/>
    <numFmt numFmtId="219" formatCode="&quot;\&quot;#,##0_);[Red]\(&quot;\&quot;#,##0\)"/>
    <numFmt numFmtId="220" formatCode="#,##0.0_);[Red]\(#,##0.0\)"/>
    <numFmt numFmtId="221" formatCode="0_ ;[Red]\-0\ "/>
    <numFmt numFmtId="222" formatCode="[&lt;=999]000;[&lt;=99999]000\-00;000\-0000"/>
    <numFmt numFmtId="223" formatCode="#,##0.00_);[Red]\(#,##0.00\)"/>
    <numFmt numFmtId="224" formatCode="#,##0.000_);[Red]\(#,##0.000\)"/>
    <numFmt numFmtId="225" formatCode="#,##0.0000_);[Red]\(#,##0.0000\)"/>
  </numFmts>
  <fonts count="16">
    <font>
      <sz val="11"/>
      <name val="ＭＳ Ｐゴシック"/>
      <family val="3"/>
    </font>
    <font>
      <u val="single"/>
      <sz val="11"/>
      <color indexed="12"/>
      <name val="ＭＳ Ｐゴシック"/>
      <family val="3"/>
    </font>
    <font>
      <u val="single"/>
      <sz val="8.25"/>
      <color indexed="36"/>
      <name val="ＭＳ Ｐゴシック"/>
      <family val="3"/>
    </font>
    <font>
      <sz val="6"/>
      <name val="ＭＳ Ｐゴシック"/>
      <family val="3"/>
    </font>
    <font>
      <sz val="8"/>
      <name val="ＭＳ 明朝"/>
      <family val="1"/>
    </font>
    <font>
      <sz val="10"/>
      <name val="ＭＳ 明朝"/>
      <family val="1"/>
    </font>
    <font>
      <sz val="7"/>
      <name val="ＭＳ Ｐ明朝"/>
      <family val="1"/>
    </font>
    <font>
      <sz val="7"/>
      <name val="ＭＳ 明朝"/>
      <family val="1"/>
    </font>
    <font>
      <sz val="9"/>
      <name val="ＭＳ 明朝"/>
      <family val="1"/>
    </font>
    <font>
      <u val="single"/>
      <sz val="9"/>
      <name val="ＭＳ 明朝"/>
      <family val="1"/>
    </font>
    <font>
      <sz val="8"/>
      <name val="ＭＳ Ｐ明朝"/>
      <family val="1"/>
    </font>
    <font>
      <sz val="14"/>
      <name val="ＭＳ Ｐ明朝"/>
      <family val="1"/>
    </font>
    <font>
      <sz val="8"/>
      <color indexed="9"/>
      <name val="ＭＳ 明朝"/>
      <family val="1"/>
    </font>
    <font>
      <sz val="9"/>
      <name val="ＭＳ Ｐゴシック"/>
      <family val="3"/>
    </font>
    <font>
      <b/>
      <sz val="16"/>
      <name val="ＭＳ 明朝"/>
      <family val="1"/>
    </font>
    <font>
      <b/>
      <sz val="8"/>
      <name val="ＭＳ Ｐゴシック"/>
      <family val="2"/>
    </font>
  </fonts>
  <fills count="4">
    <fill>
      <patternFill/>
    </fill>
    <fill>
      <patternFill patternType="gray125"/>
    </fill>
    <fill>
      <patternFill patternType="mediumGray">
        <fgColor indexed="55"/>
      </patternFill>
    </fill>
    <fill>
      <patternFill patternType="mediumGray">
        <fgColor indexed="22"/>
      </patternFill>
    </fill>
  </fills>
  <borders count="87">
    <border>
      <left/>
      <right/>
      <top/>
      <bottom/>
      <diagonal/>
    </border>
    <border>
      <left style="hair"/>
      <right style="hair"/>
      <top style="thin"/>
      <bottom style="hair"/>
    </border>
    <border>
      <left style="hair"/>
      <right style="hair"/>
      <top style="hair"/>
      <bottom style="hair"/>
    </border>
    <border>
      <left style="hair"/>
      <right style="hair"/>
      <top>
        <color indexed="63"/>
      </top>
      <bottom style="hair"/>
    </border>
    <border>
      <left style="hair"/>
      <right style="hair"/>
      <top style="hair"/>
      <bottom style="thin"/>
    </border>
    <border>
      <left style="thin"/>
      <right style="hair"/>
      <top>
        <color indexed="63"/>
      </top>
      <bottom style="hair"/>
    </border>
    <border>
      <left style="hair"/>
      <right style="thin"/>
      <top>
        <color indexed="63"/>
      </top>
      <bottom style="hair"/>
    </border>
    <border>
      <left style="thin"/>
      <right style="hair"/>
      <top style="hair"/>
      <bottom style="hair"/>
    </border>
    <border>
      <left style="hair"/>
      <right style="thin"/>
      <top style="hair"/>
      <bottom style="hair"/>
    </border>
    <border>
      <left style="thin"/>
      <right style="hair"/>
      <top style="hair"/>
      <bottom style="thin"/>
    </border>
    <border>
      <left style="hair"/>
      <right style="thin"/>
      <top style="hair"/>
      <bottom style="thin"/>
    </border>
    <border>
      <left>
        <color indexed="63"/>
      </left>
      <right style="thin"/>
      <top>
        <color indexed="63"/>
      </top>
      <bottom>
        <color indexed="63"/>
      </bottom>
    </border>
    <border>
      <left style="hair"/>
      <right style="hair"/>
      <top>
        <color indexed="63"/>
      </top>
      <bottom style="thin"/>
    </border>
    <border>
      <left style="hair"/>
      <right style="thin"/>
      <top>
        <color indexed="63"/>
      </top>
      <bottom style="thin"/>
    </border>
    <border>
      <left style="thin"/>
      <right style="hair"/>
      <top style="thin"/>
      <bottom style="hair"/>
    </border>
    <border>
      <left>
        <color indexed="63"/>
      </left>
      <right>
        <color indexed="63"/>
      </right>
      <top style="thin"/>
      <bottom style="hair"/>
    </border>
    <border>
      <left style="hair"/>
      <right style="thin"/>
      <top style="thin"/>
      <bottom style="hair"/>
    </border>
    <border>
      <left>
        <color indexed="63"/>
      </left>
      <right>
        <color indexed="63"/>
      </right>
      <top style="hair"/>
      <bottom style="hair"/>
    </border>
    <border>
      <left>
        <color indexed="63"/>
      </left>
      <right>
        <color indexed="63"/>
      </right>
      <top style="hair"/>
      <bottom style="thin"/>
    </border>
    <border>
      <left style="hair"/>
      <right style="hair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 style="hair"/>
      <right>
        <color indexed="63"/>
      </right>
      <top style="hair"/>
      <bottom style="hair"/>
    </border>
    <border>
      <left>
        <color indexed="63"/>
      </left>
      <right style="thin"/>
      <top style="hair"/>
      <bottom style="hair"/>
    </border>
    <border>
      <left style="thin"/>
      <right>
        <color indexed="63"/>
      </right>
      <top>
        <color indexed="63"/>
      </top>
      <bottom>
        <color indexed="63"/>
      </bottom>
    </border>
    <border>
      <left style="hair"/>
      <right style="hair"/>
      <top style="hair"/>
      <bottom>
        <color indexed="63"/>
      </bottom>
    </border>
    <border>
      <left style="hair"/>
      <right>
        <color indexed="63"/>
      </right>
      <top style="thin"/>
      <bottom style="hair"/>
    </border>
    <border>
      <left>
        <color indexed="63"/>
      </left>
      <right style="thin"/>
      <top style="thin"/>
      <bottom style="hair"/>
    </border>
    <border>
      <left style="hair"/>
      <right>
        <color indexed="63"/>
      </right>
      <top style="hair"/>
      <bottom style="thin"/>
    </border>
    <border>
      <left>
        <color indexed="63"/>
      </left>
      <right style="thin"/>
      <top style="hair"/>
      <bottom style="thin"/>
    </border>
    <border>
      <left style="thin"/>
      <right style="thin"/>
      <top style="thin"/>
      <bottom style="hair"/>
    </border>
    <border>
      <left style="thin"/>
      <right style="thin"/>
      <top style="hair"/>
      <bottom style="hair"/>
    </border>
    <border>
      <left style="thin"/>
      <right style="thin"/>
      <top style="hair"/>
      <bottom style="thin"/>
    </border>
    <border>
      <left style="thin"/>
      <right style="medium"/>
      <top style="thin"/>
      <bottom style="hair"/>
    </border>
    <border>
      <left style="thin"/>
      <right style="medium"/>
      <top style="hair"/>
      <bottom style="hair"/>
    </border>
    <border>
      <left style="thin"/>
      <right style="medium"/>
      <top style="hair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 style="thin"/>
      <top style="hair"/>
      <bottom style="medium"/>
    </border>
    <border>
      <left style="thin"/>
      <right style="medium"/>
      <top style="hair"/>
      <bottom style="medium"/>
    </border>
    <border>
      <left style="thin"/>
      <right style="thin"/>
      <top>
        <color indexed="63"/>
      </top>
      <bottom style="hair"/>
    </border>
    <border>
      <left style="thin"/>
      <right style="medium"/>
      <top>
        <color indexed="63"/>
      </top>
      <bottom style="hair"/>
    </border>
    <border>
      <left>
        <color indexed="63"/>
      </left>
      <right style="hair"/>
      <top style="hair"/>
      <bottom style="hair"/>
    </border>
    <border>
      <left>
        <color indexed="63"/>
      </left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 style="hair"/>
    </border>
    <border>
      <left>
        <color indexed="63"/>
      </left>
      <right>
        <color indexed="63"/>
      </right>
      <top>
        <color indexed="63"/>
      </top>
      <bottom style="hair"/>
    </border>
    <border>
      <left>
        <color indexed="63"/>
      </left>
      <right style="hair"/>
      <top>
        <color indexed="63"/>
      </top>
      <bottom style="hair"/>
    </border>
    <border>
      <left>
        <color indexed="63"/>
      </left>
      <right style="hair"/>
      <top style="thin"/>
      <bottom style="hair"/>
    </border>
    <border>
      <left style="hair"/>
      <right>
        <color indexed="63"/>
      </right>
      <top style="thin"/>
      <bottom>
        <color indexed="63"/>
      </bottom>
    </border>
    <border>
      <left>
        <color indexed="63"/>
      </left>
      <right style="hair"/>
      <top style="thin"/>
      <bottom>
        <color indexed="63"/>
      </bottom>
    </border>
    <border>
      <left>
        <color indexed="63"/>
      </left>
      <right style="hair"/>
      <top style="hair"/>
      <bottom>
        <color indexed="63"/>
      </bottom>
    </border>
    <border>
      <left style="thin"/>
      <right style="hair"/>
      <top style="thin"/>
      <bottom style="thin"/>
    </border>
    <border>
      <left style="hair"/>
      <right style="hair"/>
      <top style="thin"/>
      <bottom style="thin"/>
    </border>
    <border>
      <left style="hair"/>
      <right style="hair"/>
      <top>
        <color indexed="63"/>
      </top>
      <bottom>
        <color indexed="63"/>
      </bottom>
    </border>
    <border>
      <left style="hair"/>
      <right style="thin"/>
      <top style="thin"/>
      <bottom>
        <color indexed="63"/>
      </bottom>
    </border>
    <border>
      <left style="hair"/>
      <right style="thin"/>
      <top>
        <color indexed="63"/>
      </top>
      <bottom>
        <color indexed="63"/>
      </bottom>
    </border>
    <border>
      <left>
        <color indexed="63"/>
      </left>
      <right style="hair"/>
      <top style="hair"/>
      <bottom style="thin"/>
    </border>
    <border>
      <left style="thin"/>
      <right>
        <color indexed="63"/>
      </right>
      <top style="hair"/>
      <bottom style="hair"/>
    </border>
    <border>
      <left style="thin"/>
      <right>
        <color indexed="63"/>
      </right>
      <top style="hair"/>
      <bottom style="thin"/>
    </border>
    <border diagonalDown="1">
      <left style="thin"/>
      <right>
        <color indexed="63"/>
      </right>
      <top style="thin"/>
      <bottom>
        <color indexed="63"/>
      </bottom>
      <diagonal style="hair"/>
    </border>
    <border diagonalDown="1">
      <left>
        <color indexed="63"/>
      </left>
      <right>
        <color indexed="63"/>
      </right>
      <top style="thin"/>
      <bottom>
        <color indexed="63"/>
      </bottom>
      <diagonal style="hair"/>
    </border>
    <border diagonalDown="1">
      <left>
        <color indexed="63"/>
      </left>
      <right style="thin"/>
      <top style="thin"/>
      <bottom>
        <color indexed="63"/>
      </bottom>
      <diagonal style="hair"/>
    </border>
    <border diagonalDown="1">
      <left style="thin"/>
      <right>
        <color indexed="63"/>
      </right>
      <top>
        <color indexed="63"/>
      </top>
      <bottom>
        <color indexed="63"/>
      </bottom>
      <diagonal style="hair"/>
    </border>
    <border diagonalDown="1">
      <left>
        <color indexed="63"/>
      </left>
      <right>
        <color indexed="63"/>
      </right>
      <top>
        <color indexed="63"/>
      </top>
      <bottom>
        <color indexed="63"/>
      </bottom>
      <diagonal style="hair"/>
    </border>
    <border diagonalDown="1">
      <left>
        <color indexed="63"/>
      </left>
      <right style="thin"/>
      <top>
        <color indexed="63"/>
      </top>
      <bottom>
        <color indexed="63"/>
      </bottom>
      <diagonal style="hair"/>
    </border>
    <border diagonalDown="1">
      <left style="thin"/>
      <right>
        <color indexed="63"/>
      </right>
      <top>
        <color indexed="63"/>
      </top>
      <bottom style="thin"/>
      <diagonal style="hair"/>
    </border>
    <border diagonalDown="1">
      <left>
        <color indexed="63"/>
      </left>
      <right>
        <color indexed="63"/>
      </right>
      <top>
        <color indexed="63"/>
      </top>
      <bottom style="thin"/>
      <diagonal style="hair"/>
    </border>
    <border diagonalDown="1">
      <left>
        <color indexed="63"/>
      </left>
      <right style="thin"/>
      <top>
        <color indexed="63"/>
      </top>
      <bottom style="thin"/>
      <diagonal style="hair"/>
    </border>
    <border>
      <left style="thin"/>
      <right style="hair"/>
      <top style="thin"/>
      <bottom>
        <color indexed="63"/>
      </bottom>
    </border>
    <border>
      <left style="thin"/>
      <right style="hair"/>
      <top>
        <color indexed="63"/>
      </top>
      <bottom>
        <color indexed="63"/>
      </bottom>
    </border>
    <border>
      <left style="thin"/>
      <right style="hair"/>
      <top>
        <color indexed="63"/>
      </top>
      <bottom style="thin"/>
    </border>
    <border>
      <left style="hair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hair"/>
      <top>
        <color indexed="63"/>
      </top>
      <bottom>
        <color indexed="63"/>
      </bottom>
    </border>
    <border>
      <left style="hair"/>
      <right>
        <color indexed="63"/>
      </right>
      <top>
        <color indexed="63"/>
      </top>
      <bottom style="thin"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hair"/>
      <top style="hair"/>
      <bottom>
        <color indexed="63"/>
      </bottom>
    </border>
    <border>
      <left style="hair"/>
      <right>
        <color indexed="63"/>
      </right>
      <top style="hair"/>
      <bottom>
        <color indexed="63"/>
      </bottom>
    </border>
    <border>
      <left style="medium"/>
      <right style="thin"/>
      <top style="medium"/>
      <bottom style="thin"/>
    </border>
    <border>
      <left style="medium"/>
      <right style="thin"/>
      <top style="thin"/>
      <bottom style="thin"/>
    </border>
    <border>
      <left style="thin"/>
      <right style="thin"/>
      <top style="medium"/>
      <bottom style="thin"/>
    </border>
    <border>
      <left style="thin"/>
      <right style="thin"/>
      <top style="thin"/>
      <bottom style="thin"/>
    </border>
    <border>
      <left style="thin"/>
      <right style="thin"/>
      <top>
        <color indexed="63"/>
      </top>
      <bottom>
        <color indexed="63"/>
      </bottom>
    </border>
    <border>
      <left style="medium"/>
      <right style="thin"/>
      <top style="thin"/>
      <bottom style="medium"/>
    </border>
    <border>
      <left style="thin"/>
      <right style="thin"/>
      <top style="thin"/>
      <bottom style="medium"/>
    </border>
    <border>
      <left style="medium"/>
      <right style="thin"/>
      <top>
        <color indexed="63"/>
      </top>
      <bottom style="thin"/>
    </border>
    <border>
      <left style="thin"/>
      <right style="medium"/>
      <top style="medium"/>
      <bottom style="thin"/>
    </border>
    <border>
      <left style="thin"/>
      <right style="medium"/>
      <top style="thin"/>
      <bottom style="thin"/>
    </border>
  </borders>
  <cellStyleXfs count="23">
    <xf numFmtId="180" fontId="0" fillId="0" borderId="0">
      <alignment vertical="center"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9" fontId="0" fillId="0" borderId="0" applyFont="0" applyFill="0" applyBorder="0" applyAlignment="0" applyProtection="0"/>
    <xf numFmtId="0" fontId="1" fillId="0" borderId="0" applyNumberFormat="0" applyFill="0" applyBorder="0" applyAlignment="0" applyProtection="0"/>
    <xf numFmtId="185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180" fontId="0" fillId="0" borderId="0">
      <alignment vertical="center"/>
      <protection/>
    </xf>
    <xf numFmtId="0" fontId="2" fillId="0" borderId="0" applyNumberFormat="0" applyFill="0" applyBorder="0" applyAlignment="0" applyProtection="0"/>
  </cellStyleXfs>
  <cellXfs count="328">
    <xf numFmtId="180" fontId="0" fillId="0" borderId="0" xfId="0" applyAlignment="1">
      <alignment vertical="center"/>
    </xf>
    <xf numFmtId="180" fontId="4" fillId="0" borderId="0" xfId="0" applyFont="1" applyFill="1" applyAlignment="1">
      <alignment vertical="center"/>
    </xf>
    <xf numFmtId="180" fontId="5" fillId="0" borderId="0" xfId="0" applyFont="1" applyFill="1" applyAlignment="1">
      <alignment vertical="center"/>
    </xf>
    <xf numFmtId="180" fontId="4" fillId="0" borderId="1" xfId="0" applyFont="1" applyFill="1" applyBorder="1" applyAlignment="1">
      <alignment horizontal="center" vertical="center"/>
    </xf>
    <xf numFmtId="180" fontId="4" fillId="0" borderId="2" xfId="0" applyFont="1" applyFill="1" applyBorder="1" applyAlignment="1">
      <alignment horizontal="center" vertical="center"/>
    </xf>
    <xf numFmtId="180" fontId="4" fillId="0" borderId="2" xfId="0" applyFont="1" applyFill="1" applyBorder="1" applyAlignment="1">
      <alignment horizontal="center" vertical="center" wrapText="1"/>
    </xf>
    <xf numFmtId="180" fontId="4" fillId="0" borderId="3" xfId="0" applyFont="1" applyFill="1" applyBorder="1" applyAlignment="1">
      <alignment horizontal="center" vertical="center"/>
    </xf>
    <xf numFmtId="180" fontId="4" fillId="0" borderId="4" xfId="0" applyFont="1" applyFill="1" applyBorder="1" applyAlignment="1">
      <alignment horizontal="center" vertical="center"/>
    </xf>
    <xf numFmtId="49" fontId="4" fillId="0" borderId="5" xfId="0" applyNumberFormat="1" applyFont="1" applyFill="1" applyBorder="1" applyAlignment="1">
      <alignment horizontal="center" vertical="center"/>
    </xf>
    <xf numFmtId="180" fontId="4" fillId="0" borderId="3" xfId="0" applyFont="1" applyFill="1" applyBorder="1" applyAlignment="1">
      <alignment horizontal="center" vertical="center" wrapText="1"/>
    </xf>
    <xf numFmtId="185" fontId="4" fillId="0" borderId="3" xfId="17" applyFont="1" applyFill="1" applyBorder="1" applyAlignment="1">
      <alignment vertical="center"/>
    </xf>
    <xf numFmtId="180" fontId="4" fillId="0" borderId="3" xfId="0" applyFont="1" applyFill="1" applyBorder="1" applyAlignment="1">
      <alignment vertical="center"/>
    </xf>
    <xf numFmtId="180" fontId="7" fillId="0" borderId="3" xfId="0" applyFont="1" applyFill="1" applyBorder="1" applyAlignment="1">
      <alignment vertical="center" wrapText="1"/>
    </xf>
    <xf numFmtId="180" fontId="6" fillId="0" borderId="6" xfId="0" applyFont="1" applyFill="1" applyBorder="1" applyAlignment="1">
      <alignment vertical="center" wrapText="1"/>
    </xf>
    <xf numFmtId="49" fontId="4" fillId="0" borderId="7" xfId="0" applyNumberFormat="1" applyFont="1" applyFill="1" applyBorder="1" applyAlignment="1">
      <alignment horizontal="center" vertical="center"/>
    </xf>
    <xf numFmtId="180" fontId="4" fillId="0" borderId="2" xfId="0" applyFont="1" applyFill="1" applyBorder="1" applyAlignment="1">
      <alignment vertical="center"/>
    </xf>
    <xf numFmtId="180" fontId="4" fillId="0" borderId="8" xfId="0" applyFont="1" applyFill="1" applyBorder="1" applyAlignment="1">
      <alignment horizontal="center" vertical="center"/>
    </xf>
    <xf numFmtId="180" fontId="6" fillId="0" borderId="8" xfId="0" applyFont="1" applyFill="1" applyBorder="1" applyAlignment="1">
      <alignment horizontal="center" vertical="center" wrapText="1"/>
    </xf>
    <xf numFmtId="180" fontId="7" fillId="0" borderId="2" xfId="0" applyFont="1" applyFill="1" applyBorder="1" applyAlignment="1">
      <alignment horizontal="center" vertical="center" wrapText="1"/>
    </xf>
    <xf numFmtId="180" fontId="6" fillId="0" borderId="2" xfId="0" applyFont="1" applyFill="1" applyBorder="1" applyAlignment="1">
      <alignment horizontal="center" vertical="center" wrapText="1"/>
    </xf>
    <xf numFmtId="180" fontId="7" fillId="0" borderId="2" xfId="0" applyFont="1" applyFill="1" applyBorder="1" applyAlignment="1">
      <alignment horizontal="center" vertical="center"/>
    </xf>
    <xf numFmtId="180" fontId="4" fillId="0" borderId="8" xfId="0" applyFont="1" applyFill="1" applyBorder="1" applyAlignment="1">
      <alignment horizontal="center" vertical="center" wrapText="1" shrinkToFit="1"/>
    </xf>
    <xf numFmtId="49" fontId="4" fillId="2" borderId="9" xfId="0" applyNumberFormat="1" applyFont="1" applyFill="1" applyBorder="1" applyAlignment="1">
      <alignment horizontal="center" vertical="center"/>
    </xf>
    <xf numFmtId="180" fontId="4" fillId="2" borderId="4" xfId="0" applyFont="1" applyFill="1" applyBorder="1" applyAlignment="1">
      <alignment horizontal="center" vertical="center"/>
    </xf>
    <xf numFmtId="180" fontId="4" fillId="2" borderId="4" xfId="0" applyFont="1" applyFill="1" applyBorder="1" applyAlignment="1">
      <alignment vertical="center"/>
    </xf>
    <xf numFmtId="180" fontId="4" fillId="2" borderId="10" xfId="0" applyFont="1" applyFill="1" applyBorder="1" applyAlignment="1">
      <alignment vertical="center"/>
    </xf>
    <xf numFmtId="180" fontId="4" fillId="0" borderId="0" xfId="0" applyFont="1" applyFill="1" applyBorder="1" applyAlignment="1">
      <alignment vertical="center"/>
    </xf>
    <xf numFmtId="180" fontId="4" fillId="0" borderId="11" xfId="0" applyFont="1" applyFill="1" applyBorder="1" applyAlignment="1">
      <alignment vertical="center"/>
    </xf>
    <xf numFmtId="180" fontId="4" fillId="0" borderId="12" xfId="0" applyFont="1" applyFill="1" applyBorder="1" applyAlignment="1">
      <alignment horizontal="center" vertical="center" wrapText="1"/>
    </xf>
    <xf numFmtId="180" fontId="4" fillId="0" borderId="12" xfId="0" applyFont="1" applyFill="1" applyBorder="1" applyAlignment="1">
      <alignment horizontal="center" vertical="center"/>
    </xf>
    <xf numFmtId="180" fontId="4" fillId="0" borderId="13" xfId="0" applyFont="1" applyFill="1" applyBorder="1" applyAlignment="1">
      <alignment horizontal="center" vertical="center"/>
    </xf>
    <xf numFmtId="49" fontId="4" fillId="0" borderId="14" xfId="0" applyNumberFormat="1" applyFont="1" applyFill="1" applyBorder="1" applyAlignment="1">
      <alignment horizontal="center" vertical="center"/>
    </xf>
    <xf numFmtId="180" fontId="4" fillId="0" borderId="1" xfId="0" applyFont="1" applyFill="1" applyBorder="1" applyAlignment="1">
      <alignment vertical="center"/>
    </xf>
    <xf numFmtId="38" fontId="4" fillId="0" borderId="15" xfId="17" applyNumberFormat="1" applyFont="1" applyFill="1" applyBorder="1" applyAlignment="1">
      <alignment vertical="center"/>
    </xf>
    <xf numFmtId="49" fontId="4" fillId="0" borderId="15" xfId="0" applyNumberFormat="1" applyFont="1" applyFill="1" applyBorder="1" applyAlignment="1">
      <alignment horizontal="center" vertical="center"/>
    </xf>
    <xf numFmtId="180" fontId="4" fillId="0" borderId="15" xfId="0" applyFont="1" applyFill="1" applyBorder="1" applyAlignment="1">
      <alignment vertical="center"/>
    </xf>
    <xf numFmtId="209" fontId="4" fillId="0" borderId="1" xfId="0" applyNumberFormat="1" applyFont="1" applyFill="1" applyBorder="1" applyAlignment="1">
      <alignment vertical="center"/>
    </xf>
    <xf numFmtId="209" fontId="4" fillId="0" borderId="16" xfId="0" applyNumberFormat="1" applyFont="1" applyFill="1" applyBorder="1" applyAlignment="1">
      <alignment vertical="center"/>
    </xf>
    <xf numFmtId="38" fontId="4" fillId="0" borderId="17" xfId="17" applyNumberFormat="1" applyFont="1" applyFill="1" applyBorder="1" applyAlignment="1">
      <alignment vertical="center"/>
    </xf>
    <xf numFmtId="49" fontId="4" fillId="0" borderId="17" xfId="0" applyNumberFormat="1" applyFont="1" applyFill="1" applyBorder="1" applyAlignment="1">
      <alignment horizontal="center" vertical="center"/>
    </xf>
    <xf numFmtId="180" fontId="4" fillId="0" borderId="17" xfId="0" applyFont="1" applyFill="1" applyBorder="1" applyAlignment="1">
      <alignment vertical="center"/>
    </xf>
    <xf numFmtId="209" fontId="4" fillId="0" borderId="2" xfId="0" applyNumberFormat="1" applyFont="1" applyFill="1" applyBorder="1" applyAlignment="1">
      <alignment vertical="center"/>
    </xf>
    <xf numFmtId="209" fontId="4" fillId="0" borderId="8" xfId="0" applyNumberFormat="1" applyFont="1" applyFill="1" applyBorder="1" applyAlignment="1">
      <alignment vertical="center"/>
    </xf>
    <xf numFmtId="38" fontId="4" fillId="2" borderId="18" xfId="17" applyNumberFormat="1" applyFont="1" applyFill="1" applyBorder="1" applyAlignment="1">
      <alignment vertical="center"/>
    </xf>
    <xf numFmtId="49" fontId="4" fillId="2" borderId="18" xfId="0" applyNumberFormat="1" applyFont="1" applyFill="1" applyBorder="1" applyAlignment="1">
      <alignment horizontal="center" vertical="center"/>
    </xf>
    <xf numFmtId="180" fontId="4" fillId="2" borderId="18" xfId="0" applyFont="1" applyFill="1" applyBorder="1" applyAlignment="1">
      <alignment vertical="center"/>
    </xf>
    <xf numFmtId="209" fontId="4" fillId="2" borderId="4" xfId="0" applyNumberFormat="1" applyFont="1" applyFill="1" applyBorder="1" applyAlignment="1">
      <alignment vertical="center"/>
    </xf>
    <xf numFmtId="209" fontId="4" fillId="2" borderId="10" xfId="0" applyNumberFormat="1" applyFont="1" applyFill="1" applyBorder="1" applyAlignment="1">
      <alignment vertical="center"/>
    </xf>
    <xf numFmtId="180" fontId="8" fillId="0" borderId="0" xfId="0" applyFont="1" applyFill="1" applyAlignment="1">
      <alignment vertical="center"/>
    </xf>
    <xf numFmtId="180" fontId="8" fillId="0" borderId="0" xfId="0" applyFont="1" applyFill="1" applyBorder="1" applyAlignment="1">
      <alignment horizontal="right" vertical="center"/>
    </xf>
    <xf numFmtId="180" fontId="8" fillId="0" borderId="0" xfId="0" applyFont="1" applyFill="1" applyBorder="1" applyAlignment="1">
      <alignment vertical="center"/>
    </xf>
    <xf numFmtId="180" fontId="8" fillId="0" borderId="19" xfId="0" applyFont="1" applyFill="1" applyBorder="1" applyAlignment="1">
      <alignment horizontal="center" vertical="center"/>
    </xf>
    <xf numFmtId="180" fontId="8" fillId="0" borderId="12" xfId="0" applyFont="1" applyFill="1" applyBorder="1" applyAlignment="1">
      <alignment horizontal="center" vertical="center"/>
    </xf>
    <xf numFmtId="180" fontId="8" fillId="0" borderId="20" xfId="0" applyFont="1" applyFill="1" applyBorder="1" applyAlignment="1">
      <alignment horizontal="center" vertical="center"/>
    </xf>
    <xf numFmtId="180" fontId="8" fillId="0" borderId="21" xfId="0" applyFont="1" applyFill="1" applyBorder="1" applyAlignment="1">
      <alignment horizontal="center" vertical="center"/>
    </xf>
    <xf numFmtId="183" fontId="8" fillId="0" borderId="14" xfId="0" applyNumberFormat="1" applyFont="1" applyFill="1" applyBorder="1" applyAlignment="1">
      <alignment vertical="center"/>
    </xf>
    <xf numFmtId="183" fontId="8" fillId="0" borderId="1" xfId="0" applyNumberFormat="1" applyFont="1" applyFill="1" applyBorder="1" applyAlignment="1">
      <alignment vertical="center"/>
    </xf>
    <xf numFmtId="183" fontId="8" fillId="0" borderId="16" xfId="0" applyNumberFormat="1" applyFont="1" applyFill="1" applyBorder="1" applyAlignment="1">
      <alignment vertical="center"/>
    </xf>
    <xf numFmtId="180" fontId="8" fillId="0" borderId="0" xfId="0" applyFont="1" applyFill="1" applyBorder="1" applyAlignment="1">
      <alignment horizontal="center" vertical="center"/>
    </xf>
    <xf numFmtId="180" fontId="8" fillId="0" borderId="22" xfId="0" applyFont="1" applyFill="1" applyBorder="1" applyAlignment="1">
      <alignment horizontal="center" vertical="center"/>
    </xf>
    <xf numFmtId="180" fontId="8" fillId="0" borderId="23" xfId="0" applyFont="1" applyFill="1" applyBorder="1" applyAlignment="1">
      <alignment horizontal="center" vertical="center"/>
    </xf>
    <xf numFmtId="183" fontId="8" fillId="0" borderId="7" xfId="0" applyNumberFormat="1" applyFont="1" applyFill="1" applyBorder="1" applyAlignment="1">
      <alignment vertical="center"/>
    </xf>
    <xf numFmtId="183" fontId="8" fillId="0" borderId="2" xfId="0" applyNumberFormat="1" applyFont="1" applyFill="1" applyBorder="1" applyAlignment="1">
      <alignment vertical="center"/>
    </xf>
    <xf numFmtId="183" fontId="8" fillId="0" borderId="8" xfId="0" applyNumberFormat="1" applyFont="1" applyFill="1" applyBorder="1" applyAlignment="1">
      <alignment vertical="center"/>
    </xf>
    <xf numFmtId="180" fontId="8" fillId="0" borderId="0" xfId="0" applyFont="1" applyFill="1" applyBorder="1" applyAlignment="1">
      <alignment horizontal="distributed" vertical="center"/>
    </xf>
    <xf numFmtId="180" fontId="8" fillId="0" borderId="11" xfId="0" applyFont="1" applyFill="1" applyBorder="1" applyAlignment="1">
      <alignment horizontal="center" vertical="center"/>
    </xf>
    <xf numFmtId="180" fontId="8" fillId="0" borderId="22" xfId="0" applyFont="1" applyFill="1" applyBorder="1" applyAlignment="1">
      <alignment horizontal="center" vertical="center" wrapText="1"/>
    </xf>
    <xf numFmtId="180" fontId="8" fillId="0" borderId="23" xfId="0" applyFont="1" applyFill="1" applyBorder="1" applyAlignment="1">
      <alignment horizontal="center" vertical="center" wrapText="1"/>
    </xf>
    <xf numFmtId="180" fontId="8" fillId="0" borderId="24" xfId="0" applyFont="1" applyFill="1" applyBorder="1" applyAlignment="1">
      <alignment horizontal="center" vertical="center"/>
    </xf>
    <xf numFmtId="180" fontId="8" fillId="0" borderId="17" xfId="0" applyFont="1" applyFill="1" applyBorder="1" applyAlignment="1">
      <alignment horizontal="center" vertical="center"/>
    </xf>
    <xf numFmtId="180" fontId="8" fillId="0" borderId="18" xfId="0" applyFont="1" applyFill="1" applyBorder="1" applyAlignment="1">
      <alignment horizontal="center" vertical="center"/>
    </xf>
    <xf numFmtId="183" fontId="8" fillId="0" borderId="9" xfId="0" applyNumberFormat="1" applyFont="1" applyFill="1" applyBorder="1" applyAlignment="1">
      <alignment vertical="center"/>
    </xf>
    <xf numFmtId="183" fontId="8" fillId="0" borderId="4" xfId="0" applyNumberFormat="1" applyFont="1" applyFill="1" applyBorder="1" applyAlignment="1">
      <alignment vertical="center"/>
    </xf>
    <xf numFmtId="183" fontId="8" fillId="0" borderId="10" xfId="0" applyNumberFormat="1" applyFont="1" applyFill="1" applyBorder="1" applyAlignment="1">
      <alignment vertical="center"/>
    </xf>
    <xf numFmtId="183" fontId="8" fillId="0" borderId="0" xfId="0" applyNumberFormat="1" applyFont="1" applyFill="1" applyAlignment="1">
      <alignment vertical="center"/>
    </xf>
    <xf numFmtId="183" fontId="8" fillId="0" borderId="8" xfId="0" applyNumberFormat="1" applyFont="1" applyFill="1" applyBorder="1" applyAlignment="1">
      <alignment vertical="center" shrinkToFit="1"/>
    </xf>
    <xf numFmtId="183" fontId="8" fillId="0" borderId="0" xfId="0" applyNumberFormat="1" applyFont="1" applyFill="1" applyBorder="1" applyAlignment="1">
      <alignment vertical="center"/>
    </xf>
    <xf numFmtId="183" fontId="8" fillId="0" borderId="0" xfId="0" applyNumberFormat="1" applyFont="1" applyFill="1" applyBorder="1" applyAlignment="1">
      <alignment horizontal="right" vertical="center"/>
    </xf>
    <xf numFmtId="183" fontId="8" fillId="0" borderId="0" xfId="0" applyNumberFormat="1" applyFont="1" applyFill="1" applyBorder="1" applyAlignment="1">
      <alignment horizontal="left" vertical="center"/>
    </xf>
    <xf numFmtId="183" fontId="8" fillId="0" borderId="0" xfId="0" applyNumberFormat="1" applyFont="1" applyFill="1" applyBorder="1" applyAlignment="1">
      <alignment horizontal="distributed" vertical="center"/>
    </xf>
    <xf numFmtId="183" fontId="8" fillId="0" borderId="0" xfId="0" applyNumberFormat="1" applyFont="1" applyFill="1" applyBorder="1" applyAlignment="1">
      <alignment horizontal="center" vertical="center"/>
    </xf>
    <xf numFmtId="183" fontId="8" fillId="0" borderId="0" xfId="0" applyNumberFormat="1" applyFont="1" applyFill="1" applyBorder="1" applyAlignment="1">
      <alignment vertical="center"/>
    </xf>
    <xf numFmtId="183" fontId="8" fillId="0" borderId="0" xfId="0" applyNumberFormat="1" applyFont="1" applyFill="1" applyBorder="1" applyAlignment="1">
      <alignment vertical="center" shrinkToFit="1"/>
    </xf>
    <xf numFmtId="180" fontId="9" fillId="0" borderId="0" xfId="0" applyFont="1" applyFill="1" applyAlignment="1">
      <alignment horizontal="center"/>
    </xf>
    <xf numFmtId="180" fontId="8" fillId="0" borderId="0" xfId="0" applyFont="1" applyFill="1" applyAlignment="1">
      <alignment horizontal="center" vertical="top"/>
    </xf>
    <xf numFmtId="180" fontId="8" fillId="0" borderId="0" xfId="0" applyFont="1" applyFill="1" applyAlignment="1">
      <alignment vertical="center"/>
    </xf>
    <xf numFmtId="180" fontId="8" fillId="0" borderId="25" xfId="0" applyFont="1" applyFill="1" applyBorder="1" applyAlignment="1">
      <alignment horizontal="center" vertical="center"/>
    </xf>
    <xf numFmtId="180" fontId="8" fillId="0" borderId="26" xfId="0" applyFont="1" applyFill="1" applyBorder="1" applyAlignment="1">
      <alignment horizontal="right" vertical="center"/>
    </xf>
    <xf numFmtId="180" fontId="8" fillId="0" borderId="27" xfId="0" applyFont="1" applyFill="1" applyBorder="1" applyAlignment="1">
      <alignment vertical="center"/>
    </xf>
    <xf numFmtId="180" fontId="8" fillId="0" borderId="22" xfId="0" applyFont="1" applyFill="1" applyBorder="1" applyAlignment="1">
      <alignment horizontal="right" vertical="center"/>
    </xf>
    <xf numFmtId="180" fontId="8" fillId="0" borderId="23" xfId="0" applyFont="1" applyFill="1" applyBorder="1" applyAlignment="1">
      <alignment vertical="center"/>
    </xf>
    <xf numFmtId="49" fontId="4" fillId="0" borderId="3" xfId="0" applyNumberFormat="1" applyFont="1" applyFill="1" applyBorder="1" applyAlignment="1">
      <alignment horizontal="center" vertical="center"/>
    </xf>
    <xf numFmtId="180" fontId="8" fillId="0" borderId="28" xfId="0" applyFont="1" applyFill="1" applyBorder="1" applyAlignment="1">
      <alignment horizontal="right" vertical="center"/>
    </xf>
    <xf numFmtId="180" fontId="8" fillId="0" borderId="29" xfId="0" applyFont="1" applyFill="1" applyBorder="1" applyAlignment="1">
      <alignment vertical="center"/>
    </xf>
    <xf numFmtId="180" fontId="8" fillId="0" borderId="0" xfId="0" applyFont="1" applyFill="1" applyBorder="1" applyAlignment="1">
      <alignment vertical="center"/>
    </xf>
    <xf numFmtId="49" fontId="8" fillId="0" borderId="0" xfId="0" applyNumberFormat="1" applyFont="1" applyFill="1" applyAlignment="1">
      <alignment vertical="center"/>
    </xf>
    <xf numFmtId="180" fontId="8" fillId="3" borderId="22" xfId="0" applyFont="1" applyFill="1" applyBorder="1" applyAlignment="1">
      <alignment horizontal="right" vertical="center"/>
    </xf>
    <xf numFmtId="180" fontId="8" fillId="3" borderId="23" xfId="0" applyFont="1" applyFill="1" applyBorder="1" applyAlignment="1">
      <alignment vertical="center"/>
    </xf>
    <xf numFmtId="180" fontId="8" fillId="3" borderId="28" xfId="0" applyFont="1" applyFill="1" applyBorder="1" applyAlignment="1">
      <alignment horizontal="right" vertical="center"/>
    </xf>
    <xf numFmtId="180" fontId="8" fillId="3" borderId="29" xfId="0" applyFont="1" applyFill="1" applyBorder="1" applyAlignment="1">
      <alignment vertical="center"/>
    </xf>
    <xf numFmtId="180" fontId="4" fillId="0" borderId="0" xfId="21" applyFont="1" applyFill="1">
      <alignment vertical="center"/>
      <protection/>
    </xf>
    <xf numFmtId="180" fontId="7" fillId="0" borderId="30" xfId="21" applyFont="1" applyFill="1" applyBorder="1" applyAlignment="1">
      <alignment horizontal="center" vertical="center"/>
      <protection/>
    </xf>
    <xf numFmtId="180" fontId="7" fillId="0" borderId="31" xfId="21" applyFont="1" applyFill="1" applyBorder="1" applyAlignment="1">
      <alignment horizontal="center" vertical="center"/>
      <protection/>
    </xf>
    <xf numFmtId="180" fontId="7" fillId="2" borderId="32" xfId="21" applyFont="1" applyFill="1" applyBorder="1" applyAlignment="1">
      <alignment horizontal="center" vertical="center"/>
      <protection/>
    </xf>
    <xf numFmtId="180" fontId="4" fillId="0" borderId="30" xfId="21" applyFont="1" applyFill="1" applyBorder="1">
      <alignment vertical="center"/>
      <protection/>
    </xf>
    <xf numFmtId="180" fontId="4" fillId="0" borderId="33" xfId="21" applyFont="1" applyFill="1" applyBorder="1">
      <alignment vertical="center"/>
      <protection/>
    </xf>
    <xf numFmtId="180" fontId="4" fillId="0" borderId="31" xfId="21" applyFont="1" applyFill="1" applyBorder="1">
      <alignment vertical="center"/>
      <protection/>
    </xf>
    <xf numFmtId="180" fontId="4" fillId="0" borderId="34" xfId="21" applyFont="1" applyFill="1" applyBorder="1">
      <alignment vertical="center"/>
      <protection/>
    </xf>
    <xf numFmtId="180" fontId="4" fillId="2" borderId="32" xfId="21" applyFont="1" applyFill="1" applyBorder="1">
      <alignment vertical="center"/>
      <protection/>
    </xf>
    <xf numFmtId="180" fontId="4" fillId="2" borderId="35" xfId="21" applyFont="1" applyFill="1" applyBorder="1">
      <alignment vertical="center"/>
      <protection/>
    </xf>
    <xf numFmtId="180" fontId="4" fillId="0" borderId="36" xfId="21" applyFont="1" applyFill="1" applyBorder="1" applyAlignment="1">
      <alignment vertical="center"/>
      <protection/>
    </xf>
    <xf numFmtId="180" fontId="4" fillId="0" borderId="37" xfId="21" applyFont="1" applyFill="1" applyBorder="1" applyAlignment="1">
      <alignment vertical="center"/>
      <protection/>
    </xf>
    <xf numFmtId="180" fontId="4" fillId="2" borderId="38" xfId="21" applyFont="1" applyFill="1" applyBorder="1">
      <alignment vertical="center"/>
      <protection/>
    </xf>
    <xf numFmtId="180" fontId="4" fillId="2" borderId="39" xfId="21" applyFont="1" applyFill="1" applyBorder="1">
      <alignment vertical="center"/>
      <protection/>
    </xf>
    <xf numFmtId="180" fontId="4" fillId="0" borderId="40" xfId="21" applyFont="1" applyFill="1" applyBorder="1">
      <alignment vertical="center"/>
      <protection/>
    </xf>
    <xf numFmtId="180" fontId="4" fillId="0" borderId="41" xfId="21" applyFont="1" applyFill="1" applyBorder="1">
      <alignment vertical="center"/>
      <protection/>
    </xf>
    <xf numFmtId="180" fontId="12" fillId="0" borderId="0" xfId="21" applyFont="1" applyFill="1">
      <alignment vertical="center"/>
      <protection/>
    </xf>
    <xf numFmtId="180" fontId="14" fillId="0" borderId="0" xfId="0" applyFont="1" applyFill="1" applyAlignment="1">
      <alignment vertical="center"/>
    </xf>
    <xf numFmtId="180" fontId="4" fillId="0" borderId="42" xfId="0" applyFont="1" applyFill="1" applyBorder="1" applyAlignment="1">
      <alignment horizontal="center" vertical="center"/>
    </xf>
    <xf numFmtId="180" fontId="4" fillId="0" borderId="25" xfId="0" applyFont="1" applyFill="1" applyBorder="1" applyAlignment="1">
      <alignment horizontal="center" vertical="center"/>
    </xf>
    <xf numFmtId="180" fontId="4" fillId="0" borderId="43" xfId="0" applyFont="1" applyFill="1" applyBorder="1" applyAlignment="1">
      <alignment horizontal="center" vertical="center"/>
    </xf>
    <xf numFmtId="180" fontId="4" fillId="0" borderId="12" xfId="0" applyFont="1" applyFill="1" applyBorder="1" applyAlignment="1">
      <alignment horizontal="center" vertical="center"/>
    </xf>
    <xf numFmtId="180" fontId="4" fillId="0" borderId="44" xfId="0" applyFont="1" applyFill="1" applyBorder="1" applyAlignment="1">
      <alignment horizontal="center" vertical="center"/>
    </xf>
    <xf numFmtId="180" fontId="4" fillId="0" borderId="45" xfId="0" applyFont="1" applyFill="1" applyBorder="1" applyAlignment="1">
      <alignment horizontal="center" vertical="center"/>
    </xf>
    <xf numFmtId="180" fontId="4" fillId="0" borderId="46" xfId="0" applyFont="1" applyFill="1" applyBorder="1" applyAlignment="1">
      <alignment horizontal="center" vertical="center"/>
    </xf>
    <xf numFmtId="180" fontId="4" fillId="0" borderId="47" xfId="0" applyFont="1" applyFill="1" applyBorder="1" applyAlignment="1">
      <alignment horizontal="center" vertical="center"/>
    </xf>
    <xf numFmtId="180" fontId="4" fillId="0" borderId="48" xfId="0" applyFont="1" applyFill="1" applyBorder="1" applyAlignment="1">
      <alignment horizontal="center" vertical="center"/>
    </xf>
    <xf numFmtId="180" fontId="4" fillId="0" borderId="20" xfId="0" applyFont="1" applyFill="1" applyBorder="1" applyAlignment="1">
      <alignment horizontal="center" vertical="center"/>
    </xf>
    <xf numFmtId="180" fontId="4" fillId="0" borderId="49" xfId="0" applyFont="1" applyFill="1" applyBorder="1" applyAlignment="1">
      <alignment horizontal="center" vertical="center"/>
    </xf>
    <xf numFmtId="180" fontId="4" fillId="0" borderId="50" xfId="0" applyFont="1" applyFill="1" applyBorder="1" applyAlignment="1">
      <alignment horizontal="center" vertical="center"/>
    </xf>
    <xf numFmtId="180" fontId="4" fillId="0" borderId="4" xfId="0" applyFont="1" applyFill="1" applyBorder="1" applyAlignment="1">
      <alignment vertical="center" textRotation="255"/>
    </xf>
    <xf numFmtId="180" fontId="4" fillId="0" borderId="1" xfId="0" applyFont="1" applyFill="1" applyBorder="1" applyAlignment="1">
      <alignment horizontal="center" vertical="center" wrapText="1"/>
    </xf>
    <xf numFmtId="180" fontId="4" fillId="0" borderId="2" xfId="0" applyFont="1" applyFill="1" applyBorder="1" applyAlignment="1">
      <alignment horizontal="center" vertical="center" wrapText="1"/>
    </xf>
    <xf numFmtId="180" fontId="4" fillId="0" borderId="4" xfId="0" applyFont="1" applyFill="1" applyBorder="1" applyAlignment="1">
      <alignment horizontal="center" vertical="center" wrapText="1"/>
    </xf>
    <xf numFmtId="180" fontId="4" fillId="0" borderId="19" xfId="0" applyFont="1" applyFill="1" applyBorder="1" applyAlignment="1">
      <alignment horizontal="center" vertical="center"/>
    </xf>
    <xf numFmtId="180" fontId="4" fillId="0" borderId="3" xfId="0" applyFont="1" applyFill="1" applyBorder="1" applyAlignment="1">
      <alignment horizontal="center" vertical="center"/>
    </xf>
    <xf numFmtId="180" fontId="4" fillId="0" borderId="14" xfId="0" applyFont="1" applyFill="1" applyBorder="1" applyAlignment="1">
      <alignment horizontal="center" vertical="center" textRotation="255"/>
    </xf>
    <xf numFmtId="180" fontId="4" fillId="0" borderId="7" xfId="0" applyFont="1" applyFill="1" applyBorder="1" applyAlignment="1">
      <alignment horizontal="center" vertical="center" textRotation="255"/>
    </xf>
    <xf numFmtId="180" fontId="4" fillId="0" borderId="9" xfId="0" applyFont="1" applyFill="1" applyBorder="1" applyAlignment="1">
      <alignment horizontal="center" vertical="center" textRotation="255"/>
    </xf>
    <xf numFmtId="180" fontId="4" fillId="0" borderId="51" xfId="0" applyFont="1" applyFill="1" applyBorder="1" applyAlignment="1">
      <alignment horizontal="center" vertical="center" textRotation="255"/>
    </xf>
    <xf numFmtId="180" fontId="4" fillId="0" borderId="52" xfId="0" applyFont="1" applyFill="1" applyBorder="1" applyAlignment="1">
      <alignment horizontal="center" vertical="center"/>
    </xf>
    <xf numFmtId="180" fontId="4" fillId="0" borderId="8" xfId="0" applyFont="1" applyFill="1" applyBorder="1" applyAlignment="1">
      <alignment horizontal="center" vertical="center" wrapText="1"/>
    </xf>
    <xf numFmtId="180" fontId="4" fillId="0" borderId="10" xfId="0" applyFont="1" applyFill="1" applyBorder="1" applyAlignment="1">
      <alignment horizontal="center" vertical="center" wrapText="1"/>
    </xf>
    <xf numFmtId="180" fontId="4" fillId="0" borderId="1" xfId="0" applyFont="1" applyFill="1" applyBorder="1" applyAlignment="1">
      <alignment vertical="center" textRotation="255"/>
    </xf>
    <xf numFmtId="180" fontId="4" fillId="0" borderId="2" xfId="0" applyFont="1" applyFill="1" applyBorder="1" applyAlignment="1">
      <alignment vertical="center" textRotation="255"/>
    </xf>
    <xf numFmtId="180" fontId="4" fillId="0" borderId="16" xfId="0" applyFont="1" applyFill="1" applyBorder="1" applyAlignment="1">
      <alignment horizontal="center" vertical="center" wrapText="1"/>
    </xf>
    <xf numFmtId="180" fontId="4" fillId="0" borderId="2" xfId="0" applyFont="1" applyFill="1" applyBorder="1" applyAlignment="1">
      <alignment horizontal="center" vertical="center"/>
    </xf>
    <xf numFmtId="180" fontId="4" fillId="0" borderId="4" xfId="0" applyFont="1" applyFill="1" applyBorder="1" applyAlignment="1">
      <alignment horizontal="center" vertical="center"/>
    </xf>
    <xf numFmtId="180" fontId="4" fillId="0" borderId="1" xfId="0" applyFont="1" applyFill="1" applyBorder="1" applyAlignment="1">
      <alignment horizontal="center" vertical="center"/>
    </xf>
    <xf numFmtId="180" fontId="4" fillId="0" borderId="53" xfId="0" applyFont="1" applyFill="1" applyBorder="1" applyAlignment="1">
      <alignment horizontal="center" vertical="center"/>
    </xf>
    <xf numFmtId="180" fontId="4" fillId="0" borderId="15" xfId="0" applyFont="1" applyFill="1" applyBorder="1" applyAlignment="1">
      <alignment horizontal="center" vertical="center"/>
    </xf>
    <xf numFmtId="180" fontId="4" fillId="0" borderId="25" xfId="0" applyFont="1" applyFill="1" applyBorder="1" applyAlignment="1">
      <alignment horizontal="center" vertical="center" wrapText="1"/>
    </xf>
    <xf numFmtId="180" fontId="4" fillId="0" borderId="53" xfId="0" applyFont="1" applyFill="1" applyBorder="1" applyAlignment="1">
      <alignment horizontal="center" vertical="center" wrapText="1"/>
    </xf>
    <xf numFmtId="180" fontId="4" fillId="0" borderId="12" xfId="0" applyFont="1" applyFill="1" applyBorder="1" applyAlignment="1">
      <alignment horizontal="center" vertical="center" wrapText="1"/>
    </xf>
    <xf numFmtId="180" fontId="4" fillId="0" borderId="22" xfId="0" applyFont="1" applyFill="1" applyBorder="1" applyAlignment="1">
      <alignment horizontal="center" vertical="center"/>
    </xf>
    <xf numFmtId="180" fontId="4" fillId="0" borderId="17" xfId="0" applyFont="1" applyFill="1" applyBorder="1" applyAlignment="1">
      <alignment horizontal="center" vertical="center"/>
    </xf>
    <xf numFmtId="180" fontId="4" fillId="0" borderId="19" xfId="0" applyFont="1" applyFill="1" applyBorder="1" applyAlignment="1">
      <alignment horizontal="center" vertical="center" wrapText="1"/>
    </xf>
    <xf numFmtId="180" fontId="4" fillId="0" borderId="19" xfId="0" applyFont="1" applyFill="1" applyBorder="1" applyAlignment="1">
      <alignment vertical="center" textRotation="255"/>
    </xf>
    <xf numFmtId="180" fontId="4" fillId="0" borderId="53" xfId="0" applyFont="1" applyFill="1" applyBorder="1" applyAlignment="1">
      <alignment vertical="center" textRotation="255"/>
    </xf>
    <xf numFmtId="180" fontId="4" fillId="0" borderId="54" xfId="0" applyFont="1" applyFill="1" applyBorder="1" applyAlignment="1">
      <alignment vertical="center" textRotation="255"/>
    </xf>
    <xf numFmtId="180" fontId="4" fillId="0" borderId="55" xfId="0" applyFont="1" applyFill="1" applyBorder="1" applyAlignment="1">
      <alignment vertical="center" textRotation="255"/>
    </xf>
    <xf numFmtId="180" fontId="4" fillId="0" borderId="56" xfId="0" applyFont="1" applyFill="1" applyBorder="1" applyAlignment="1">
      <alignment horizontal="center" vertical="center"/>
    </xf>
    <xf numFmtId="180" fontId="8" fillId="0" borderId="57" xfId="0" applyFont="1" applyFill="1" applyBorder="1" applyAlignment="1">
      <alignment horizontal="center" vertical="center"/>
    </xf>
    <xf numFmtId="180" fontId="8" fillId="0" borderId="57" xfId="0" applyFont="1" applyFill="1" applyBorder="1" applyAlignment="1">
      <alignment horizontal="center" vertical="center" wrapText="1"/>
    </xf>
    <xf numFmtId="180" fontId="8" fillId="0" borderId="58" xfId="0" applyFont="1" applyFill="1" applyBorder="1" applyAlignment="1">
      <alignment horizontal="center" vertical="center" wrapText="1"/>
    </xf>
    <xf numFmtId="180" fontId="8" fillId="0" borderId="22" xfId="0" applyFont="1" applyFill="1" applyBorder="1" applyAlignment="1">
      <alignment horizontal="center" vertical="center"/>
    </xf>
    <xf numFmtId="180" fontId="8" fillId="0" borderId="17" xfId="0" applyFont="1" applyFill="1" applyBorder="1" applyAlignment="1">
      <alignment horizontal="distributed" vertical="center"/>
    </xf>
    <xf numFmtId="180" fontId="8" fillId="0" borderId="18" xfId="0" applyFont="1" applyFill="1" applyBorder="1" applyAlignment="1">
      <alignment horizontal="distributed" vertical="center"/>
    </xf>
    <xf numFmtId="180" fontId="8" fillId="0" borderId="28" xfId="0" applyFont="1" applyFill="1" applyBorder="1" applyAlignment="1">
      <alignment horizontal="center" vertical="center"/>
    </xf>
    <xf numFmtId="183" fontId="8" fillId="0" borderId="2" xfId="0" applyNumberFormat="1" applyFont="1" applyFill="1" applyBorder="1" applyAlignment="1">
      <alignment vertical="center"/>
    </xf>
    <xf numFmtId="180" fontId="8" fillId="0" borderId="2" xfId="0" applyFont="1" applyFill="1" applyBorder="1" applyAlignment="1">
      <alignment vertical="center"/>
    </xf>
    <xf numFmtId="180" fontId="8" fillId="0" borderId="17" xfId="0" applyFont="1" applyFill="1" applyBorder="1" applyAlignment="1">
      <alignment horizontal="center" vertical="center"/>
    </xf>
    <xf numFmtId="180" fontId="8" fillId="0" borderId="23" xfId="0" applyFont="1" applyFill="1" applyBorder="1" applyAlignment="1">
      <alignment horizontal="center" vertical="center"/>
    </xf>
    <xf numFmtId="180" fontId="8" fillId="0" borderId="17" xfId="0" applyFont="1" applyFill="1" applyBorder="1" applyAlignment="1">
      <alignment horizontal="distributed" vertical="center" wrapText="1"/>
    </xf>
    <xf numFmtId="180" fontId="8" fillId="0" borderId="0" xfId="0" applyFont="1" applyFill="1" applyBorder="1" applyAlignment="1">
      <alignment horizontal="right" vertical="center"/>
    </xf>
    <xf numFmtId="180" fontId="8" fillId="0" borderId="0" xfId="0" applyFont="1" applyFill="1" applyBorder="1" applyAlignment="1">
      <alignment vertical="center"/>
    </xf>
    <xf numFmtId="183" fontId="8" fillId="0" borderId="1" xfId="0" applyNumberFormat="1" applyFont="1" applyFill="1" applyBorder="1" applyAlignment="1">
      <alignment vertical="center"/>
    </xf>
    <xf numFmtId="180" fontId="8" fillId="0" borderId="1" xfId="0" applyFont="1" applyFill="1" applyBorder="1" applyAlignment="1">
      <alignment vertical="center"/>
    </xf>
    <xf numFmtId="183" fontId="8" fillId="0" borderId="4" xfId="0" applyNumberFormat="1" applyFont="1" applyFill="1" applyBorder="1" applyAlignment="1">
      <alignment vertical="center"/>
    </xf>
    <xf numFmtId="183" fontId="8" fillId="0" borderId="54" xfId="0" applyNumberFormat="1" applyFont="1" applyFill="1" applyBorder="1" applyAlignment="1">
      <alignment horizontal="center" vertical="center"/>
    </xf>
    <xf numFmtId="183" fontId="8" fillId="0" borderId="55" xfId="0" applyNumberFormat="1" applyFont="1" applyFill="1" applyBorder="1" applyAlignment="1">
      <alignment horizontal="center" vertical="center"/>
    </xf>
    <xf numFmtId="183" fontId="8" fillId="0" borderId="13" xfId="0" applyNumberFormat="1" applyFont="1" applyFill="1" applyBorder="1" applyAlignment="1">
      <alignment horizontal="center" vertical="center"/>
    </xf>
    <xf numFmtId="183" fontId="8" fillId="0" borderId="8" xfId="0" applyNumberFormat="1" applyFont="1" applyFill="1" applyBorder="1" applyAlignment="1">
      <alignment vertical="center"/>
    </xf>
    <xf numFmtId="180" fontId="8" fillId="0" borderId="8" xfId="0" applyFont="1" applyFill="1" applyBorder="1" applyAlignment="1">
      <alignment vertical="center"/>
    </xf>
    <xf numFmtId="183" fontId="8" fillId="0" borderId="19" xfId="0" applyNumberFormat="1" applyFont="1" applyFill="1" applyBorder="1" applyAlignment="1">
      <alignment horizontal="center" vertical="center" wrapText="1"/>
    </xf>
    <xf numFmtId="183" fontId="8" fillId="0" borderId="53" xfId="0" applyNumberFormat="1" applyFont="1" applyFill="1" applyBorder="1" applyAlignment="1">
      <alignment horizontal="center" vertical="center"/>
    </xf>
    <xf numFmtId="183" fontId="8" fillId="0" borderId="12" xfId="0" applyNumberFormat="1" applyFont="1" applyFill="1" applyBorder="1" applyAlignment="1">
      <alignment horizontal="center" vertical="center"/>
    </xf>
    <xf numFmtId="183" fontId="8" fillId="0" borderId="0" xfId="0" applyNumberFormat="1" applyFont="1" applyFill="1" applyBorder="1" applyAlignment="1">
      <alignment horizontal="right" vertical="center"/>
    </xf>
    <xf numFmtId="183" fontId="8" fillId="0" borderId="2" xfId="0" applyNumberFormat="1" applyFont="1" applyFill="1" applyBorder="1" applyAlignment="1">
      <alignment vertical="center"/>
    </xf>
    <xf numFmtId="183" fontId="8" fillId="0" borderId="8" xfId="0" applyNumberFormat="1" applyFont="1" applyFill="1" applyBorder="1" applyAlignment="1">
      <alignment vertical="center"/>
    </xf>
    <xf numFmtId="183" fontId="8" fillId="0" borderId="53" xfId="0" applyNumberFormat="1" applyFont="1" applyFill="1" applyBorder="1" applyAlignment="1">
      <alignment horizontal="center" vertical="center" wrapText="1"/>
    </xf>
    <xf numFmtId="183" fontId="8" fillId="0" borderId="12" xfId="0" applyNumberFormat="1" applyFont="1" applyFill="1" applyBorder="1" applyAlignment="1">
      <alignment horizontal="center" vertical="center" wrapText="1"/>
    </xf>
    <xf numFmtId="183" fontId="8" fillId="0" borderId="19" xfId="0" applyNumberFormat="1" applyFont="1" applyFill="1" applyBorder="1" applyAlignment="1">
      <alignment horizontal="center" vertical="center"/>
    </xf>
    <xf numFmtId="180" fontId="8" fillId="0" borderId="7" xfId="0" applyFont="1" applyFill="1" applyBorder="1" applyAlignment="1">
      <alignment horizontal="center" vertical="center" wrapText="1"/>
    </xf>
    <xf numFmtId="180" fontId="8" fillId="0" borderId="9" xfId="0" applyFont="1" applyFill="1" applyBorder="1" applyAlignment="1">
      <alignment horizontal="center" vertical="center" wrapText="1"/>
    </xf>
    <xf numFmtId="180" fontId="8" fillId="0" borderId="18" xfId="0" applyFont="1" applyFill="1" applyBorder="1" applyAlignment="1">
      <alignment horizontal="center" vertical="center"/>
    </xf>
    <xf numFmtId="180" fontId="8" fillId="0" borderId="29" xfId="0" applyFont="1" applyFill="1" applyBorder="1" applyAlignment="1">
      <alignment horizontal="center" vertical="center"/>
    </xf>
    <xf numFmtId="180" fontId="8" fillId="0" borderId="52" xfId="0" applyFont="1" applyFill="1" applyBorder="1" applyAlignment="1">
      <alignment horizontal="center" vertical="center" wrapText="1"/>
    </xf>
    <xf numFmtId="180" fontId="8" fillId="0" borderId="52" xfId="0" applyFont="1" applyFill="1" applyBorder="1" applyAlignment="1">
      <alignment horizontal="center" vertical="center"/>
    </xf>
    <xf numFmtId="180" fontId="8" fillId="0" borderId="19" xfId="0" applyFont="1" applyFill="1" applyBorder="1" applyAlignment="1">
      <alignment horizontal="center" vertical="center" wrapText="1"/>
    </xf>
    <xf numFmtId="180" fontId="8" fillId="0" borderId="19" xfId="0" applyFont="1" applyFill="1" applyBorder="1" applyAlignment="1">
      <alignment horizontal="center" vertical="center"/>
    </xf>
    <xf numFmtId="180" fontId="8" fillId="0" borderId="53" xfId="0" applyFont="1" applyFill="1" applyBorder="1" applyAlignment="1">
      <alignment horizontal="center" vertical="center"/>
    </xf>
    <xf numFmtId="180" fontId="8" fillId="0" borderId="12" xfId="0" applyFont="1" applyFill="1" applyBorder="1" applyAlignment="1">
      <alignment horizontal="center" vertical="center"/>
    </xf>
    <xf numFmtId="180" fontId="8" fillId="0" borderId="7" xfId="0" applyFont="1" applyFill="1" applyBorder="1" applyAlignment="1">
      <alignment vertical="center" textRotation="255"/>
    </xf>
    <xf numFmtId="180" fontId="8" fillId="0" borderId="0" xfId="0" applyFont="1" applyFill="1" applyBorder="1" applyAlignment="1">
      <alignment horizontal="distributed" vertical="center"/>
    </xf>
    <xf numFmtId="180" fontId="8" fillId="0" borderId="59" xfId="0" applyFont="1" applyFill="1" applyBorder="1" applyAlignment="1">
      <alignment vertical="center" wrapText="1"/>
    </xf>
    <xf numFmtId="180" fontId="8" fillId="0" borderId="60" xfId="0" applyFont="1" applyFill="1" applyBorder="1" applyAlignment="1">
      <alignment vertical="center"/>
    </xf>
    <xf numFmtId="180" fontId="8" fillId="0" borderId="61" xfId="0" applyFont="1" applyFill="1" applyBorder="1" applyAlignment="1">
      <alignment vertical="center"/>
    </xf>
    <xf numFmtId="180" fontId="8" fillId="0" borderId="62" xfId="0" applyFont="1" applyFill="1" applyBorder="1" applyAlignment="1">
      <alignment vertical="center"/>
    </xf>
    <xf numFmtId="180" fontId="8" fillId="0" borderId="63" xfId="0" applyFont="1" applyFill="1" applyBorder="1" applyAlignment="1">
      <alignment vertical="center"/>
    </xf>
    <xf numFmtId="180" fontId="8" fillId="0" borderId="64" xfId="0" applyFont="1" applyFill="1" applyBorder="1" applyAlignment="1">
      <alignment vertical="center"/>
    </xf>
    <xf numFmtId="180" fontId="8" fillId="0" borderId="65" xfId="0" applyFont="1" applyFill="1" applyBorder="1" applyAlignment="1">
      <alignment vertical="center"/>
    </xf>
    <xf numFmtId="180" fontId="8" fillId="0" borderId="66" xfId="0" applyFont="1" applyFill="1" applyBorder="1" applyAlignment="1">
      <alignment vertical="center"/>
    </xf>
    <xf numFmtId="180" fontId="8" fillId="0" borderId="67" xfId="0" applyFont="1" applyFill="1" applyBorder="1" applyAlignment="1">
      <alignment vertical="center"/>
    </xf>
    <xf numFmtId="180" fontId="8" fillId="0" borderId="14" xfId="0" applyFont="1" applyFill="1" applyBorder="1" applyAlignment="1">
      <alignment vertical="center" textRotation="255"/>
    </xf>
    <xf numFmtId="180" fontId="8" fillId="0" borderId="20" xfId="0" applyFont="1" applyFill="1" applyBorder="1" applyAlignment="1">
      <alignment horizontal="distributed" vertical="center"/>
    </xf>
    <xf numFmtId="180" fontId="8" fillId="0" borderId="0" xfId="0" applyFont="1" applyFill="1" applyBorder="1" applyAlignment="1">
      <alignment horizontal="center" vertical="center"/>
    </xf>
    <xf numFmtId="180" fontId="8" fillId="0" borderId="11" xfId="0" applyFont="1" applyFill="1" applyBorder="1" applyAlignment="1">
      <alignment horizontal="center" vertical="center"/>
    </xf>
    <xf numFmtId="180" fontId="8" fillId="0" borderId="0" xfId="0" applyFont="1" applyFill="1" applyAlignment="1">
      <alignment horizontal="center" vertical="top"/>
    </xf>
    <xf numFmtId="183" fontId="8" fillId="0" borderId="7" xfId="0" applyNumberFormat="1" applyFont="1" applyFill="1" applyBorder="1" applyAlignment="1">
      <alignment vertical="center"/>
    </xf>
    <xf numFmtId="180" fontId="8" fillId="0" borderId="0" xfId="0" applyFont="1" applyFill="1" applyAlignment="1">
      <alignment horizontal="center" shrinkToFit="1"/>
    </xf>
    <xf numFmtId="183" fontId="8" fillId="0" borderId="4" xfId="0" applyNumberFormat="1" applyFont="1" applyFill="1" applyBorder="1" applyAlignment="1">
      <alignment vertical="center"/>
    </xf>
    <xf numFmtId="183" fontId="8" fillId="0" borderId="10" xfId="0" applyNumberFormat="1" applyFont="1" applyFill="1" applyBorder="1" applyAlignment="1">
      <alignment vertical="center"/>
    </xf>
    <xf numFmtId="180" fontId="9" fillId="0" borderId="0" xfId="0" applyFont="1" applyFill="1" applyAlignment="1">
      <alignment horizontal="center" shrinkToFit="1"/>
    </xf>
    <xf numFmtId="183" fontId="8" fillId="0" borderId="9" xfId="0" applyNumberFormat="1" applyFont="1" applyFill="1" applyBorder="1" applyAlignment="1">
      <alignment vertical="center"/>
    </xf>
    <xf numFmtId="183" fontId="8" fillId="0" borderId="7" xfId="0" applyNumberFormat="1" applyFont="1" applyFill="1" applyBorder="1" applyAlignment="1">
      <alignment vertical="center"/>
    </xf>
    <xf numFmtId="180" fontId="8" fillId="0" borderId="7" xfId="0" applyFont="1" applyFill="1" applyBorder="1" applyAlignment="1">
      <alignment vertical="center"/>
    </xf>
    <xf numFmtId="183" fontId="8" fillId="0" borderId="68" xfId="0" applyNumberFormat="1" applyFont="1" applyFill="1" applyBorder="1" applyAlignment="1">
      <alignment horizontal="center" vertical="center" wrapText="1"/>
    </xf>
    <xf numFmtId="183" fontId="8" fillId="0" borderId="69" xfId="0" applyNumberFormat="1" applyFont="1" applyFill="1" applyBorder="1" applyAlignment="1">
      <alignment horizontal="center" vertical="center" wrapText="1"/>
    </xf>
    <xf numFmtId="183" fontId="8" fillId="0" borderId="70" xfId="0" applyNumberFormat="1" applyFont="1" applyFill="1" applyBorder="1" applyAlignment="1">
      <alignment horizontal="center" vertical="center" wrapText="1"/>
    </xf>
    <xf numFmtId="180" fontId="8" fillId="0" borderId="68" xfId="0" applyFont="1" applyFill="1" applyBorder="1" applyAlignment="1">
      <alignment horizontal="center" vertical="center"/>
    </xf>
    <xf numFmtId="180" fontId="8" fillId="0" borderId="69" xfId="0" applyFont="1" applyFill="1" applyBorder="1" applyAlignment="1">
      <alignment horizontal="center" vertical="center"/>
    </xf>
    <xf numFmtId="180" fontId="8" fillId="0" borderId="70" xfId="0" applyFont="1" applyFill="1" applyBorder="1" applyAlignment="1">
      <alignment horizontal="center" vertical="center"/>
    </xf>
    <xf numFmtId="180" fontId="8" fillId="0" borderId="54" xfId="0" applyFont="1" applyFill="1" applyBorder="1" applyAlignment="1">
      <alignment horizontal="center" vertical="center"/>
    </xf>
    <xf numFmtId="180" fontId="8" fillId="0" borderId="55" xfId="0" applyFont="1" applyFill="1" applyBorder="1" applyAlignment="1">
      <alignment horizontal="center" vertical="center"/>
    </xf>
    <xf numFmtId="180" fontId="8" fillId="0" borderId="13" xfId="0" applyFont="1" applyFill="1" applyBorder="1" applyAlignment="1">
      <alignment horizontal="center" vertical="center"/>
    </xf>
    <xf numFmtId="183" fontId="8" fillId="0" borderId="54" xfId="0" applyNumberFormat="1" applyFont="1" applyFill="1" applyBorder="1" applyAlignment="1">
      <alignment horizontal="center" vertical="center" wrapText="1"/>
    </xf>
    <xf numFmtId="183" fontId="8" fillId="0" borderId="55" xfId="0" applyNumberFormat="1" applyFont="1" applyFill="1" applyBorder="1" applyAlignment="1">
      <alignment horizontal="center" vertical="center" wrapText="1"/>
    </xf>
    <xf numFmtId="183" fontId="8" fillId="0" borderId="13" xfId="0" applyNumberFormat="1" applyFont="1" applyFill="1" applyBorder="1" applyAlignment="1">
      <alignment horizontal="center" vertical="center" wrapText="1"/>
    </xf>
    <xf numFmtId="183" fontId="8" fillId="0" borderId="48" xfId="0" applyNumberFormat="1" applyFont="1" applyFill="1" applyBorder="1" applyAlignment="1">
      <alignment horizontal="center" vertical="center" wrapText="1"/>
    </xf>
    <xf numFmtId="183" fontId="8" fillId="0" borderId="49" xfId="0" applyNumberFormat="1" applyFont="1" applyFill="1" applyBorder="1" applyAlignment="1">
      <alignment horizontal="center" vertical="center" wrapText="1"/>
    </xf>
    <xf numFmtId="183" fontId="8" fillId="0" borderId="71" xfId="0" applyNumberFormat="1" applyFont="1" applyFill="1" applyBorder="1" applyAlignment="1">
      <alignment horizontal="center" vertical="center" wrapText="1"/>
    </xf>
    <xf numFmtId="183" fontId="8" fillId="0" borderId="72" xfId="0" applyNumberFormat="1" applyFont="1" applyFill="1" applyBorder="1" applyAlignment="1">
      <alignment horizontal="center" vertical="center" wrapText="1"/>
    </xf>
    <xf numFmtId="183" fontId="8" fillId="0" borderId="73" xfId="0" applyNumberFormat="1" applyFont="1" applyFill="1" applyBorder="1" applyAlignment="1">
      <alignment horizontal="center" vertical="center" wrapText="1"/>
    </xf>
    <xf numFmtId="183" fontId="8" fillId="0" borderId="43" xfId="0" applyNumberFormat="1" applyFont="1" applyFill="1" applyBorder="1" applyAlignment="1">
      <alignment horizontal="center" vertical="center" wrapText="1"/>
    </xf>
    <xf numFmtId="183" fontId="8" fillId="0" borderId="2" xfId="0" applyNumberFormat="1" applyFont="1" applyFill="1" applyBorder="1" applyAlignment="1">
      <alignment horizontal="right" vertical="center"/>
    </xf>
    <xf numFmtId="180" fontId="5" fillId="0" borderId="0" xfId="0" applyFont="1" applyFill="1" applyAlignment="1">
      <alignment vertical="center"/>
    </xf>
    <xf numFmtId="180" fontId="5" fillId="0" borderId="74" xfId="0" applyFont="1" applyFill="1" applyBorder="1" applyAlignment="1">
      <alignment vertical="center"/>
    </xf>
    <xf numFmtId="183" fontId="8" fillId="0" borderId="68" xfId="0" applyNumberFormat="1" applyFont="1" applyFill="1" applyBorder="1" applyAlignment="1">
      <alignment horizontal="center" vertical="center"/>
    </xf>
    <xf numFmtId="183" fontId="8" fillId="0" borderId="69" xfId="0" applyNumberFormat="1" applyFont="1" applyFill="1" applyBorder="1" applyAlignment="1">
      <alignment horizontal="center" vertical="center"/>
    </xf>
    <xf numFmtId="183" fontId="8" fillId="0" borderId="70" xfId="0" applyNumberFormat="1" applyFont="1" applyFill="1" applyBorder="1" applyAlignment="1">
      <alignment horizontal="center" vertical="center"/>
    </xf>
    <xf numFmtId="180" fontId="8" fillId="0" borderId="25" xfId="0" applyFont="1" applyFill="1" applyBorder="1" applyAlignment="1">
      <alignment horizontal="center" vertical="center"/>
    </xf>
    <xf numFmtId="180" fontId="8" fillId="0" borderId="3" xfId="0" applyFont="1" applyFill="1" applyBorder="1" applyAlignment="1">
      <alignment horizontal="center" vertical="center"/>
    </xf>
    <xf numFmtId="180" fontId="8" fillId="0" borderId="25" xfId="0" applyFont="1" applyFill="1" applyBorder="1" applyAlignment="1">
      <alignment vertical="center"/>
    </xf>
    <xf numFmtId="180" fontId="8" fillId="0" borderId="3" xfId="0" applyFont="1" applyFill="1" applyBorder="1" applyAlignment="1">
      <alignment vertical="center"/>
    </xf>
    <xf numFmtId="180" fontId="8" fillId="0" borderId="25" xfId="0" applyFont="1" applyFill="1" applyBorder="1" applyAlignment="1">
      <alignment vertical="center"/>
    </xf>
    <xf numFmtId="180" fontId="8" fillId="0" borderId="3" xfId="0" applyFont="1" applyFill="1" applyBorder="1" applyAlignment="1">
      <alignment vertical="center"/>
    </xf>
    <xf numFmtId="180" fontId="8" fillId="0" borderId="19" xfId="0" applyFont="1" applyFill="1" applyBorder="1" applyAlignment="1">
      <alignment vertical="center"/>
    </xf>
    <xf numFmtId="180" fontId="8" fillId="0" borderId="1" xfId="0" applyFont="1" applyFill="1" applyBorder="1" applyAlignment="1">
      <alignment horizontal="center" vertical="center"/>
    </xf>
    <xf numFmtId="180" fontId="8" fillId="0" borderId="2" xfId="0" applyFont="1" applyFill="1" applyBorder="1" applyAlignment="1">
      <alignment horizontal="center" vertical="center"/>
    </xf>
    <xf numFmtId="180" fontId="8" fillId="0" borderId="4" xfId="0" applyFont="1" applyFill="1" applyBorder="1" applyAlignment="1">
      <alignment horizontal="center" vertical="center"/>
    </xf>
    <xf numFmtId="180" fontId="8" fillId="0" borderId="5" xfId="0" applyFont="1" applyFill="1" applyBorder="1" applyAlignment="1">
      <alignment horizontal="center" vertical="center"/>
    </xf>
    <xf numFmtId="189" fontId="8" fillId="0" borderId="53" xfId="0" applyNumberFormat="1" applyFont="1" applyFill="1" applyBorder="1" applyAlignment="1">
      <alignment horizontal="center" vertical="center"/>
    </xf>
    <xf numFmtId="189" fontId="8" fillId="0" borderId="3" xfId="0" applyNumberFormat="1" applyFont="1" applyFill="1" applyBorder="1" applyAlignment="1">
      <alignment horizontal="center" vertical="center"/>
    </xf>
    <xf numFmtId="180" fontId="8" fillId="0" borderId="53" xfId="0" applyFont="1" applyFill="1" applyBorder="1" applyAlignment="1">
      <alignment vertical="center"/>
    </xf>
    <xf numFmtId="180" fontId="8" fillId="0" borderId="75" xfId="0" applyFont="1" applyFill="1" applyBorder="1" applyAlignment="1">
      <alignment horizontal="center" vertical="center"/>
    </xf>
    <xf numFmtId="180" fontId="8" fillId="0" borderId="75" xfId="0" applyFont="1" applyFill="1" applyBorder="1" applyAlignment="1">
      <alignment horizontal="center" vertical="center" wrapText="1"/>
    </xf>
    <xf numFmtId="180" fontId="8" fillId="0" borderId="25" xfId="0" applyFont="1" applyFill="1" applyBorder="1" applyAlignment="1">
      <alignment horizontal="center" vertical="center" wrapText="1"/>
    </xf>
    <xf numFmtId="180" fontId="8" fillId="0" borderId="25" xfId="0" applyFont="1" applyFill="1" applyBorder="1" applyAlignment="1">
      <alignment horizontal="right" vertical="center"/>
    </xf>
    <xf numFmtId="180" fontId="8" fillId="0" borderId="3" xfId="0" applyFont="1" applyFill="1" applyBorder="1" applyAlignment="1">
      <alignment horizontal="right" vertical="center"/>
    </xf>
    <xf numFmtId="180" fontId="8" fillId="0" borderId="12" xfId="0" applyFont="1" applyFill="1" applyBorder="1" applyAlignment="1">
      <alignment vertical="center"/>
    </xf>
    <xf numFmtId="180" fontId="8" fillId="0" borderId="12" xfId="0" applyFont="1" applyFill="1" applyBorder="1" applyAlignment="1">
      <alignment vertical="center"/>
    </xf>
    <xf numFmtId="180" fontId="8" fillId="0" borderId="14" xfId="0" applyFont="1" applyFill="1" applyBorder="1" applyAlignment="1">
      <alignment horizontal="center" vertical="center"/>
    </xf>
    <xf numFmtId="180" fontId="8" fillId="0" borderId="7" xfId="0" applyFont="1" applyFill="1" applyBorder="1" applyAlignment="1">
      <alignment horizontal="center" vertical="center"/>
    </xf>
    <xf numFmtId="180" fontId="8" fillId="0" borderId="9" xfId="0" applyFont="1" applyFill="1" applyBorder="1" applyAlignment="1">
      <alignment horizontal="center" vertical="center"/>
    </xf>
    <xf numFmtId="180" fontId="8" fillId="0" borderId="1" xfId="0" applyFont="1" applyFill="1" applyBorder="1" applyAlignment="1">
      <alignment horizontal="center" vertical="center" wrapText="1"/>
    </xf>
    <xf numFmtId="180" fontId="10" fillId="0" borderId="19" xfId="0" applyFont="1" applyFill="1" applyBorder="1" applyAlignment="1">
      <alignment horizontal="center" vertical="center" wrapText="1"/>
    </xf>
    <xf numFmtId="180" fontId="10" fillId="0" borderId="53" xfId="0" applyFont="1" applyFill="1" applyBorder="1" applyAlignment="1">
      <alignment horizontal="center" vertical="center"/>
    </xf>
    <xf numFmtId="180" fontId="8" fillId="0" borderId="48" xfId="0" applyFont="1" applyFill="1" applyBorder="1" applyAlignment="1">
      <alignment horizontal="center" vertical="center" wrapText="1"/>
    </xf>
    <xf numFmtId="180" fontId="8" fillId="0" borderId="21" xfId="0" applyFont="1" applyFill="1" applyBorder="1" applyAlignment="1">
      <alignment horizontal="center" vertical="center"/>
    </xf>
    <xf numFmtId="180" fontId="8" fillId="0" borderId="71" xfId="0" applyFont="1" applyFill="1" applyBorder="1" applyAlignment="1">
      <alignment horizontal="center" vertical="center"/>
    </xf>
    <xf numFmtId="180" fontId="8" fillId="3" borderId="75" xfId="0" applyFont="1" applyFill="1" applyBorder="1" applyAlignment="1">
      <alignment horizontal="center" vertical="center"/>
    </xf>
    <xf numFmtId="180" fontId="8" fillId="3" borderId="70" xfId="0" applyFont="1" applyFill="1" applyBorder="1" applyAlignment="1">
      <alignment horizontal="center" vertical="center"/>
    </xf>
    <xf numFmtId="180" fontId="8" fillId="3" borderId="25" xfId="0" applyFont="1" applyFill="1" applyBorder="1" applyAlignment="1">
      <alignment vertical="center"/>
    </xf>
    <xf numFmtId="180" fontId="8" fillId="3" borderId="12" xfId="0" applyFont="1" applyFill="1" applyBorder="1" applyAlignment="1">
      <alignment vertical="center"/>
    </xf>
    <xf numFmtId="49" fontId="8" fillId="3" borderId="25" xfId="0" applyNumberFormat="1" applyFont="1" applyFill="1" applyBorder="1" applyAlignment="1">
      <alignment vertical="center"/>
    </xf>
    <xf numFmtId="49" fontId="8" fillId="3" borderId="12" xfId="0" applyNumberFormat="1" applyFont="1" applyFill="1" applyBorder="1" applyAlignment="1">
      <alignment vertical="center"/>
    </xf>
    <xf numFmtId="180" fontId="8" fillId="3" borderId="76" xfId="0" applyFont="1" applyFill="1" applyBorder="1" applyAlignment="1">
      <alignment vertical="center"/>
    </xf>
    <xf numFmtId="180" fontId="8" fillId="3" borderId="73" xfId="0" applyFont="1" applyFill="1" applyBorder="1" applyAlignment="1">
      <alignment vertical="center"/>
    </xf>
    <xf numFmtId="180" fontId="8" fillId="0" borderId="19" xfId="0" applyFont="1" applyFill="1" applyBorder="1" applyAlignment="1">
      <alignment vertical="center"/>
    </xf>
    <xf numFmtId="180" fontId="4" fillId="0" borderId="77" xfId="21" applyFont="1" applyFill="1" applyBorder="1" applyAlignment="1">
      <alignment horizontal="center" vertical="center" textRotation="255"/>
      <protection/>
    </xf>
    <xf numFmtId="180" fontId="4" fillId="0" borderId="78" xfId="21" applyFont="1" applyFill="1" applyBorder="1" applyAlignment="1">
      <alignment horizontal="center" vertical="center" textRotation="255"/>
      <protection/>
    </xf>
    <xf numFmtId="180" fontId="4" fillId="0" borderId="79" xfId="21" applyFont="1" applyFill="1" applyBorder="1" applyAlignment="1">
      <alignment horizontal="center" vertical="center"/>
      <protection/>
    </xf>
    <xf numFmtId="180" fontId="4" fillId="0" borderId="80" xfId="21" applyFont="1" applyFill="1" applyBorder="1" applyAlignment="1">
      <alignment horizontal="center" vertical="center"/>
      <protection/>
    </xf>
    <xf numFmtId="180" fontId="4" fillId="0" borderId="80" xfId="21" applyFont="1" applyFill="1" applyBorder="1" applyAlignment="1">
      <alignment horizontal="center" vertical="center" wrapText="1"/>
      <protection/>
    </xf>
    <xf numFmtId="180" fontId="7" fillId="0" borderId="36" xfId="21" applyFont="1" applyFill="1" applyBorder="1" applyAlignment="1">
      <alignment horizontal="center" vertical="center"/>
      <protection/>
    </xf>
    <xf numFmtId="180" fontId="7" fillId="0" borderId="37" xfId="21" applyFont="1" applyFill="1" applyBorder="1" applyAlignment="1">
      <alignment horizontal="center" vertical="center"/>
      <protection/>
    </xf>
    <xf numFmtId="180" fontId="7" fillId="0" borderId="36" xfId="21" applyFont="1" applyFill="1" applyBorder="1" applyAlignment="1">
      <alignment horizontal="center" vertical="center" wrapText="1"/>
      <protection/>
    </xf>
    <xf numFmtId="0" fontId="4" fillId="0" borderId="80" xfId="21" applyNumberFormat="1" applyFont="1" applyFill="1" applyBorder="1" applyAlignment="1">
      <alignment horizontal="center" vertical="center"/>
      <protection/>
    </xf>
    <xf numFmtId="180" fontId="4" fillId="0" borderId="80" xfId="21" applyFont="1" applyFill="1" applyBorder="1" applyAlignment="1">
      <alignment vertical="center"/>
      <protection/>
    </xf>
    <xf numFmtId="0" fontId="4" fillId="0" borderId="80" xfId="21" applyNumberFormat="1" applyFont="1" applyFill="1" applyBorder="1" applyAlignment="1">
      <alignment horizontal="center" vertical="center" wrapText="1"/>
      <protection/>
    </xf>
    <xf numFmtId="185" fontId="4" fillId="0" borderId="36" xfId="21" applyNumberFormat="1" applyFont="1" applyFill="1" applyBorder="1" applyAlignment="1">
      <alignment vertical="center" wrapText="1"/>
      <protection/>
    </xf>
    <xf numFmtId="185" fontId="4" fillId="0" borderId="81" xfId="21" applyNumberFormat="1" applyFont="1" applyFill="1" applyBorder="1" applyAlignment="1">
      <alignment vertical="center" wrapText="1"/>
      <protection/>
    </xf>
    <xf numFmtId="185" fontId="4" fillId="0" borderId="37" xfId="21" applyNumberFormat="1" applyFont="1" applyFill="1" applyBorder="1" applyAlignment="1">
      <alignment vertical="center" wrapText="1"/>
      <protection/>
    </xf>
    <xf numFmtId="49" fontId="4" fillId="0" borderId="78" xfId="21" applyNumberFormat="1" applyFont="1" applyFill="1" applyBorder="1" applyAlignment="1">
      <alignment horizontal="center" vertical="center"/>
      <protection/>
    </xf>
    <xf numFmtId="49" fontId="4" fillId="0" borderId="82" xfId="21" applyNumberFormat="1" applyFont="1" applyFill="1" applyBorder="1" applyAlignment="1">
      <alignment horizontal="center" vertical="center"/>
      <protection/>
    </xf>
    <xf numFmtId="180" fontId="4" fillId="0" borderId="83" xfId="21" applyFont="1" applyFill="1" applyBorder="1" applyAlignment="1">
      <alignment horizontal="center" vertical="center"/>
      <protection/>
    </xf>
    <xf numFmtId="49" fontId="4" fillId="0" borderId="84" xfId="21" applyNumberFormat="1" applyFont="1" applyFill="1" applyBorder="1" applyAlignment="1">
      <alignment horizontal="center" vertical="center"/>
      <protection/>
    </xf>
    <xf numFmtId="180" fontId="4" fillId="0" borderId="37" xfId="21" applyFont="1" applyFill="1" applyBorder="1" applyAlignment="1">
      <alignment horizontal="center" vertical="center"/>
      <protection/>
    </xf>
    <xf numFmtId="185" fontId="4" fillId="0" borderId="30" xfId="21" applyNumberFormat="1" applyFont="1" applyFill="1" applyBorder="1" applyAlignment="1">
      <alignment vertical="center" wrapText="1"/>
      <protection/>
    </xf>
    <xf numFmtId="185" fontId="4" fillId="0" borderId="31" xfId="21" applyNumberFormat="1" applyFont="1" applyFill="1" applyBorder="1" applyAlignment="1">
      <alignment vertical="center" wrapText="1"/>
      <protection/>
    </xf>
    <xf numFmtId="185" fontId="4" fillId="0" borderId="32" xfId="21" applyNumberFormat="1" applyFont="1" applyFill="1" applyBorder="1" applyAlignment="1">
      <alignment vertical="center" wrapText="1"/>
      <protection/>
    </xf>
    <xf numFmtId="180" fontId="4" fillId="0" borderId="81" xfId="21" applyFont="1" applyFill="1" applyBorder="1" applyAlignment="1">
      <alignment vertical="center"/>
      <protection/>
    </xf>
    <xf numFmtId="180" fontId="4" fillId="0" borderId="83" xfId="21" applyFont="1" applyFill="1" applyBorder="1" applyAlignment="1">
      <alignment vertical="center"/>
      <protection/>
    </xf>
    <xf numFmtId="0" fontId="4" fillId="0" borderId="83" xfId="21" applyNumberFormat="1" applyFont="1" applyFill="1" applyBorder="1" applyAlignment="1">
      <alignment horizontal="center" vertical="center" wrapText="1"/>
      <protection/>
    </xf>
    <xf numFmtId="185" fontId="4" fillId="0" borderId="38" xfId="21" applyNumberFormat="1" applyFont="1" applyFill="1" applyBorder="1" applyAlignment="1">
      <alignment vertical="center" wrapText="1"/>
      <protection/>
    </xf>
    <xf numFmtId="0" fontId="4" fillId="0" borderId="83" xfId="21" applyNumberFormat="1" applyFont="1" applyFill="1" applyBorder="1" applyAlignment="1">
      <alignment horizontal="center" vertical="center"/>
      <protection/>
    </xf>
    <xf numFmtId="0" fontId="4" fillId="0" borderId="37" xfId="21" applyNumberFormat="1" applyFont="1" applyFill="1" applyBorder="1" applyAlignment="1">
      <alignment horizontal="center" vertical="center"/>
      <protection/>
    </xf>
    <xf numFmtId="180" fontId="4" fillId="0" borderId="37" xfId="21" applyFont="1" applyFill="1" applyBorder="1" applyAlignment="1">
      <alignment vertical="center"/>
      <protection/>
    </xf>
    <xf numFmtId="0" fontId="4" fillId="0" borderId="37" xfId="21" applyNumberFormat="1" applyFont="1" applyFill="1" applyBorder="1" applyAlignment="1">
      <alignment horizontal="center" vertical="center" wrapText="1"/>
      <protection/>
    </xf>
    <xf numFmtId="185" fontId="4" fillId="0" borderId="40" xfId="21" applyNumberFormat="1" applyFont="1" applyFill="1" applyBorder="1" applyAlignment="1">
      <alignment vertical="center" wrapText="1"/>
      <protection/>
    </xf>
    <xf numFmtId="180" fontId="4" fillId="0" borderId="30" xfId="21" applyFont="1" applyFill="1" applyBorder="1" applyAlignment="1">
      <alignment vertical="center"/>
      <protection/>
    </xf>
    <xf numFmtId="180" fontId="4" fillId="0" borderId="31" xfId="21" applyFont="1" applyFill="1" applyBorder="1" applyAlignment="1">
      <alignment vertical="center"/>
      <protection/>
    </xf>
    <xf numFmtId="180" fontId="4" fillId="0" borderId="38" xfId="21" applyFont="1" applyFill="1" applyBorder="1" applyAlignment="1">
      <alignment vertical="center"/>
      <protection/>
    </xf>
    <xf numFmtId="180" fontId="5" fillId="0" borderId="0" xfId="21" applyFont="1" applyFill="1" applyAlignment="1">
      <alignment vertical="top"/>
      <protection/>
    </xf>
    <xf numFmtId="180" fontId="4" fillId="0" borderId="85" xfId="21" applyFont="1" applyFill="1" applyBorder="1" applyAlignment="1">
      <alignment horizontal="center" vertical="center"/>
      <protection/>
    </xf>
    <xf numFmtId="180" fontId="7" fillId="0" borderId="37" xfId="21" applyFont="1" applyFill="1" applyBorder="1" applyAlignment="1">
      <alignment horizontal="center" vertical="center" wrapText="1"/>
      <protection/>
    </xf>
    <xf numFmtId="180" fontId="4" fillId="0" borderId="86" xfId="21" applyFont="1" applyFill="1" applyBorder="1" applyAlignment="1">
      <alignment horizontal="center" vertical="center" wrapText="1"/>
      <protection/>
    </xf>
  </cellXfs>
  <cellStyles count="9">
    <cellStyle name="Normal" xfId="0"/>
    <cellStyle name="Percent" xfId="15"/>
    <cellStyle name="Hyperlink" xfId="16"/>
    <cellStyle name="Comma [0]" xfId="17"/>
    <cellStyle name="Comma" xfId="18"/>
    <cellStyle name="Currency [0]" xfId="19"/>
    <cellStyle name="Currency" xfId="20"/>
    <cellStyle name="標準_水道現況Ｈ１０" xfId="21"/>
    <cellStyle name="Followed Hyperlink" xfId="22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styles" Target="styles.xml" /><Relationship Id="rId7" Type="http://schemas.openxmlformats.org/officeDocument/2006/relationships/sharedStrings" Target="sharedStrings.xml" /><Relationship Id="rId8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comments" Target="../comments2.xml" /><Relationship Id="rId2" Type="http://schemas.openxmlformats.org/officeDocument/2006/relationships/vmlDrawing" Target="../drawings/vmlDrawing1.vml" /><Relationship Id="rId3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X44"/>
  <sheetViews>
    <sheetView tabSelected="1" workbookViewId="0" topLeftCell="A1">
      <selection activeCell="A1" sqref="A1"/>
    </sheetView>
  </sheetViews>
  <sheetFormatPr defaultColWidth="9.00390625" defaultRowHeight="15" customHeight="1"/>
  <cols>
    <col min="1" max="1" width="3.75390625" style="1" customWidth="1"/>
    <col min="2" max="2" width="13.125" style="1" customWidth="1"/>
    <col min="3" max="5" width="6.25390625" style="1" customWidth="1"/>
    <col min="6" max="6" width="8.75390625" style="1" customWidth="1"/>
    <col min="7" max="8" width="7.50390625" style="1" customWidth="1"/>
    <col min="9" max="9" width="4.375" style="1" customWidth="1"/>
    <col min="10" max="10" width="8.125" style="1" customWidth="1"/>
    <col min="11" max="12" width="6.625" style="1" customWidth="1"/>
    <col min="13" max="13" width="6.875" style="1" customWidth="1"/>
    <col min="14" max="16" width="6.625" style="1" customWidth="1"/>
    <col min="17" max="17" width="6.25390625" style="1" customWidth="1"/>
    <col min="18" max="18" width="5.00390625" style="1" customWidth="1"/>
    <col min="19" max="20" width="7.50390625" style="1" customWidth="1"/>
    <col min="21" max="22" width="5.00390625" style="1" customWidth="1"/>
    <col min="23" max="23" width="27.50390625" style="1" customWidth="1"/>
    <col min="24" max="24" width="6.875" style="1" customWidth="1"/>
    <col min="25" max="16384" width="9.00390625" style="1" customWidth="1"/>
  </cols>
  <sheetData>
    <row r="1" ht="29.25" customHeight="1">
      <c r="A1" s="117" t="s">
        <v>541</v>
      </c>
    </row>
    <row r="2" ht="18.75" customHeight="1">
      <c r="A2" s="2" t="s">
        <v>542</v>
      </c>
    </row>
    <row r="3" spans="1:24" ht="15" customHeight="1">
      <c r="A3" s="136" t="s">
        <v>12</v>
      </c>
      <c r="B3" s="148" t="s">
        <v>13</v>
      </c>
      <c r="C3" s="131" t="s">
        <v>14</v>
      </c>
      <c r="D3" s="131" t="s">
        <v>15</v>
      </c>
      <c r="E3" s="143" t="s">
        <v>16</v>
      </c>
      <c r="F3" s="131" t="s">
        <v>17</v>
      </c>
      <c r="G3" s="134" t="s">
        <v>18</v>
      </c>
      <c r="H3" s="134"/>
      <c r="I3" s="143" t="s">
        <v>19</v>
      </c>
      <c r="J3" s="131" t="s">
        <v>20</v>
      </c>
      <c r="K3" s="148" t="s">
        <v>21</v>
      </c>
      <c r="L3" s="148"/>
      <c r="M3" s="148"/>
      <c r="N3" s="148"/>
      <c r="O3" s="148"/>
      <c r="P3" s="148"/>
      <c r="Q3" s="148"/>
      <c r="R3" s="148"/>
      <c r="S3" s="148"/>
      <c r="T3" s="148"/>
      <c r="U3" s="148" t="s">
        <v>22</v>
      </c>
      <c r="V3" s="148"/>
      <c r="W3" s="148" t="s">
        <v>23</v>
      </c>
      <c r="X3" s="145" t="s">
        <v>24</v>
      </c>
    </row>
    <row r="4" spans="1:24" ht="15" customHeight="1">
      <c r="A4" s="137"/>
      <c r="B4" s="146"/>
      <c r="C4" s="132"/>
      <c r="D4" s="132"/>
      <c r="E4" s="144"/>
      <c r="F4" s="132"/>
      <c r="G4" s="135" t="s">
        <v>25</v>
      </c>
      <c r="H4" s="135"/>
      <c r="I4" s="144"/>
      <c r="J4" s="132"/>
      <c r="K4" s="146" t="s">
        <v>26</v>
      </c>
      <c r="L4" s="146"/>
      <c r="M4" s="146"/>
      <c r="N4" s="146" t="s">
        <v>27</v>
      </c>
      <c r="O4" s="146"/>
      <c r="P4" s="146"/>
      <c r="Q4" s="146" t="s">
        <v>9</v>
      </c>
      <c r="R4" s="146" t="s">
        <v>28</v>
      </c>
      <c r="S4" s="146"/>
      <c r="T4" s="146" t="s">
        <v>29</v>
      </c>
      <c r="U4" s="146" t="s">
        <v>30</v>
      </c>
      <c r="V4" s="146"/>
      <c r="W4" s="146"/>
      <c r="X4" s="141"/>
    </row>
    <row r="5" spans="1:24" ht="11.25" customHeight="1">
      <c r="A5" s="137"/>
      <c r="B5" s="146"/>
      <c r="C5" s="132"/>
      <c r="D5" s="132"/>
      <c r="E5" s="144"/>
      <c r="F5" s="132"/>
      <c r="G5" s="146" t="s">
        <v>31</v>
      </c>
      <c r="H5" s="146" t="s">
        <v>32</v>
      </c>
      <c r="I5" s="144"/>
      <c r="J5" s="132"/>
      <c r="K5" s="146" t="s">
        <v>33</v>
      </c>
      <c r="L5" s="146" t="s">
        <v>34</v>
      </c>
      <c r="M5" s="146" t="s">
        <v>35</v>
      </c>
      <c r="N5" s="146" t="s">
        <v>36</v>
      </c>
      <c r="O5" s="146" t="s">
        <v>37</v>
      </c>
      <c r="P5" s="146" t="s">
        <v>38</v>
      </c>
      <c r="Q5" s="146"/>
      <c r="R5" s="146" t="s">
        <v>39</v>
      </c>
      <c r="S5" s="146" t="s">
        <v>40</v>
      </c>
      <c r="T5" s="146"/>
      <c r="U5" s="146" t="s">
        <v>41</v>
      </c>
      <c r="V5" s="146" t="s">
        <v>42</v>
      </c>
      <c r="W5" s="146"/>
      <c r="X5" s="141"/>
    </row>
    <row r="6" spans="1:24" ht="11.25" customHeight="1">
      <c r="A6" s="138"/>
      <c r="B6" s="147"/>
      <c r="C6" s="133"/>
      <c r="D6" s="133"/>
      <c r="E6" s="130"/>
      <c r="F6" s="133"/>
      <c r="G6" s="147"/>
      <c r="H6" s="147"/>
      <c r="I6" s="130"/>
      <c r="J6" s="133"/>
      <c r="K6" s="147"/>
      <c r="L6" s="147"/>
      <c r="M6" s="147"/>
      <c r="N6" s="147"/>
      <c r="O6" s="147"/>
      <c r="P6" s="147"/>
      <c r="Q6" s="147"/>
      <c r="R6" s="147"/>
      <c r="S6" s="147"/>
      <c r="T6" s="147"/>
      <c r="U6" s="147"/>
      <c r="V6" s="147"/>
      <c r="W6" s="147"/>
      <c r="X6" s="142"/>
    </row>
    <row r="7" spans="1:24" ht="29.25">
      <c r="A7" s="8" t="s">
        <v>43</v>
      </c>
      <c r="B7" s="6" t="s">
        <v>44</v>
      </c>
      <c r="C7" s="6" t="s">
        <v>45</v>
      </c>
      <c r="D7" s="6" t="s">
        <v>46</v>
      </c>
      <c r="E7" s="9" t="s">
        <v>47</v>
      </c>
      <c r="F7" s="10">
        <v>261000</v>
      </c>
      <c r="G7" s="11">
        <v>137900</v>
      </c>
      <c r="H7" s="11">
        <v>114460</v>
      </c>
      <c r="I7" s="6" t="s">
        <v>48</v>
      </c>
      <c r="J7" s="6" t="s">
        <v>49</v>
      </c>
      <c r="K7" s="10">
        <v>30000</v>
      </c>
      <c r="L7" s="11">
        <v>6000</v>
      </c>
      <c r="M7" s="11">
        <v>72000</v>
      </c>
      <c r="N7" s="11">
        <v>7700</v>
      </c>
      <c r="O7" s="11"/>
      <c r="P7" s="11">
        <v>939</v>
      </c>
      <c r="Q7" s="11"/>
      <c r="R7" s="11"/>
      <c r="S7" s="11">
        <v>26661</v>
      </c>
      <c r="T7" s="11">
        <f aca="true" t="shared" si="0" ref="T7:T42">SUM(K7:S7)</f>
        <v>143300</v>
      </c>
      <c r="U7" s="11"/>
      <c r="V7" s="11">
        <v>4</v>
      </c>
      <c r="W7" s="12" t="s">
        <v>50</v>
      </c>
      <c r="X7" s="13" t="s">
        <v>51</v>
      </c>
    </row>
    <row r="8" spans="1:24" ht="18.75" customHeight="1">
      <c r="A8" s="14">
        <v>14</v>
      </c>
      <c r="B8" s="4" t="s">
        <v>52</v>
      </c>
      <c r="C8" s="4" t="s">
        <v>53</v>
      </c>
      <c r="D8" s="4" t="s">
        <v>54</v>
      </c>
      <c r="E8" s="4" t="s">
        <v>55</v>
      </c>
      <c r="F8" s="15">
        <v>46400</v>
      </c>
      <c r="G8" s="15">
        <v>24700</v>
      </c>
      <c r="H8" s="15">
        <v>20520</v>
      </c>
      <c r="I8" s="4" t="s">
        <v>56</v>
      </c>
      <c r="J8" s="4" t="s">
        <v>57</v>
      </c>
      <c r="K8" s="15"/>
      <c r="L8" s="15"/>
      <c r="M8" s="15"/>
      <c r="N8" s="15"/>
      <c r="O8" s="15"/>
      <c r="P8" s="15">
        <v>12944</v>
      </c>
      <c r="Q8" s="15"/>
      <c r="R8" s="15"/>
      <c r="S8" s="15">
        <v>11756</v>
      </c>
      <c r="T8" s="15">
        <f t="shared" si="0"/>
        <v>24700</v>
      </c>
      <c r="U8" s="15"/>
      <c r="V8" s="15">
        <v>8</v>
      </c>
      <c r="W8" s="15"/>
      <c r="X8" s="16" t="s">
        <v>58</v>
      </c>
    </row>
    <row r="9" spans="1:24" ht="18.75" customHeight="1">
      <c r="A9" s="14" t="s">
        <v>59</v>
      </c>
      <c r="B9" s="4" t="s">
        <v>60</v>
      </c>
      <c r="C9" s="4" t="s">
        <v>61</v>
      </c>
      <c r="D9" s="4" t="s">
        <v>62</v>
      </c>
      <c r="E9" s="4" t="s">
        <v>63</v>
      </c>
      <c r="F9" s="15">
        <v>37300</v>
      </c>
      <c r="G9" s="15">
        <v>19400</v>
      </c>
      <c r="H9" s="15">
        <v>14700</v>
      </c>
      <c r="I9" s="4" t="s">
        <v>64</v>
      </c>
      <c r="J9" s="4" t="s">
        <v>65</v>
      </c>
      <c r="K9" s="15"/>
      <c r="L9" s="15"/>
      <c r="M9" s="15"/>
      <c r="N9" s="15"/>
      <c r="O9" s="15"/>
      <c r="P9" s="15"/>
      <c r="Q9" s="15"/>
      <c r="R9" s="15"/>
      <c r="S9" s="15">
        <v>19400</v>
      </c>
      <c r="T9" s="15">
        <f t="shared" si="0"/>
        <v>19400</v>
      </c>
      <c r="U9" s="15"/>
      <c r="V9" s="15"/>
      <c r="W9" s="15"/>
      <c r="X9" s="16" t="s">
        <v>66</v>
      </c>
    </row>
    <row r="10" spans="1:24" ht="18.75" customHeight="1">
      <c r="A10" s="14" t="s">
        <v>67</v>
      </c>
      <c r="B10" s="4" t="s">
        <v>68</v>
      </c>
      <c r="C10" s="4" t="s">
        <v>69</v>
      </c>
      <c r="D10" s="4" t="s">
        <v>70</v>
      </c>
      <c r="E10" s="4" t="s">
        <v>55</v>
      </c>
      <c r="F10" s="15">
        <v>33900</v>
      </c>
      <c r="G10" s="15">
        <v>16130</v>
      </c>
      <c r="H10" s="15">
        <v>11614</v>
      </c>
      <c r="I10" s="4" t="s">
        <v>71</v>
      </c>
      <c r="J10" s="4" t="s">
        <v>72</v>
      </c>
      <c r="K10" s="15"/>
      <c r="L10" s="15"/>
      <c r="M10" s="15">
        <v>1500</v>
      </c>
      <c r="N10" s="15"/>
      <c r="O10" s="15">
        <v>2319</v>
      </c>
      <c r="P10" s="15"/>
      <c r="Q10" s="15"/>
      <c r="R10" s="15"/>
      <c r="S10" s="15">
        <v>12311</v>
      </c>
      <c r="T10" s="15">
        <f t="shared" si="0"/>
        <v>16130</v>
      </c>
      <c r="U10" s="15">
        <v>1</v>
      </c>
      <c r="V10" s="15"/>
      <c r="W10" s="15" t="s">
        <v>73</v>
      </c>
      <c r="X10" s="16" t="s">
        <v>74</v>
      </c>
    </row>
    <row r="11" spans="1:24" ht="18.75" customHeight="1">
      <c r="A11" s="14" t="s">
        <v>75</v>
      </c>
      <c r="B11" s="4" t="s">
        <v>76</v>
      </c>
      <c r="C11" s="4" t="s">
        <v>77</v>
      </c>
      <c r="D11" s="4" t="s">
        <v>78</v>
      </c>
      <c r="E11" s="4" t="s">
        <v>79</v>
      </c>
      <c r="F11" s="15">
        <v>67000</v>
      </c>
      <c r="G11" s="15">
        <v>30900</v>
      </c>
      <c r="H11" s="15">
        <v>25282</v>
      </c>
      <c r="I11" s="4" t="s">
        <v>80</v>
      </c>
      <c r="J11" s="4" t="s">
        <v>81</v>
      </c>
      <c r="K11" s="15"/>
      <c r="L11" s="15"/>
      <c r="M11" s="15"/>
      <c r="N11" s="15"/>
      <c r="O11" s="15"/>
      <c r="P11" s="15">
        <v>5770</v>
      </c>
      <c r="Q11" s="15"/>
      <c r="R11" s="15"/>
      <c r="S11" s="15">
        <v>25130</v>
      </c>
      <c r="T11" s="15">
        <f t="shared" si="0"/>
        <v>30900</v>
      </c>
      <c r="U11" s="15"/>
      <c r="V11" s="15">
        <v>2</v>
      </c>
      <c r="W11" s="15"/>
      <c r="X11" s="16" t="s">
        <v>82</v>
      </c>
    </row>
    <row r="12" spans="1:24" ht="18.75" customHeight="1">
      <c r="A12" s="14">
        <v>12</v>
      </c>
      <c r="B12" s="4" t="s">
        <v>83</v>
      </c>
      <c r="C12" s="4" t="s">
        <v>84</v>
      </c>
      <c r="D12" s="4" t="s">
        <v>85</v>
      </c>
      <c r="E12" s="4" t="s">
        <v>55</v>
      </c>
      <c r="F12" s="15">
        <v>47500</v>
      </c>
      <c r="G12" s="15">
        <v>21000</v>
      </c>
      <c r="H12" s="15">
        <v>16200</v>
      </c>
      <c r="I12" s="4" t="s">
        <v>86</v>
      </c>
      <c r="J12" s="4" t="s">
        <v>87</v>
      </c>
      <c r="K12" s="15"/>
      <c r="L12" s="15"/>
      <c r="M12" s="15"/>
      <c r="N12" s="15"/>
      <c r="O12" s="15">
        <v>13223</v>
      </c>
      <c r="P12" s="15"/>
      <c r="Q12" s="15"/>
      <c r="R12" s="15"/>
      <c r="S12" s="15">
        <v>7777</v>
      </c>
      <c r="T12" s="15">
        <f t="shared" si="0"/>
        <v>21000</v>
      </c>
      <c r="U12" s="15">
        <v>2</v>
      </c>
      <c r="V12" s="15"/>
      <c r="W12" s="15"/>
      <c r="X12" s="17" t="s">
        <v>88</v>
      </c>
    </row>
    <row r="13" spans="1:24" ht="18.75" customHeight="1">
      <c r="A13" s="14" t="s">
        <v>89</v>
      </c>
      <c r="B13" s="4" t="s">
        <v>90</v>
      </c>
      <c r="C13" s="4" t="s">
        <v>91</v>
      </c>
      <c r="D13" s="4" t="s">
        <v>92</v>
      </c>
      <c r="E13" s="4" t="s">
        <v>93</v>
      </c>
      <c r="F13" s="15">
        <v>23500</v>
      </c>
      <c r="G13" s="15">
        <v>13563</v>
      </c>
      <c r="H13" s="15">
        <v>8934</v>
      </c>
      <c r="I13" s="4" t="s">
        <v>94</v>
      </c>
      <c r="J13" s="4" t="s">
        <v>95</v>
      </c>
      <c r="K13" s="15"/>
      <c r="L13" s="15"/>
      <c r="M13" s="15"/>
      <c r="N13" s="15"/>
      <c r="O13" s="15"/>
      <c r="P13" s="15">
        <v>3000</v>
      </c>
      <c r="Q13" s="15"/>
      <c r="R13" s="15"/>
      <c r="S13" s="15">
        <v>10563</v>
      </c>
      <c r="T13" s="15">
        <f t="shared" si="0"/>
        <v>13563</v>
      </c>
      <c r="U13" s="15"/>
      <c r="V13" s="15">
        <v>1</v>
      </c>
      <c r="W13" s="15"/>
      <c r="X13" s="16" t="s">
        <v>82</v>
      </c>
    </row>
    <row r="14" spans="1:24" ht="18.75" customHeight="1">
      <c r="A14" s="14">
        <v>39</v>
      </c>
      <c r="B14" s="4" t="s">
        <v>96</v>
      </c>
      <c r="C14" s="4" t="s">
        <v>97</v>
      </c>
      <c r="D14" s="4" t="s">
        <v>98</v>
      </c>
      <c r="E14" s="4" t="s">
        <v>99</v>
      </c>
      <c r="F14" s="15">
        <v>8400</v>
      </c>
      <c r="G14" s="15">
        <v>4490</v>
      </c>
      <c r="H14" s="15">
        <v>3370</v>
      </c>
      <c r="I14" s="4" t="s">
        <v>100</v>
      </c>
      <c r="J14" s="4" t="s">
        <v>101</v>
      </c>
      <c r="K14" s="15"/>
      <c r="L14" s="15"/>
      <c r="M14" s="15"/>
      <c r="N14" s="15"/>
      <c r="O14" s="15"/>
      <c r="P14" s="15"/>
      <c r="Q14" s="15">
        <v>2380</v>
      </c>
      <c r="R14" s="15"/>
      <c r="S14" s="15">
        <v>2110</v>
      </c>
      <c r="T14" s="15">
        <f t="shared" si="0"/>
        <v>4490</v>
      </c>
      <c r="U14" s="15"/>
      <c r="V14" s="15"/>
      <c r="W14" s="15"/>
      <c r="X14" s="16" t="s">
        <v>82</v>
      </c>
    </row>
    <row r="15" spans="1:24" ht="18.75" customHeight="1">
      <c r="A15" s="14">
        <v>31</v>
      </c>
      <c r="B15" s="4" t="s">
        <v>102</v>
      </c>
      <c r="C15" s="4" t="s">
        <v>103</v>
      </c>
      <c r="D15" s="4" t="s">
        <v>104</v>
      </c>
      <c r="E15" s="18" t="s">
        <v>105</v>
      </c>
      <c r="F15" s="15">
        <v>9000</v>
      </c>
      <c r="G15" s="15">
        <v>3700</v>
      </c>
      <c r="H15" s="15">
        <v>2590</v>
      </c>
      <c r="I15" s="4" t="s">
        <v>106</v>
      </c>
      <c r="J15" s="4" t="s">
        <v>107</v>
      </c>
      <c r="K15" s="15"/>
      <c r="L15" s="15"/>
      <c r="M15" s="15"/>
      <c r="N15" s="15">
        <v>1300</v>
      </c>
      <c r="O15" s="15"/>
      <c r="P15" s="15"/>
      <c r="Q15" s="15">
        <v>1619</v>
      </c>
      <c r="R15" s="15"/>
      <c r="S15" s="15">
        <v>781</v>
      </c>
      <c r="T15" s="15">
        <f t="shared" si="0"/>
        <v>3700</v>
      </c>
      <c r="U15" s="15"/>
      <c r="V15" s="15"/>
      <c r="W15" s="15" t="s">
        <v>108</v>
      </c>
      <c r="X15" s="16" t="s">
        <v>82</v>
      </c>
    </row>
    <row r="16" spans="1:24" ht="18.75" customHeight="1">
      <c r="A16" s="14">
        <v>30</v>
      </c>
      <c r="B16" s="4" t="s">
        <v>109</v>
      </c>
      <c r="C16" s="4" t="s">
        <v>110</v>
      </c>
      <c r="D16" s="4" t="s">
        <v>111</v>
      </c>
      <c r="E16" s="18" t="s">
        <v>47</v>
      </c>
      <c r="F16" s="15">
        <v>8640</v>
      </c>
      <c r="G16" s="15">
        <v>4530</v>
      </c>
      <c r="H16" s="15">
        <v>3497</v>
      </c>
      <c r="I16" s="4" t="s">
        <v>112</v>
      </c>
      <c r="J16" s="4" t="s">
        <v>113</v>
      </c>
      <c r="K16" s="15"/>
      <c r="L16" s="15"/>
      <c r="M16" s="15">
        <v>600</v>
      </c>
      <c r="N16" s="15">
        <v>630</v>
      </c>
      <c r="O16" s="15"/>
      <c r="P16" s="15"/>
      <c r="Q16" s="15"/>
      <c r="R16" s="15"/>
      <c r="S16" s="15">
        <v>4237</v>
      </c>
      <c r="T16" s="15">
        <f t="shared" si="0"/>
        <v>5467</v>
      </c>
      <c r="U16" s="15"/>
      <c r="V16" s="15"/>
      <c r="W16" s="15" t="s">
        <v>114</v>
      </c>
      <c r="X16" s="16" t="s">
        <v>115</v>
      </c>
    </row>
    <row r="17" spans="1:24" ht="18.75" customHeight="1">
      <c r="A17" s="14">
        <v>38</v>
      </c>
      <c r="B17" s="19" t="s">
        <v>116</v>
      </c>
      <c r="C17" s="4" t="s">
        <v>117</v>
      </c>
      <c r="D17" s="4" t="s">
        <v>118</v>
      </c>
      <c r="E17" s="4" t="s">
        <v>119</v>
      </c>
      <c r="F17" s="15">
        <v>30450</v>
      </c>
      <c r="G17" s="15">
        <v>15120</v>
      </c>
      <c r="H17" s="15">
        <v>10282</v>
      </c>
      <c r="I17" s="4" t="s">
        <v>94</v>
      </c>
      <c r="J17" s="4" t="s">
        <v>120</v>
      </c>
      <c r="K17" s="15"/>
      <c r="L17" s="15"/>
      <c r="M17" s="15">
        <v>8250</v>
      </c>
      <c r="N17" s="15"/>
      <c r="O17" s="15"/>
      <c r="P17" s="15"/>
      <c r="Q17" s="15"/>
      <c r="R17" s="15"/>
      <c r="S17" s="15">
        <v>7495</v>
      </c>
      <c r="T17" s="15">
        <f t="shared" si="0"/>
        <v>15745</v>
      </c>
      <c r="U17" s="15"/>
      <c r="V17" s="15"/>
      <c r="W17" s="15" t="s">
        <v>121</v>
      </c>
      <c r="X17" s="16" t="s">
        <v>58</v>
      </c>
    </row>
    <row r="18" spans="1:24" ht="20.25" customHeight="1">
      <c r="A18" s="14">
        <v>36</v>
      </c>
      <c r="B18" s="18" t="s">
        <v>122</v>
      </c>
      <c r="C18" s="4" t="s">
        <v>123</v>
      </c>
      <c r="D18" s="4" t="s">
        <v>124</v>
      </c>
      <c r="E18" s="4" t="s">
        <v>79</v>
      </c>
      <c r="F18" s="15">
        <v>20787</v>
      </c>
      <c r="G18" s="15">
        <v>12605</v>
      </c>
      <c r="H18" s="15">
        <v>9063</v>
      </c>
      <c r="I18" s="4" t="s">
        <v>100</v>
      </c>
      <c r="J18" s="4" t="s">
        <v>125</v>
      </c>
      <c r="K18" s="15"/>
      <c r="L18" s="15"/>
      <c r="M18" s="15"/>
      <c r="N18" s="15"/>
      <c r="O18" s="15">
        <v>6255</v>
      </c>
      <c r="P18" s="15">
        <v>6555</v>
      </c>
      <c r="Q18" s="15"/>
      <c r="R18" s="15"/>
      <c r="S18" s="15"/>
      <c r="T18" s="15">
        <f t="shared" si="0"/>
        <v>12810</v>
      </c>
      <c r="U18" s="15">
        <v>1</v>
      </c>
      <c r="V18" s="15">
        <v>2</v>
      </c>
      <c r="W18" s="15"/>
      <c r="X18" s="16" t="s">
        <v>82</v>
      </c>
    </row>
    <row r="19" spans="1:24" ht="18.75" customHeight="1">
      <c r="A19" s="14">
        <v>10</v>
      </c>
      <c r="B19" s="4" t="s">
        <v>126</v>
      </c>
      <c r="C19" s="4" t="s">
        <v>127</v>
      </c>
      <c r="D19" s="4" t="s">
        <v>128</v>
      </c>
      <c r="E19" s="4" t="s">
        <v>79</v>
      </c>
      <c r="F19" s="15">
        <v>38900</v>
      </c>
      <c r="G19" s="15">
        <v>17507</v>
      </c>
      <c r="H19" s="15">
        <v>11537</v>
      </c>
      <c r="I19" s="4" t="s">
        <v>129</v>
      </c>
      <c r="J19" s="4" t="s">
        <v>101</v>
      </c>
      <c r="K19" s="15"/>
      <c r="L19" s="15"/>
      <c r="M19" s="15"/>
      <c r="N19" s="15">
        <v>900</v>
      </c>
      <c r="O19" s="15">
        <v>150</v>
      </c>
      <c r="P19" s="15"/>
      <c r="Q19" s="15"/>
      <c r="R19" s="15"/>
      <c r="S19" s="15">
        <v>16950</v>
      </c>
      <c r="T19" s="15">
        <f t="shared" si="0"/>
        <v>18000</v>
      </c>
      <c r="U19" s="15">
        <v>1</v>
      </c>
      <c r="V19" s="15"/>
      <c r="W19" s="15" t="s">
        <v>130</v>
      </c>
      <c r="X19" s="16" t="s">
        <v>131</v>
      </c>
    </row>
    <row r="20" spans="1:24" ht="18.75" customHeight="1">
      <c r="A20" s="14">
        <v>41</v>
      </c>
      <c r="B20" s="4" t="s">
        <v>132</v>
      </c>
      <c r="C20" s="4" t="s">
        <v>133</v>
      </c>
      <c r="D20" s="4" t="s">
        <v>134</v>
      </c>
      <c r="E20" s="18" t="s">
        <v>135</v>
      </c>
      <c r="F20" s="15">
        <v>8000</v>
      </c>
      <c r="G20" s="15">
        <v>3350</v>
      </c>
      <c r="H20" s="15">
        <v>2416</v>
      </c>
      <c r="I20" s="4" t="s">
        <v>136</v>
      </c>
      <c r="J20" s="4" t="s">
        <v>137</v>
      </c>
      <c r="K20" s="15"/>
      <c r="L20" s="15"/>
      <c r="M20" s="15"/>
      <c r="N20" s="15">
        <v>980</v>
      </c>
      <c r="O20" s="15"/>
      <c r="P20" s="15"/>
      <c r="Q20" s="15"/>
      <c r="R20" s="15"/>
      <c r="S20" s="15">
        <v>2370</v>
      </c>
      <c r="T20" s="15">
        <f t="shared" si="0"/>
        <v>3350</v>
      </c>
      <c r="U20" s="15"/>
      <c r="V20" s="15"/>
      <c r="W20" s="15" t="s">
        <v>138</v>
      </c>
      <c r="X20" s="16" t="s">
        <v>82</v>
      </c>
    </row>
    <row r="21" spans="1:24" ht="18.75" customHeight="1">
      <c r="A21" s="14">
        <v>44</v>
      </c>
      <c r="B21" s="4" t="s">
        <v>139</v>
      </c>
      <c r="C21" s="4" t="s">
        <v>140</v>
      </c>
      <c r="D21" s="4" t="s">
        <v>141</v>
      </c>
      <c r="E21" s="4" t="s">
        <v>142</v>
      </c>
      <c r="F21" s="15">
        <v>5650</v>
      </c>
      <c r="G21" s="15">
        <v>2700</v>
      </c>
      <c r="H21" s="15">
        <v>1890</v>
      </c>
      <c r="I21" s="4" t="s">
        <v>143</v>
      </c>
      <c r="J21" s="4" t="s">
        <v>144</v>
      </c>
      <c r="K21" s="15"/>
      <c r="L21" s="15"/>
      <c r="M21" s="15"/>
      <c r="N21" s="15"/>
      <c r="O21" s="15"/>
      <c r="P21" s="15">
        <v>2700</v>
      </c>
      <c r="Q21" s="15"/>
      <c r="R21" s="15"/>
      <c r="S21" s="15"/>
      <c r="T21" s="15">
        <f t="shared" si="0"/>
        <v>2700</v>
      </c>
      <c r="U21" s="15"/>
      <c r="V21" s="15">
        <v>2</v>
      </c>
      <c r="W21" s="15"/>
      <c r="X21" s="16" t="s">
        <v>82</v>
      </c>
    </row>
    <row r="22" spans="1:24" ht="18.75" customHeight="1">
      <c r="A22" s="14">
        <v>45</v>
      </c>
      <c r="B22" s="4" t="s">
        <v>145</v>
      </c>
      <c r="C22" s="4" t="s">
        <v>146</v>
      </c>
      <c r="D22" s="4" t="s">
        <v>147</v>
      </c>
      <c r="E22" s="18" t="s">
        <v>47</v>
      </c>
      <c r="F22" s="15">
        <v>5130</v>
      </c>
      <c r="G22" s="15">
        <v>2240</v>
      </c>
      <c r="H22" s="15">
        <v>1505</v>
      </c>
      <c r="I22" s="4" t="s">
        <v>148</v>
      </c>
      <c r="J22" s="4" t="s">
        <v>149</v>
      </c>
      <c r="K22" s="15"/>
      <c r="L22" s="15"/>
      <c r="M22" s="15"/>
      <c r="N22" s="15">
        <v>1000</v>
      </c>
      <c r="O22" s="15"/>
      <c r="P22" s="15"/>
      <c r="Q22" s="15"/>
      <c r="R22" s="15"/>
      <c r="S22" s="15">
        <v>1680</v>
      </c>
      <c r="T22" s="15">
        <f t="shared" si="0"/>
        <v>2680</v>
      </c>
      <c r="U22" s="15"/>
      <c r="V22" s="15"/>
      <c r="W22" s="15" t="s">
        <v>150</v>
      </c>
      <c r="X22" s="16" t="s">
        <v>151</v>
      </c>
    </row>
    <row r="23" spans="1:24" ht="18.75" customHeight="1">
      <c r="A23" s="14" t="s">
        <v>152</v>
      </c>
      <c r="B23" s="4" t="s">
        <v>153</v>
      </c>
      <c r="C23" s="4" t="s">
        <v>154</v>
      </c>
      <c r="D23" s="4" t="s">
        <v>155</v>
      </c>
      <c r="E23" s="18" t="s">
        <v>156</v>
      </c>
      <c r="F23" s="15">
        <v>81100</v>
      </c>
      <c r="G23" s="15">
        <v>33600</v>
      </c>
      <c r="H23" s="15">
        <v>27674</v>
      </c>
      <c r="I23" s="4" t="s">
        <v>157</v>
      </c>
      <c r="J23" s="4" t="s">
        <v>158</v>
      </c>
      <c r="K23" s="15"/>
      <c r="L23" s="15"/>
      <c r="M23" s="15">
        <v>12000</v>
      </c>
      <c r="N23" s="15"/>
      <c r="O23" s="15"/>
      <c r="P23" s="15"/>
      <c r="Q23" s="15"/>
      <c r="R23" s="15"/>
      <c r="S23" s="15">
        <v>28464</v>
      </c>
      <c r="T23" s="15">
        <f t="shared" si="0"/>
        <v>40464</v>
      </c>
      <c r="U23" s="15"/>
      <c r="V23" s="15"/>
      <c r="W23" s="15" t="s">
        <v>159</v>
      </c>
      <c r="X23" s="16" t="s">
        <v>160</v>
      </c>
    </row>
    <row r="24" spans="1:24" ht="18.75" customHeight="1">
      <c r="A24" s="14">
        <v>22</v>
      </c>
      <c r="B24" s="4" t="s">
        <v>161</v>
      </c>
      <c r="C24" s="4" t="s">
        <v>162</v>
      </c>
      <c r="D24" s="4" t="s">
        <v>163</v>
      </c>
      <c r="E24" s="4" t="s">
        <v>55</v>
      </c>
      <c r="F24" s="15">
        <v>37600</v>
      </c>
      <c r="G24" s="15">
        <v>18400</v>
      </c>
      <c r="H24" s="15">
        <v>12879</v>
      </c>
      <c r="I24" s="4" t="s">
        <v>164</v>
      </c>
      <c r="J24" s="4" t="s">
        <v>165</v>
      </c>
      <c r="K24" s="15"/>
      <c r="L24" s="15"/>
      <c r="M24" s="15">
        <v>9300</v>
      </c>
      <c r="N24" s="15"/>
      <c r="O24" s="15">
        <v>9100</v>
      </c>
      <c r="P24" s="15"/>
      <c r="Q24" s="15"/>
      <c r="R24" s="15"/>
      <c r="S24" s="15"/>
      <c r="T24" s="15">
        <f t="shared" si="0"/>
        <v>18400</v>
      </c>
      <c r="U24" s="15">
        <v>3</v>
      </c>
      <c r="V24" s="15"/>
      <c r="W24" s="15"/>
      <c r="X24" s="16" t="s">
        <v>82</v>
      </c>
    </row>
    <row r="25" spans="1:24" ht="18.75" customHeight="1">
      <c r="A25" s="14">
        <v>40</v>
      </c>
      <c r="B25" s="4" t="s">
        <v>166</v>
      </c>
      <c r="C25" s="4" t="s">
        <v>167</v>
      </c>
      <c r="D25" s="4" t="s">
        <v>168</v>
      </c>
      <c r="E25" s="20" t="s">
        <v>169</v>
      </c>
      <c r="F25" s="15">
        <v>34600</v>
      </c>
      <c r="G25" s="15">
        <v>16022</v>
      </c>
      <c r="H25" s="15">
        <v>12818</v>
      </c>
      <c r="I25" s="4" t="s">
        <v>170</v>
      </c>
      <c r="J25" s="4" t="s">
        <v>171</v>
      </c>
      <c r="K25" s="15"/>
      <c r="L25" s="15"/>
      <c r="M25" s="15"/>
      <c r="N25" s="15"/>
      <c r="O25" s="15"/>
      <c r="P25" s="15"/>
      <c r="Q25" s="15"/>
      <c r="R25" s="15"/>
      <c r="S25" s="15">
        <v>16022</v>
      </c>
      <c r="T25" s="15">
        <f t="shared" si="0"/>
        <v>16022</v>
      </c>
      <c r="U25" s="15"/>
      <c r="V25" s="15"/>
      <c r="W25" s="15"/>
      <c r="X25" s="16" t="s">
        <v>172</v>
      </c>
    </row>
    <row r="26" spans="1:24" ht="18.75" customHeight="1">
      <c r="A26" s="14">
        <v>15</v>
      </c>
      <c r="B26" s="4" t="s">
        <v>173</v>
      </c>
      <c r="C26" s="4" t="s">
        <v>174</v>
      </c>
      <c r="D26" s="4" t="s">
        <v>175</v>
      </c>
      <c r="E26" s="4" t="s">
        <v>79</v>
      </c>
      <c r="F26" s="15">
        <v>24617</v>
      </c>
      <c r="G26" s="15">
        <v>11321</v>
      </c>
      <c r="H26" s="15">
        <v>9170</v>
      </c>
      <c r="I26" s="4" t="s">
        <v>129</v>
      </c>
      <c r="J26" s="4" t="s">
        <v>176</v>
      </c>
      <c r="K26" s="15"/>
      <c r="L26" s="15"/>
      <c r="M26" s="15"/>
      <c r="N26" s="15"/>
      <c r="O26" s="15">
        <v>1400</v>
      </c>
      <c r="P26" s="15">
        <v>3200</v>
      </c>
      <c r="Q26" s="15"/>
      <c r="R26" s="15"/>
      <c r="S26" s="15">
        <v>6721</v>
      </c>
      <c r="T26" s="15">
        <f t="shared" si="0"/>
        <v>11321</v>
      </c>
      <c r="U26" s="15">
        <v>3</v>
      </c>
      <c r="V26" s="15">
        <v>4</v>
      </c>
      <c r="W26" s="15"/>
      <c r="X26" s="16" t="s">
        <v>177</v>
      </c>
    </row>
    <row r="27" spans="1:24" ht="18.75" customHeight="1">
      <c r="A27" s="14">
        <v>26</v>
      </c>
      <c r="B27" s="4" t="s">
        <v>178</v>
      </c>
      <c r="C27" s="4" t="s">
        <v>179</v>
      </c>
      <c r="D27" s="4" t="s">
        <v>180</v>
      </c>
      <c r="E27" s="4" t="s">
        <v>79</v>
      </c>
      <c r="F27" s="15">
        <v>17300</v>
      </c>
      <c r="G27" s="15">
        <v>9500</v>
      </c>
      <c r="H27" s="15">
        <v>7542</v>
      </c>
      <c r="I27" s="4" t="s">
        <v>181</v>
      </c>
      <c r="J27" s="4" t="s">
        <v>182</v>
      </c>
      <c r="K27" s="15"/>
      <c r="L27" s="15"/>
      <c r="M27" s="15"/>
      <c r="N27" s="15"/>
      <c r="O27" s="15"/>
      <c r="P27" s="15">
        <v>336</v>
      </c>
      <c r="Q27" s="15"/>
      <c r="R27" s="15"/>
      <c r="S27" s="15">
        <v>9164</v>
      </c>
      <c r="T27" s="15">
        <f t="shared" si="0"/>
        <v>9500</v>
      </c>
      <c r="U27" s="15"/>
      <c r="V27" s="15">
        <v>2</v>
      </c>
      <c r="W27" s="15"/>
      <c r="X27" s="21" t="s">
        <v>183</v>
      </c>
    </row>
    <row r="28" spans="1:24" ht="18.75" customHeight="1">
      <c r="A28" s="14">
        <v>43</v>
      </c>
      <c r="B28" s="4" t="s">
        <v>184</v>
      </c>
      <c r="C28" s="4" t="s">
        <v>185</v>
      </c>
      <c r="D28" s="4" t="s">
        <v>186</v>
      </c>
      <c r="E28" s="18" t="s">
        <v>47</v>
      </c>
      <c r="F28" s="15">
        <v>6100</v>
      </c>
      <c r="G28" s="15">
        <v>2800</v>
      </c>
      <c r="H28" s="15">
        <v>2240</v>
      </c>
      <c r="I28" s="4" t="s">
        <v>187</v>
      </c>
      <c r="J28" s="4" t="s">
        <v>188</v>
      </c>
      <c r="K28" s="15"/>
      <c r="L28" s="15"/>
      <c r="M28" s="15"/>
      <c r="N28" s="15">
        <v>2800</v>
      </c>
      <c r="O28" s="15"/>
      <c r="P28" s="15"/>
      <c r="Q28" s="15"/>
      <c r="R28" s="15"/>
      <c r="S28" s="15"/>
      <c r="T28" s="15">
        <f t="shared" si="0"/>
        <v>2800</v>
      </c>
      <c r="U28" s="15"/>
      <c r="V28" s="15"/>
      <c r="W28" s="15" t="s">
        <v>189</v>
      </c>
      <c r="X28" s="16" t="s">
        <v>190</v>
      </c>
    </row>
    <row r="29" spans="1:24" ht="18.75" customHeight="1">
      <c r="A29" s="14">
        <v>23</v>
      </c>
      <c r="B29" s="4" t="s">
        <v>191</v>
      </c>
      <c r="C29" s="4" t="s">
        <v>192</v>
      </c>
      <c r="D29" s="4" t="s">
        <v>193</v>
      </c>
      <c r="E29" s="18" t="s">
        <v>105</v>
      </c>
      <c r="F29" s="15">
        <v>20500</v>
      </c>
      <c r="G29" s="15">
        <v>9840</v>
      </c>
      <c r="H29" s="15">
        <v>6556</v>
      </c>
      <c r="I29" s="4" t="s">
        <v>194</v>
      </c>
      <c r="J29" s="4" t="s">
        <v>195</v>
      </c>
      <c r="K29" s="15"/>
      <c r="L29" s="15"/>
      <c r="M29" s="15">
        <v>5510</v>
      </c>
      <c r="N29" s="15"/>
      <c r="O29" s="15">
        <v>3327</v>
      </c>
      <c r="P29" s="15"/>
      <c r="Q29" s="15">
        <v>1266</v>
      </c>
      <c r="R29" s="15"/>
      <c r="S29" s="15"/>
      <c r="T29" s="15">
        <f t="shared" si="0"/>
        <v>10103</v>
      </c>
      <c r="U29" s="15">
        <v>2</v>
      </c>
      <c r="V29" s="15"/>
      <c r="W29" s="15" t="s">
        <v>196</v>
      </c>
      <c r="X29" s="16" t="s">
        <v>160</v>
      </c>
    </row>
    <row r="30" spans="1:24" ht="18.75" customHeight="1">
      <c r="A30" s="14">
        <v>37</v>
      </c>
      <c r="B30" s="4" t="s">
        <v>197</v>
      </c>
      <c r="C30" s="4" t="s">
        <v>198</v>
      </c>
      <c r="D30" s="4" t="s">
        <v>199</v>
      </c>
      <c r="E30" s="18" t="s">
        <v>200</v>
      </c>
      <c r="F30" s="15">
        <v>8530</v>
      </c>
      <c r="G30" s="15">
        <v>3800</v>
      </c>
      <c r="H30" s="15">
        <v>2547</v>
      </c>
      <c r="I30" s="4" t="s">
        <v>201</v>
      </c>
      <c r="J30" s="4" t="s">
        <v>202</v>
      </c>
      <c r="K30" s="15"/>
      <c r="L30" s="15"/>
      <c r="M30" s="15">
        <v>3456</v>
      </c>
      <c r="N30" s="15"/>
      <c r="O30" s="15"/>
      <c r="P30" s="15"/>
      <c r="Q30" s="15">
        <v>650</v>
      </c>
      <c r="R30" s="15"/>
      <c r="S30" s="15"/>
      <c r="T30" s="15">
        <f t="shared" si="0"/>
        <v>4106</v>
      </c>
      <c r="U30" s="15"/>
      <c r="V30" s="15"/>
      <c r="W30" s="15" t="s">
        <v>203</v>
      </c>
      <c r="X30" s="16" t="s">
        <v>160</v>
      </c>
    </row>
    <row r="31" spans="1:24" ht="18.75" customHeight="1">
      <c r="A31" s="14" t="s">
        <v>204</v>
      </c>
      <c r="B31" s="4" t="s">
        <v>205</v>
      </c>
      <c r="C31" s="4" t="s">
        <v>206</v>
      </c>
      <c r="D31" s="4" t="s">
        <v>207</v>
      </c>
      <c r="E31" s="4" t="s">
        <v>55</v>
      </c>
      <c r="F31" s="15">
        <v>106400</v>
      </c>
      <c r="G31" s="15">
        <v>72700</v>
      </c>
      <c r="H31" s="15">
        <v>60000</v>
      </c>
      <c r="I31" s="4" t="s">
        <v>208</v>
      </c>
      <c r="J31" s="4" t="s">
        <v>209</v>
      </c>
      <c r="K31" s="15"/>
      <c r="L31" s="15"/>
      <c r="M31" s="15"/>
      <c r="N31" s="15"/>
      <c r="O31" s="15"/>
      <c r="P31" s="15">
        <v>6550</v>
      </c>
      <c r="Q31" s="15">
        <v>150</v>
      </c>
      <c r="R31" s="15"/>
      <c r="S31" s="15">
        <v>66000</v>
      </c>
      <c r="T31" s="15">
        <f t="shared" si="0"/>
        <v>72700</v>
      </c>
      <c r="U31" s="15"/>
      <c r="V31" s="15">
        <v>8</v>
      </c>
      <c r="W31" s="15"/>
      <c r="X31" s="16" t="s">
        <v>82</v>
      </c>
    </row>
    <row r="32" spans="1:24" ht="18.75" customHeight="1">
      <c r="A32" s="14" t="s">
        <v>210</v>
      </c>
      <c r="B32" s="4" t="s">
        <v>211</v>
      </c>
      <c r="C32" s="4" t="s">
        <v>212</v>
      </c>
      <c r="D32" s="4" t="s">
        <v>213</v>
      </c>
      <c r="E32" s="4" t="s">
        <v>214</v>
      </c>
      <c r="F32" s="15">
        <v>108500</v>
      </c>
      <c r="G32" s="15">
        <v>74180</v>
      </c>
      <c r="H32" s="15">
        <v>51926</v>
      </c>
      <c r="I32" s="4" t="s">
        <v>215</v>
      </c>
      <c r="J32" s="4" t="s">
        <v>216</v>
      </c>
      <c r="K32" s="15"/>
      <c r="L32" s="15"/>
      <c r="M32" s="15">
        <v>50000</v>
      </c>
      <c r="N32" s="15"/>
      <c r="O32" s="15"/>
      <c r="P32" s="15">
        <v>2000</v>
      </c>
      <c r="Q32" s="15"/>
      <c r="R32" s="15"/>
      <c r="S32" s="15">
        <v>25682</v>
      </c>
      <c r="T32" s="15">
        <f t="shared" si="0"/>
        <v>77682</v>
      </c>
      <c r="U32" s="15"/>
      <c r="V32" s="15">
        <v>1</v>
      </c>
      <c r="W32" s="15" t="s">
        <v>217</v>
      </c>
      <c r="X32" s="16" t="s">
        <v>58</v>
      </c>
    </row>
    <row r="33" spans="1:24" ht="18.75" customHeight="1">
      <c r="A33" s="14">
        <v>29</v>
      </c>
      <c r="B33" s="4" t="s">
        <v>218</v>
      </c>
      <c r="C33" s="4" t="s">
        <v>219</v>
      </c>
      <c r="D33" s="4" t="s">
        <v>220</v>
      </c>
      <c r="E33" s="18" t="s">
        <v>221</v>
      </c>
      <c r="F33" s="15">
        <v>5900</v>
      </c>
      <c r="G33" s="15">
        <v>3050</v>
      </c>
      <c r="H33" s="15">
        <v>2230</v>
      </c>
      <c r="I33" s="4" t="s">
        <v>222</v>
      </c>
      <c r="J33" s="4" t="s">
        <v>223</v>
      </c>
      <c r="K33" s="15"/>
      <c r="L33" s="15"/>
      <c r="M33" s="15"/>
      <c r="N33" s="15"/>
      <c r="O33" s="15">
        <v>1964</v>
      </c>
      <c r="P33" s="15"/>
      <c r="Q33" s="15"/>
      <c r="R33" s="15"/>
      <c r="S33" s="15">
        <v>1086</v>
      </c>
      <c r="T33" s="15">
        <f t="shared" si="0"/>
        <v>3050</v>
      </c>
      <c r="U33" s="15">
        <v>1</v>
      </c>
      <c r="V33" s="15"/>
      <c r="W33" s="15"/>
      <c r="X33" s="16" t="s">
        <v>82</v>
      </c>
    </row>
    <row r="34" spans="1:24" ht="18.75" customHeight="1">
      <c r="A34" s="14">
        <v>19</v>
      </c>
      <c r="B34" s="4" t="s">
        <v>224</v>
      </c>
      <c r="C34" s="4" t="s">
        <v>225</v>
      </c>
      <c r="D34" s="4" t="s">
        <v>226</v>
      </c>
      <c r="E34" s="5" t="s">
        <v>63</v>
      </c>
      <c r="F34" s="15">
        <v>21300</v>
      </c>
      <c r="G34" s="15">
        <v>12352</v>
      </c>
      <c r="H34" s="15">
        <v>9248</v>
      </c>
      <c r="I34" s="4" t="s">
        <v>227</v>
      </c>
      <c r="J34" s="4" t="s">
        <v>228</v>
      </c>
      <c r="K34" s="15"/>
      <c r="L34" s="15"/>
      <c r="M34" s="15"/>
      <c r="N34" s="15"/>
      <c r="O34" s="15"/>
      <c r="P34" s="15"/>
      <c r="Q34" s="15"/>
      <c r="R34" s="15"/>
      <c r="S34" s="15">
        <v>12352</v>
      </c>
      <c r="T34" s="15">
        <f t="shared" si="0"/>
        <v>12352</v>
      </c>
      <c r="U34" s="15"/>
      <c r="V34" s="15"/>
      <c r="W34" s="15"/>
      <c r="X34" s="16" t="s">
        <v>66</v>
      </c>
    </row>
    <row r="35" spans="1:24" ht="18.75" customHeight="1">
      <c r="A35" s="14">
        <v>42</v>
      </c>
      <c r="B35" s="4" t="s">
        <v>229</v>
      </c>
      <c r="C35" s="4" t="s">
        <v>230</v>
      </c>
      <c r="D35" s="4" t="s">
        <v>231</v>
      </c>
      <c r="E35" s="4" t="s">
        <v>232</v>
      </c>
      <c r="F35" s="15">
        <v>10200</v>
      </c>
      <c r="G35" s="15">
        <v>6483</v>
      </c>
      <c r="H35" s="15">
        <v>4535</v>
      </c>
      <c r="I35" s="4" t="s">
        <v>208</v>
      </c>
      <c r="J35" s="4" t="s">
        <v>233</v>
      </c>
      <c r="K35" s="15"/>
      <c r="L35" s="15"/>
      <c r="M35" s="15"/>
      <c r="N35" s="15"/>
      <c r="O35" s="15"/>
      <c r="P35" s="15"/>
      <c r="Q35" s="15"/>
      <c r="R35" s="15"/>
      <c r="S35" s="15">
        <v>6483</v>
      </c>
      <c r="T35" s="15">
        <f t="shared" si="0"/>
        <v>6483</v>
      </c>
      <c r="U35" s="15"/>
      <c r="V35" s="15"/>
      <c r="W35" s="15"/>
      <c r="X35" s="16" t="s">
        <v>234</v>
      </c>
    </row>
    <row r="36" spans="1:24" ht="18.75" customHeight="1">
      <c r="A36" s="14" t="s">
        <v>235</v>
      </c>
      <c r="B36" s="4" t="s">
        <v>236</v>
      </c>
      <c r="C36" s="4" t="s">
        <v>237</v>
      </c>
      <c r="D36" s="4"/>
      <c r="E36" s="18" t="s">
        <v>238</v>
      </c>
      <c r="F36" s="15">
        <v>8600</v>
      </c>
      <c r="G36" s="15">
        <v>5000</v>
      </c>
      <c r="H36" s="15">
        <v>3840</v>
      </c>
      <c r="I36" s="4" t="s">
        <v>239</v>
      </c>
      <c r="J36" s="4" t="s">
        <v>240</v>
      </c>
      <c r="K36" s="15"/>
      <c r="L36" s="15"/>
      <c r="M36" s="15"/>
      <c r="N36" s="15">
        <v>1329</v>
      </c>
      <c r="O36" s="15">
        <v>2170</v>
      </c>
      <c r="P36" s="15"/>
      <c r="Q36" s="15"/>
      <c r="R36" s="15"/>
      <c r="S36" s="15">
        <v>1501</v>
      </c>
      <c r="T36" s="15">
        <f t="shared" si="0"/>
        <v>5000</v>
      </c>
      <c r="U36" s="15">
        <v>1</v>
      </c>
      <c r="V36" s="15"/>
      <c r="W36" s="15" t="s">
        <v>241</v>
      </c>
      <c r="X36" s="16" t="s">
        <v>82</v>
      </c>
    </row>
    <row r="37" spans="1:24" ht="18.75" customHeight="1">
      <c r="A37" s="14">
        <v>46</v>
      </c>
      <c r="B37" s="4" t="s">
        <v>242</v>
      </c>
      <c r="C37" s="4" t="s">
        <v>243</v>
      </c>
      <c r="D37" s="4"/>
      <c r="E37" s="18" t="s">
        <v>238</v>
      </c>
      <c r="F37" s="15">
        <v>5400</v>
      </c>
      <c r="G37" s="15">
        <v>3226</v>
      </c>
      <c r="H37" s="15">
        <v>2194</v>
      </c>
      <c r="I37" s="4" t="s">
        <v>244</v>
      </c>
      <c r="J37" s="4" t="s">
        <v>245</v>
      </c>
      <c r="K37" s="15"/>
      <c r="L37" s="15"/>
      <c r="M37" s="15"/>
      <c r="N37" s="15"/>
      <c r="O37" s="15"/>
      <c r="P37" s="15"/>
      <c r="Q37" s="15">
        <v>236</v>
      </c>
      <c r="R37" s="15"/>
      <c r="S37" s="15">
        <v>2990</v>
      </c>
      <c r="T37" s="15">
        <f t="shared" si="0"/>
        <v>3226</v>
      </c>
      <c r="U37" s="15"/>
      <c r="V37" s="15"/>
      <c r="W37" s="15"/>
      <c r="X37" s="16" t="s">
        <v>82</v>
      </c>
    </row>
    <row r="38" spans="1:24" ht="18.75" customHeight="1">
      <c r="A38" s="14">
        <v>32</v>
      </c>
      <c r="B38" s="4" t="s">
        <v>246</v>
      </c>
      <c r="C38" s="4" t="s">
        <v>247</v>
      </c>
      <c r="D38" s="4" t="s">
        <v>248</v>
      </c>
      <c r="E38" s="4" t="s">
        <v>249</v>
      </c>
      <c r="F38" s="15">
        <v>7700</v>
      </c>
      <c r="G38" s="15">
        <v>8000</v>
      </c>
      <c r="H38" s="15">
        <v>5280</v>
      </c>
      <c r="I38" s="4" t="s">
        <v>250</v>
      </c>
      <c r="J38" s="4" t="s">
        <v>251</v>
      </c>
      <c r="K38" s="15"/>
      <c r="L38" s="15"/>
      <c r="M38" s="15">
        <v>2000</v>
      </c>
      <c r="N38" s="15">
        <v>4400</v>
      </c>
      <c r="O38" s="15">
        <v>1000</v>
      </c>
      <c r="P38" s="15"/>
      <c r="Q38" s="15">
        <v>600</v>
      </c>
      <c r="R38" s="15"/>
      <c r="S38" s="15"/>
      <c r="T38" s="15">
        <f t="shared" si="0"/>
        <v>8000</v>
      </c>
      <c r="U38" s="15">
        <v>1</v>
      </c>
      <c r="V38" s="15"/>
      <c r="W38" s="15" t="s">
        <v>252</v>
      </c>
      <c r="X38" s="16" t="s">
        <v>58</v>
      </c>
    </row>
    <row r="39" spans="1:24" ht="18.75" customHeight="1">
      <c r="A39" s="14">
        <v>33</v>
      </c>
      <c r="B39" s="4" t="s">
        <v>253</v>
      </c>
      <c r="C39" s="4" t="s">
        <v>254</v>
      </c>
      <c r="D39" s="4" t="s">
        <v>155</v>
      </c>
      <c r="E39" s="4" t="s">
        <v>255</v>
      </c>
      <c r="F39" s="15">
        <v>11200</v>
      </c>
      <c r="G39" s="15">
        <v>8000</v>
      </c>
      <c r="H39" s="15">
        <v>5600</v>
      </c>
      <c r="I39" s="4" t="s">
        <v>256</v>
      </c>
      <c r="J39" s="4" t="s">
        <v>257</v>
      </c>
      <c r="K39" s="15"/>
      <c r="L39" s="15"/>
      <c r="M39" s="15"/>
      <c r="N39" s="15"/>
      <c r="O39" s="15"/>
      <c r="P39" s="15">
        <v>8000</v>
      </c>
      <c r="Q39" s="15"/>
      <c r="R39" s="15"/>
      <c r="S39" s="15"/>
      <c r="T39" s="15">
        <f t="shared" si="0"/>
        <v>8000</v>
      </c>
      <c r="U39" s="15"/>
      <c r="V39" s="15">
        <v>5</v>
      </c>
      <c r="W39" s="15"/>
      <c r="X39" s="16" t="s">
        <v>82</v>
      </c>
    </row>
    <row r="40" spans="1:24" ht="18.75" customHeight="1">
      <c r="A40" s="14">
        <v>47</v>
      </c>
      <c r="B40" s="4" t="s">
        <v>258</v>
      </c>
      <c r="C40" s="4" t="s">
        <v>259</v>
      </c>
      <c r="D40" s="4"/>
      <c r="E40" s="18" t="s">
        <v>238</v>
      </c>
      <c r="F40" s="15">
        <v>6450</v>
      </c>
      <c r="G40" s="15">
        <v>3340</v>
      </c>
      <c r="H40" s="15">
        <v>2600</v>
      </c>
      <c r="I40" s="4" t="s">
        <v>260</v>
      </c>
      <c r="J40" s="4" t="s">
        <v>261</v>
      </c>
      <c r="K40" s="15"/>
      <c r="L40" s="15"/>
      <c r="M40" s="15"/>
      <c r="N40" s="15"/>
      <c r="O40" s="15"/>
      <c r="P40" s="15"/>
      <c r="Q40" s="15"/>
      <c r="R40" s="15"/>
      <c r="S40" s="15">
        <v>3340</v>
      </c>
      <c r="T40" s="15">
        <f t="shared" si="0"/>
        <v>3340</v>
      </c>
      <c r="U40" s="15"/>
      <c r="V40" s="15"/>
      <c r="W40" s="15"/>
      <c r="X40" s="16" t="s">
        <v>262</v>
      </c>
    </row>
    <row r="41" spans="1:24" ht="18.75" customHeight="1">
      <c r="A41" s="14">
        <v>25</v>
      </c>
      <c r="B41" s="4" t="s">
        <v>263</v>
      </c>
      <c r="C41" s="4" t="s">
        <v>264</v>
      </c>
      <c r="D41" s="4" t="s">
        <v>265</v>
      </c>
      <c r="E41" s="4" t="s">
        <v>249</v>
      </c>
      <c r="F41" s="15">
        <v>7970</v>
      </c>
      <c r="G41" s="15">
        <v>4000</v>
      </c>
      <c r="H41" s="15">
        <v>3000</v>
      </c>
      <c r="I41" s="4" t="s">
        <v>164</v>
      </c>
      <c r="J41" s="4" t="s">
        <v>233</v>
      </c>
      <c r="K41" s="15"/>
      <c r="L41" s="15"/>
      <c r="M41" s="15"/>
      <c r="N41" s="15"/>
      <c r="O41" s="15">
        <v>1430</v>
      </c>
      <c r="P41" s="15"/>
      <c r="Q41" s="15">
        <v>177</v>
      </c>
      <c r="R41" s="15"/>
      <c r="S41" s="15">
        <v>2393</v>
      </c>
      <c r="T41" s="15">
        <f t="shared" si="0"/>
        <v>4000</v>
      </c>
      <c r="U41" s="15">
        <v>2</v>
      </c>
      <c r="V41" s="15"/>
      <c r="W41" s="15"/>
      <c r="X41" s="16" t="s">
        <v>82</v>
      </c>
    </row>
    <row r="42" spans="1:24" ht="18.75" customHeight="1">
      <c r="A42" s="14">
        <v>28</v>
      </c>
      <c r="B42" s="4" t="s">
        <v>266</v>
      </c>
      <c r="C42" s="4" t="s">
        <v>267</v>
      </c>
      <c r="D42" s="4" t="s">
        <v>268</v>
      </c>
      <c r="E42" s="18" t="s">
        <v>135</v>
      </c>
      <c r="F42" s="15">
        <v>21400</v>
      </c>
      <c r="G42" s="15">
        <v>12600</v>
      </c>
      <c r="H42" s="15">
        <v>9700</v>
      </c>
      <c r="I42" s="4" t="s">
        <v>269</v>
      </c>
      <c r="J42" s="4" t="s">
        <v>270</v>
      </c>
      <c r="K42" s="15"/>
      <c r="L42" s="15"/>
      <c r="M42" s="15"/>
      <c r="N42" s="15"/>
      <c r="O42" s="15"/>
      <c r="P42" s="15"/>
      <c r="Q42" s="15"/>
      <c r="R42" s="15"/>
      <c r="S42" s="15">
        <v>12600</v>
      </c>
      <c r="T42" s="15">
        <f t="shared" si="0"/>
        <v>12600</v>
      </c>
      <c r="U42" s="15"/>
      <c r="V42" s="15"/>
      <c r="W42" s="15"/>
      <c r="X42" s="16" t="s">
        <v>271</v>
      </c>
    </row>
    <row r="43" spans="1:24" ht="18.75" customHeight="1">
      <c r="A43" s="22"/>
      <c r="B43" s="23" t="s">
        <v>272</v>
      </c>
      <c r="C43" s="23"/>
      <c r="D43" s="23"/>
      <c r="E43" s="23"/>
      <c r="F43" s="24">
        <f>SUM(F7:F42)</f>
        <v>1202924</v>
      </c>
      <c r="G43" s="24">
        <f>SUM(G7:G42)</f>
        <v>648049</v>
      </c>
      <c r="H43" s="24">
        <f>SUM(H7:H42)</f>
        <v>499439</v>
      </c>
      <c r="I43" s="23"/>
      <c r="J43" s="23"/>
      <c r="K43" s="24">
        <f aca="true" t="shared" si="1" ref="K43:V43">SUM(K7:K42)</f>
        <v>30000</v>
      </c>
      <c r="L43" s="24">
        <f t="shared" si="1"/>
        <v>6000</v>
      </c>
      <c r="M43" s="24">
        <f t="shared" si="1"/>
        <v>164616</v>
      </c>
      <c r="N43" s="24">
        <f t="shared" si="1"/>
        <v>21039</v>
      </c>
      <c r="O43" s="24">
        <f t="shared" si="1"/>
        <v>42338</v>
      </c>
      <c r="P43" s="24">
        <f t="shared" si="1"/>
        <v>51994</v>
      </c>
      <c r="Q43" s="24">
        <f t="shared" si="1"/>
        <v>7078</v>
      </c>
      <c r="R43" s="24">
        <f t="shared" si="1"/>
        <v>0</v>
      </c>
      <c r="S43" s="24">
        <f t="shared" si="1"/>
        <v>344019</v>
      </c>
      <c r="T43" s="24">
        <f t="shared" si="1"/>
        <v>667084</v>
      </c>
      <c r="U43" s="24">
        <f t="shared" si="1"/>
        <v>18</v>
      </c>
      <c r="V43" s="24">
        <f t="shared" si="1"/>
        <v>39</v>
      </c>
      <c r="W43" s="24"/>
      <c r="X43" s="25"/>
    </row>
    <row r="44" spans="1:2" ht="15" customHeight="1">
      <c r="A44" s="26"/>
      <c r="B44" s="27" t="s">
        <v>273</v>
      </c>
    </row>
  </sheetData>
  <mergeCells count="32">
    <mergeCell ref="A3:A6"/>
    <mergeCell ref="B3:B6"/>
    <mergeCell ref="C3:C6"/>
    <mergeCell ref="D3:D6"/>
    <mergeCell ref="E3:E6"/>
    <mergeCell ref="F3:F6"/>
    <mergeCell ref="G5:G6"/>
    <mergeCell ref="H5:H6"/>
    <mergeCell ref="G3:H3"/>
    <mergeCell ref="G4:H4"/>
    <mergeCell ref="P5:P6"/>
    <mergeCell ref="R5:R6"/>
    <mergeCell ref="I3:I6"/>
    <mergeCell ref="J3:J6"/>
    <mergeCell ref="K4:M4"/>
    <mergeCell ref="N5:N6"/>
    <mergeCell ref="N4:P4"/>
    <mergeCell ref="W3:W6"/>
    <mergeCell ref="X3:X6"/>
    <mergeCell ref="Q4:Q6"/>
    <mergeCell ref="R4:S4"/>
    <mergeCell ref="T4:T6"/>
    <mergeCell ref="K3:T3"/>
    <mergeCell ref="K5:K6"/>
    <mergeCell ref="L5:L6"/>
    <mergeCell ref="M5:M6"/>
    <mergeCell ref="O5:O6"/>
    <mergeCell ref="S5:S6"/>
    <mergeCell ref="U5:U6"/>
    <mergeCell ref="V5:V6"/>
    <mergeCell ref="U3:V3"/>
    <mergeCell ref="U4:V4"/>
  </mergeCells>
  <printOptions horizontalCentered="1"/>
  <pageMargins left="0.5905511811023623" right="0.5905511811023623" top="0.3937007874015748" bottom="0.3937007874015748" header="0.3937007874015748" footer="0"/>
  <pageSetup firstPageNumber="36" useFirstPageNumber="1" fitToHeight="1" fitToWidth="1" horizontalDpi="300" verticalDpi="300" orientation="landscape" paperSize="9" scale="71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B42"/>
  <sheetViews>
    <sheetView workbookViewId="0" topLeftCell="A1">
      <pane xSplit="2" ySplit="5" topLeftCell="C6" activePane="bottomRight" state="frozen"/>
      <selection pane="topLeft" activeCell="A2" sqref="A2:A5"/>
      <selection pane="topRight" activeCell="A2" sqref="A2:A5"/>
      <selection pane="bottomLeft" activeCell="A2" sqref="A2:A5"/>
      <selection pane="bottomRight" activeCell="AC36" sqref="AC36"/>
    </sheetView>
  </sheetViews>
  <sheetFormatPr defaultColWidth="9.00390625" defaultRowHeight="13.5"/>
  <cols>
    <col min="1" max="1" width="3.75390625" style="1" customWidth="1"/>
    <col min="2" max="2" width="15.00390625" style="1" customWidth="1"/>
    <col min="3" max="3" width="9.375" style="1" customWidth="1"/>
    <col min="4" max="4" width="6.875" style="1" customWidth="1"/>
    <col min="5" max="5" width="5.375" style="1" customWidth="1"/>
    <col min="6" max="6" width="7.50390625" style="1" customWidth="1"/>
    <col min="7" max="15" width="6.25390625" style="1" customWidth="1"/>
    <col min="16" max="16" width="6.875" style="1" customWidth="1"/>
    <col min="17" max="20" width="6.25390625" style="1" customWidth="1"/>
    <col min="21" max="21" width="6.875" style="1" customWidth="1"/>
    <col min="22" max="22" width="6.25390625" style="1" customWidth="1"/>
    <col min="23" max="23" width="6.875" style="1" customWidth="1"/>
    <col min="24" max="24" width="6.25390625" style="1" customWidth="1"/>
    <col min="25" max="25" width="6.875" style="1" customWidth="1"/>
    <col min="26" max="28" width="4.75390625" style="1" customWidth="1"/>
    <col min="29" max="16384" width="9.00390625" style="1" customWidth="1"/>
  </cols>
  <sheetData>
    <row r="1" ht="18.75" customHeight="1">
      <c r="A1" s="2" t="s">
        <v>543</v>
      </c>
    </row>
    <row r="2" spans="1:28" ht="15" customHeight="1">
      <c r="A2" s="139" t="s">
        <v>12</v>
      </c>
      <c r="B2" s="140" t="s">
        <v>13</v>
      </c>
      <c r="C2" s="156" t="s">
        <v>274</v>
      </c>
      <c r="D2" s="126" t="s">
        <v>275</v>
      </c>
      <c r="E2" s="127"/>
      <c r="F2" s="128"/>
      <c r="G2" s="125" t="s">
        <v>276</v>
      </c>
      <c r="H2" s="148"/>
      <c r="I2" s="148"/>
      <c r="J2" s="148"/>
      <c r="K2" s="148"/>
      <c r="L2" s="148"/>
      <c r="M2" s="148"/>
      <c r="N2" s="148"/>
      <c r="O2" s="148"/>
      <c r="P2" s="148"/>
      <c r="Q2" s="126" t="s">
        <v>277</v>
      </c>
      <c r="R2" s="127"/>
      <c r="S2" s="127"/>
      <c r="T2" s="127"/>
      <c r="U2" s="127"/>
      <c r="V2" s="127"/>
      <c r="W2" s="127"/>
      <c r="X2" s="150"/>
      <c r="Y2" s="125"/>
      <c r="Z2" s="157" t="s">
        <v>278</v>
      </c>
      <c r="AA2" s="157" t="s">
        <v>279</v>
      </c>
      <c r="AB2" s="159" t="s">
        <v>280</v>
      </c>
    </row>
    <row r="3" spans="1:28" ht="15" customHeight="1">
      <c r="A3" s="139"/>
      <c r="B3" s="140"/>
      <c r="C3" s="152"/>
      <c r="D3" s="122" t="s">
        <v>281</v>
      </c>
      <c r="E3" s="123"/>
      <c r="F3" s="124"/>
      <c r="G3" s="118" t="s">
        <v>26</v>
      </c>
      <c r="H3" s="146"/>
      <c r="I3" s="146"/>
      <c r="J3" s="146" t="s">
        <v>27</v>
      </c>
      <c r="K3" s="146"/>
      <c r="L3" s="146"/>
      <c r="M3" s="146" t="s">
        <v>9</v>
      </c>
      <c r="N3" s="146" t="s">
        <v>28</v>
      </c>
      <c r="O3" s="146"/>
      <c r="P3" s="146" t="s">
        <v>29</v>
      </c>
      <c r="Q3" s="154" t="s">
        <v>282</v>
      </c>
      <c r="R3" s="155"/>
      <c r="S3" s="155"/>
      <c r="T3" s="155"/>
      <c r="U3" s="155"/>
      <c r="V3" s="155"/>
      <c r="W3" s="155"/>
      <c r="X3" s="151" t="s">
        <v>283</v>
      </c>
      <c r="Y3" s="119" t="s">
        <v>29</v>
      </c>
      <c r="Z3" s="158"/>
      <c r="AA3" s="158"/>
      <c r="AB3" s="160"/>
    </row>
    <row r="4" spans="1:28" ht="15" customHeight="1">
      <c r="A4" s="139"/>
      <c r="B4" s="140"/>
      <c r="C4" s="152"/>
      <c r="D4" s="129" t="s">
        <v>284</v>
      </c>
      <c r="E4" s="119"/>
      <c r="F4" s="147" t="s">
        <v>285</v>
      </c>
      <c r="G4" s="118" t="s">
        <v>33</v>
      </c>
      <c r="H4" s="146" t="s">
        <v>34</v>
      </c>
      <c r="I4" s="146" t="s">
        <v>286</v>
      </c>
      <c r="J4" s="146" t="s">
        <v>36</v>
      </c>
      <c r="K4" s="146" t="s">
        <v>287</v>
      </c>
      <c r="L4" s="146" t="s">
        <v>38</v>
      </c>
      <c r="M4" s="146"/>
      <c r="N4" s="146" t="s">
        <v>288</v>
      </c>
      <c r="O4" s="146" t="s">
        <v>289</v>
      </c>
      <c r="P4" s="146"/>
      <c r="Q4" s="122" t="s">
        <v>290</v>
      </c>
      <c r="R4" s="123"/>
      <c r="S4" s="123"/>
      <c r="T4" s="123"/>
      <c r="U4" s="123"/>
      <c r="V4" s="151" t="s">
        <v>291</v>
      </c>
      <c r="W4" s="119" t="s">
        <v>29</v>
      </c>
      <c r="X4" s="152"/>
      <c r="Y4" s="149"/>
      <c r="Z4" s="158"/>
      <c r="AA4" s="158"/>
      <c r="AB4" s="160"/>
    </row>
    <row r="5" spans="1:28" ht="15" customHeight="1">
      <c r="A5" s="139"/>
      <c r="B5" s="140"/>
      <c r="C5" s="28" t="s">
        <v>292</v>
      </c>
      <c r="D5" s="120"/>
      <c r="E5" s="121"/>
      <c r="F5" s="140"/>
      <c r="G5" s="161"/>
      <c r="H5" s="147"/>
      <c r="I5" s="147"/>
      <c r="J5" s="147"/>
      <c r="K5" s="147"/>
      <c r="L5" s="147"/>
      <c r="M5" s="147"/>
      <c r="N5" s="147"/>
      <c r="O5" s="147"/>
      <c r="P5" s="147"/>
      <c r="Q5" s="7" t="s">
        <v>293</v>
      </c>
      <c r="R5" s="7" t="s">
        <v>294</v>
      </c>
      <c r="S5" s="7" t="s">
        <v>295</v>
      </c>
      <c r="T5" s="7" t="s">
        <v>9</v>
      </c>
      <c r="U5" s="7" t="s">
        <v>29</v>
      </c>
      <c r="V5" s="121"/>
      <c r="W5" s="121"/>
      <c r="X5" s="153"/>
      <c r="Y5" s="121"/>
      <c r="Z5" s="29" t="s">
        <v>296</v>
      </c>
      <c r="AA5" s="29" t="s">
        <v>296</v>
      </c>
      <c r="AB5" s="30" t="s">
        <v>296</v>
      </c>
    </row>
    <row r="6" spans="1:28" ht="20.25" customHeight="1">
      <c r="A6" s="31" t="s">
        <v>297</v>
      </c>
      <c r="B6" s="3" t="s">
        <v>44</v>
      </c>
      <c r="C6" s="32">
        <v>245108</v>
      </c>
      <c r="D6" s="33">
        <v>86798</v>
      </c>
      <c r="E6" s="34" t="s">
        <v>298</v>
      </c>
      <c r="F6" s="32">
        <v>75334</v>
      </c>
      <c r="G6" s="32">
        <v>10297</v>
      </c>
      <c r="H6" s="32">
        <v>1850</v>
      </c>
      <c r="I6" s="32">
        <v>10975</v>
      </c>
      <c r="J6" s="32"/>
      <c r="K6" s="32"/>
      <c r="L6" s="32"/>
      <c r="M6" s="32"/>
      <c r="N6" s="32"/>
      <c r="O6" s="32">
        <v>6325</v>
      </c>
      <c r="P6" s="35">
        <f aca="true" t="shared" si="0" ref="P6:P13">SUM(G6:O6)</f>
        <v>29447</v>
      </c>
      <c r="Q6" s="32">
        <v>18807</v>
      </c>
      <c r="R6" s="32">
        <v>6322</v>
      </c>
      <c r="S6" s="32">
        <v>218</v>
      </c>
      <c r="T6" s="32">
        <v>130</v>
      </c>
      <c r="U6" s="32">
        <f>SUM(Q6:T6)</f>
        <v>25477</v>
      </c>
      <c r="V6" s="32">
        <v>565</v>
      </c>
      <c r="W6" s="32">
        <f aca="true" t="shared" si="1" ref="W6:W41">U6+V6</f>
        <v>26042</v>
      </c>
      <c r="X6" s="32">
        <v>1455</v>
      </c>
      <c r="Y6" s="32">
        <f aca="true" t="shared" si="2" ref="Y6:Y41">W6+X6</f>
        <v>27497</v>
      </c>
      <c r="Z6" s="36">
        <f aca="true" t="shared" si="3" ref="Z6:Z42">U6/Y6*100</f>
        <v>92.65374404480488</v>
      </c>
      <c r="AA6" s="36">
        <f aca="true" t="shared" si="4" ref="AA6:AA42">W6/Y6*100</f>
        <v>94.70851365603521</v>
      </c>
      <c r="AB6" s="37">
        <f aca="true" t="shared" si="5" ref="AB6:AB42">F6/D6*100</f>
        <v>86.79232240374202</v>
      </c>
    </row>
    <row r="7" spans="1:28" ht="20.25" customHeight="1">
      <c r="A7" s="14">
        <v>14</v>
      </c>
      <c r="B7" s="4" t="s">
        <v>52</v>
      </c>
      <c r="C7" s="15">
        <v>42442</v>
      </c>
      <c r="D7" s="38">
        <v>22227</v>
      </c>
      <c r="E7" s="39" t="s">
        <v>299</v>
      </c>
      <c r="F7" s="15">
        <v>17452</v>
      </c>
      <c r="G7" s="15"/>
      <c r="H7" s="15"/>
      <c r="I7" s="15"/>
      <c r="J7" s="15"/>
      <c r="K7" s="15"/>
      <c r="L7" s="15">
        <v>3524</v>
      </c>
      <c r="M7" s="15"/>
      <c r="N7" s="15"/>
      <c r="O7" s="15">
        <v>3004</v>
      </c>
      <c r="P7" s="40">
        <f t="shared" si="0"/>
        <v>6528</v>
      </c>
      <c r="Q7" s="15">
        <v>3009</v>
      </c>
      <c r="R7" s="15">
        <v>965</v>
      </c>
      <c r="S7" s="15">
        <v>1377</v>
      </c>
      <c r="T7" s="15">
        <v>48</v>
      </c>
      <c r="U7" s="15">
        <f>SUM(Q7:T7)</f>
        <v>5399</v>
      </c>
      <c r="V7" s="15">
        <v>431</v>
      </c>
      <c r="W7" s="15">
        <f t="shared" si="1"/>
        <v>5830</v>
      </c>
      <c r="X7" s="15">
        <v>540</v>
      </c>
      <c r="Y7" s="15">
        <f t="shared" si="2"/>
        <v>6370</v>
      </c>
      <c r="Z7" s="41">
        <f t="shared" si="3"/>
        <v>84.75667189952904</v>
      </c>
      <c r="AA7" s="41">
        <f t="shared" si="4"/>
        <v>91.52276295133439</v>
      </c>
      <c r="AB7" s="42">
        <f t="shared" si="5"/>
        <v>78.51711881945381</v>
      </c>
    </row>
    <row r="8" spans="1:28" ht="20.25" customHeight="1">
      <c r="A8" s="14" t="s">
        <v>300</v>
      </c>
      <c r="B8" s="4" t="s">
        <v>60</v>
      </c>
      <c r="C8" s="15">
        <v>33310</v>
      </c>
      <c r="D8" s="38">
        <v>11653</v>
      </c>
      <c r="E8" s="39" t="s">
        <v>301</v>
      </c>
      <c r="F8" s="15">
        <v>9934</v>
      </c>
      <c r="G8" s="15"/>
      <c r="H8" s="15"/>
      <c r="I8" s="15"/>
      <c r="J8" s="15"/>
      <c r="K8" s="15"/>
      <c r="L8" s="15"/>
      <c r="M8" s="15"/>
      <c r="N8" s="15"/>
      <c r="O8" s="15">
        <v>3688</v>
      </c>
      <c r="P8" s="40">
        <f t="shared" si="0"/>
        <v>3688</v>
      </c>
      <c r="Q8" s="15">
        <v>2184</v>
      </c>
      <c r="R8" s="15">
        <v>797</v>
      </c>
      <c r="S8" s="15">
        <v>107</v>
      </c>
      <c r="T8" s="15">
        <v>12</v>
      </c>
      <c r="U8" s="15">
        <f>SUM(Q8:T8)</f>
        <v>3100</v>
      </c>
      <c r="V8" s="15">
        <v>112</v>
      </c>
      <c r="W8" s="15">
        <f t="shared" si="1"/>
        <v>3212</v>
      </c>
      <c r="X8" s="15">
        <v>414</v>
      </c>
      <c r="Y8" s="15">
        <f t="shared" si="2"/>
        <v>3626</v>
      </c>
      <c r="Z8" s="41">
        <f t="shared" si="3"/>
        <v>85.49365692222835</v>
      </c>
      <c r="AA8" s="41">
        <f t="shared" si="4"/>
        <v>88.58246001103144</v>
      </c>
      <c r="AB8" s="42">
        <f t="shared" si="5"/>
        <v>85.24843387968764</v>
      </c>
    </row>
    <row r="9" spans="1:28" ht="20.25" customHeight="1">
      <c r="A9" s="14" t="s">
        <v>302</v>
      </c>
      <c r="B9" s="4" t="s">
        <v>68</v>
      </c>
      <c r="C9" s="15">
        <v>26281</v>
      </c>
      <c r="D9" s="38">
        <v>9812</v>
      </c>
      <c r="E9" s="39" t="s">
        <v>301</v>
      </c>
      <c r="F9" s="15">
        <v>8145</v>
      </c>
      <c r="G9" s="15"/>
      <c r="H9" s="15"/>
      <c r="I9" s="15"/>
      <c r="J9" s="15"/>
      <c r="K9" s="15"/>
      <c r="L9" s="15"/>
      <c r="M9" s="15"/>
      <c r="N9" s="15"/>
      <c r="O9" s="15">
        <v>2973</v>
      </c>
      <c r="P9" s="40">
        <f t="shared" si="0"/>
        <v>2973</v>
      </c>
      <c r="Q9" s="15"/>
      <c r="R9" s="15"/>
      <c r="S9" s="15"/>
      <c r="T9" s="15"/>
      <c r="U9" s="15">
        <v>2444</v>
      </c>
      <c r="V9" s="15">
        <v>205</v>
      </c>
      <c r="W9" s="15">
        <f t="shared" si="1"/>
        <v>2649</v>
      </c>
      <c r="X9" s="15">
        <v>324</v>
      </c>
      <c r="Y9" s="15">
        <f t="shared" si="2"/>
        <v>2973</v>
      </c>
      <c r="Z9" s="41">
        <f t="shared" si="3"/>
        <v>82.20652539522368</v>
      </c>
      <c r="AA9" s="41">
        <f t="shared" si="4"/>
        <v>89.10191725529768</v>
      </c>
      <c r="AB9" s="42">
        <f t="shared" si="5"/>
        <v>83.01059926620465</v>
      </c>
    </row>
    <row r="10" spans="1:28" ht="20.25" customHeight="1">
      <c r="A10" s="14" t="s">
        <v>303</v>
      </c>
      <c r="B10" s="4" t="s">
        <v>76</v>
      </c>
      <c r="C10" s="15">
        <v>62741</v>
      </c>
      <c r="D10" s="38">
        <v>21521</v>
      </c>
      <c r="E10" s="39" t="s">
        <v>299</v>
      </c>
      <c r="F10" s="15">
        <v>18652</v>
      </c>
      <c r="G10" s="15"/>
      <c r="H10" s="15"/>
      <c r="I10" s="15"/>
      <c r="J10" s="15"/>
      <c r="K10" s="15"/>
      <c r="L10" s="15">
        <v>712</v>
      </c>
      <c r="M10" s="15"/>
      <c r="N10" s="15"/>
      <c r="O10" s="15">
        <v>6096</v>
      </c>
      <c r="P10" s="40">
        <f t="shared" si="0"/>
        <v>6808</v>
      </c>
      <c r="Q10" s="15">
        <v>4532</v>
      </c>
      <c r="R10" s="15">
        <v>1111</v>
      </c>
      <c r="S10" s="15">
        <v>250</v>
      </c>
      <c r="T10" s="15">
        <v>489</v>
      </c>
      <c r="U10" s="15">
        <f>SUM(Q10:T10)</f>
        <v>6382</v>
      </c>
      <c r="V10" s="15">
        <v>30</v>
      </c>
      <c r="W10" s="15">
        <f t="shared" si="1"/>
        <v>6412</v>
      </c>
      <c r="X10" s="15">
        <v>396</v>
      </c>
      <c r="Y10" s="15">
        <f t="shared" si="2"/>
        <v>6808</v>
      </c>
      <c r="Z10" s="41">
        <f t="shared" si="3"/>
        <v>93.74265569917743</v>
      </c>
      <c r="AA10" s="41">
        <f t="shared" si="4"/>
        <v>94.18331374853113</v>
      </c>
      <c r="AB10" s="42">
        <f t="shared" si="5"/>
        <v>86.66883509130616</v>
      </c>
    </row>
    <row r="11" spans="1:28" ht="20.25" customHeight="1">
      <c r="A11" s="14">
        <v>12</v>
      </c>
      <c r="B11" s="4" t="s">
        <v>83</v>
      </c>
      <c r="C11" s="15">
        <v>46120</v>
      </c>
      <c r="D11" s="38">
        <v>17682</v>
      </c>
      <c r="E11" s="39" t="s">
        <v>298</v>
      </c>
      <c r="F11" s="15">
        <v>14800</v>
      </c>
      <c r="G11" s="15"/>
      <c r="H11" s="15"/>
      <c r="I11" s="15"/>
      <c r="J11" s="15"/>
      <c r="K11" s="15">
        <v>3108</v>
      </c>
      <c r="L11" s="15"/>
      <c r="M11" s="15"/>
      <c r="N11" s="15"/>
      <c r="O11" s="15">
        <v>2294</v>
      </c>
      <c r="P11" s="40">
        <f>SUM(G11:O11)</f>
        <v>5402</v>
      </c>
      <c r="Q11" s="15">
        <v>3183</v>
      </c>
      <c r="R11" s="15">
        <v>582</v>
      </c>
      <c r="S11" s="15">
        <v>323</v>
      </c>
      <c r="T11" s="15">
        <v>584</v>
      </c>
      <c r="U11" s="15">
        <f>SUM(Q11:T11)</f>
        <v>4672</v>
      </c>
      <c r="V11" s="15">
        <v>11</v>
      </c>
      <c r="W11" s="15">
        <f t="shared" si="1"/>
        <v>4683</v>
      </c>
      <c r="X11" s="15">
        <v>719</v>
      </c>
      <c r="Y11" s="15">
        <f>W11+X11</f>
        <v>5402</v>
      </c>
      <c r="Z11" s="41">
        <f t="shared" si="3"/>
        <v>86.48648648648648</v>
      </c>
      <c r="AA11" s="41">
        <f t="shared" si="4"/>
        <v>86.69011477230654</v>
      </c>
      <c r="AB11" s="42">
        <f t="shared" si="5"/>
        <v>83.70093880782717</v>
      </c>
    </row>
    <row r="12" spans="1:28" ht="20.25" customHeight="1">
      <c r="A12" s="14" t="s">
        <v>304</v>
      </c>
      <c r="B12" s="4" t="s">
        <v>90</v>
      </c>
      <c r="C12" s="15">
        <v>20161</v>
      </c>
      <c r="D12" s="38">
        <v>9159</v>
      </c>
      <c r="E12" s="39" t="s">
        <v>301</v>
      </c>
      <c r="F12" s="15">
        <v>7584</v>
      </c>
      <c r="G12" s="15"/>
      <c r="H12" s="15"/>
      <c r="I12" s="15"/>
      <c r="J12" s="15"/>
      <c r="K12" s="15"/>
      <c r="L12" s="15"/>
      <c r="M12" s="15"/>
      <c r="N12" s="15"/>
      <c r="O12" s="15">
        <v>2768</v>
      </c>
      <c r="P12" s="40">
        <f t="shared" si="0"/>
        <v>2768</v>
      </c>
      <c r="Q12" s="15">
        <v>1459</v>
      </c>
      <c r="R12" s="15">
        <v>454</v>
      </c>
      <c r="S12" s="15">
        <v>587</v>
      </c>
      <c r="T12" s="15">
        <v>7</v>
      </c>
      <c r="U12" s="15">
        <f>SUM(Q12:T12)</f>
        <v>2507</v>
      </c>
      <c r="V12" s="15">
        <v>9</v>
      </c>
      <c r="W12" s="15">
        <f t="shared" si="1"/>
        <v>2516</v>
      </c>
      <c r="X12" s="15">
        <v>252</v>
      </c>
      <c r="Y12" s="15">
        <f t="shared" si="2"/>
        <v>2768</v>
      </c>
      <c r="Z12" s="41">
        <f t="shared" si="3"/>
        <v>90.57080924855492</v>
      </c>
      <c r="AA12" s="41">
        <f t="shared" si="4"/>
        <v>90.89595375722543</v>
      </c>
      <c r="AB12" s="42">
        <f t="shared" si="5"/>
        <v>82.80379954143466</v>
      </c>
    </row>
    <row r="13" spans="1:28" ht="20.25" customHeight="1">
      <c r="A13" s="14">
        <v>39</v>
      </c>
      <c r="B13" s="4" t="s">
        <v>96</v>
      </c>
      <c r="C13" s="15">
        <v>5581</v>
      </c>
      <c r="D13" s="38">
        <v>2773</v>
      </c>
      <c r="E13" s="39" t="s">
        <v>305</v>
      </c>
      <c r="F13" s="15">
        <v>2200</v>
      </c>
      <c r="G13" s="15"/>
      <c r="H13" s="15"/>
      <c r="I13" s="15"/>
      <c r="J13" s="15"/>
      <c r="K13" s="15"/>
      <c r="L13" s="15"/>
      <c r="M13" s="15">
        <v>948</v>
      </c>
      <c r="N13" s="15"/>
      <c r="O13" s="15">
        <v>104</v>
      </c>
      <c r="P13" s="40">
        <f t="shared" si="0"/>
        <v>1052</v>
      </c>
      <c r="Q13" s="15"/>
      <c r="R13" s="15"/>
      <c r="S13" s="15"/>
      <c r="T13" s="15"/>
      <c r="U13" s="15">
        <v>609</v>
      </c>
      <c r="V13" s="15">
        <v>2</v>
      </c>
      <c r="W13" s="15">
        <f t="shared" si="1"/>
        <v>611</v>
      </c>
      <c r="X13" s="15">
        <v>192</v>
      </c>
      <c r="Y13" s="15">
        <f t="shared" si="2"/>
        <v>803</v>
      </c>
      <c r="Z13" s="41">
        <f t="shared" si="3"/>
        <v>75.84059775840598</v>
      </c>
      <c r="AA13" s="41">
        <f t="shared" si="4"/>
        <v>76.08966376089664</v>
      </c>
      <c r="AB13" s="42">
        <f t="shared" si="5"/>
        <v>79.33645870897944</v>
      </c>
    </row>
    <row r="14" spans="1:28" ht="20.25" customHeight="1">
      <c r="A14" s="14">
        <v>31</v>
      </c>
      <c r="B14" s="4" t="s">
        <v>102</v>
      </c>
      <c r="C14" s="15">
        <v>7560</v>
      </c>
      <c r="D14" s="38">
        <v>2987</v>
      </c>
      <c r="E14" s="39" t="s">
        <v>301</v>
      </c>
      <c r="F14" s="15">
        <v>2455</v>
      </c>
      <c r="G14" s="15"/>
      <c r="H14" s="15"/>
      <c r="I14" s="15"/>
      <c r="J14" s="15">
        <v>334</v>
      </c>
      <c r="K14" s="15"/>
      <c r="L14" s="15"/>
      <c r="M14" s="15">
        <v>421</v>
      </c>
      <c r="N14" s="15"/>
      <c r="O14" s="15">
        <v>141</v>
      </c>
      <c r="P14" s="40">
        <f aca="true" t="shared" si="6" ref="P14:P41">SUM(G14:O14)</f>
        <v>896</v>
      </c>
      <c r="Q14" s="15">
        <v>518</v>
      </c>
      <c r="R14" s="15">
        <v>120</v>
      </c>
      <c r="S14" s="15">
        <v>59</v>
      </c>
      <c r="T14" s="15">
        <v>1</v>
      </c>
      <c r="U14" s="15">
        <f>SUM(Q14:T14)</f>
        <v>698</v>
      </c>
      <c r="V14" s="15">
        <v>39</v>
      </c>
      <c r="W14" s="15">
        <f t="shared" si="1"/>
        <v>737</v>
      </c>
      <c r="X14" s="15">
        <v>159</v>
      </c>
      <c r="Y14" s="15">
        <f t="shared" si="2"/>
        <v>896</v>
      </c>
      <c r="Z14" s="41">
        <f t="shared" si="3"/>
        <v>77.90178571428571</v>
      </c>
      <c r="AA14" s="41">
        <f t="shared" si="4"/>
        <v>82.25446428571429</v>
      </c>
      <c r="AB14" s="42">
        <f t="shared" si="5"/>
        <v>82.18948778038165</v>
      </c>
    </row>
    <row r="15" spans="1:28" ht="20.25" customHeight="1">
      <c r="A15" s="14">
        <v>30</v>
      </c>
      <c r="B15" s="4" t="s">
        <v>109</v>
      </c>
      <c r="C15" s="15">
        <v>9053</v>
      </c>
      <c r="D15" s="38">
        <v>4602</v>
      </c>
      <c r="E15" s="39" t="s">
        <v>306</v>
      </c>
      <c r="F15" s="15">
        <v>3252</v>
      </c>
      <c r="G15" s="15"/>
      <c r="H15" s="15"/>
      <c r="I15" s="15">
        <v>103</v>
      </c>
      <c r="J15" s="15">
        <v>101</v>
      </c>
      <c r="K15" s="15"/>
      <c r="L15" s="15"/>
      <c r="M15" s="15"/>
      <c r="N15" s="15"/>
      <c r="O15" s="15">
        <v>1214</v>
      </c>
      <c r="P15" s="40">
        <f t="shared" si="6"/>
        <v>1418</v>
      </c>
      <c r="Q15" s="15">
        <v>550</v>
      </c>
      <c r="R15" s="15">
        <v>210</v>
      </c>
      <c r="S15" s="15">
        <v>421</v>
      </c>
      <c r="T15" s="15">
        <v>0</v>
      </c>
      <c r="U15" s="15">
        <f>SUM(Q15:T15)</f>
        <v>1181</v>
      </c>
      <c r="V15" s="15">
        <v>6</v>
      </c>
      <c r="W15" s="15">
        <f t="shared" si="1"/>
        <v>1187</v>
      </c>
      <c r="X15" s="15">
        <v>0</v>
      </c>
      <c r="Y15" s="15">
        <f t="shared" si="2"/>
        <v>1187</v>
      </c>
      <c r="Z15" s="41">
        <f t="shared" si="3"/>
        <v>99.49452401010952</v>
      </c>
      <c r="AA15" s="41">
        <f t="shared" si="4"/>
        <v>100</v>
      </c>
      <c r="AB15" s="42">
        <f t="shared" si="5"/>
        <v>70.66492829204694</v>
      </c>
    </row>
    <row r="16" spans="1:28" ht="20.25" customHeight="1">
      <c r="A16" s="14">
        <v>38</v>
      </c>
      <c r="B16" s="18" t="s">
        <v>116</v>
      </c>
      <c r="C16" s="15">
        <v>29111</v>
      </c>
      <c r="D16" s="38">
        <v>9438</v>
      </c>
      <c r="E16" s="39" t="s">
        <v>307</v>
      </c>
      <c r="F16" s="15">
        <v>7896</v>
      </c>
      <c r="G16" s="15"/>
      <c r="H16" s="15"/>
      <c r="I16" s="15">
        <v>976</v>
      </c>
      <c r="J16" s="15"/>
      <c r="K16" s="15"/>
      <c r="L16" s="15"/>
      <c r="M16" s="15"/>
      <c r="N16" s="15"/>
      <c r="O16" s="15">
        <v>1967</v>
      </c>
      <c r="P16" s="40">
        <f t="shared" si="6"/>
        <v>2943</v>
      </c>
      <c r="Q16" s="15">
        <v>2073</v>
      </c>
      <c r="R16" s="15">
        <v>210</v>
      </c>
      <c r="S16" s="15">
        <v>44</v>
      </c>
      <c r="T16" s="15">
        <v>288</v>
      </c>
      <c r="U16" s="15">
        <f>SUM(Q16:T16)</f>
        <v>2615</v>
      </c>
      <c r="V16" s="15">
        <v>6</v>
      </c>
      <c r="W16" s="15">
        <f t="shared" si="1"/>
        <v>2621</v>
      </c>
      <c r="X16" s="15">
        <v>261</v>
      </c>
      <c r="Y16" s="15">
        <f t="shared" si="2"/>
        <v>2882</v>
      </c>
      <c r="Z16" s="41">
        <f t="shared" si="3"/>
        <v>90.73560027758502</v>
      </c>
      <c r="AA16" s="41">
        <f t="shared" si="4"/>
        <v>90.94378903539209</v>
      </c>
      <c r="AB16" s="42">
        <f t="shared" si="5"/>
        <v>83.66179275270184</v>
      </c>
    </row>
    <row r="17" spans="1:28" ht="20.25" customHeight="1">
      <c r="A17" s="14">
        <v>36</v>
      </c>
      <c r="B17" s="18" t="s">
        <v>122</v>
      </c>
      <c r="C17" s="15">
        <v>20016</v>
      </c>
      <c r="D17" s="38">
        <v>10189</v>
      </c>
      <c r="E17" s="39" t="s">
        <v>308</v>
      </c>
      <c r="F17" s="15">
        <v>8430</v>
      </c>
      <c r="G17" s="15"/>
      <c r="H17" s="15"/>
      <c r="I17" s="15"/>
      <c r="J17" s="15"/>
      <c r="K17" s="15">
        <v>1259</v>
      </c>
      <c r="L17" s="15">
        <v>1858</v>
      </c>
      <c r="M17" s="15"/>
      <c r="N17" s="15"/>
      <c r="O17" s="15"/>
      <c r="P17" s="40">
        <f t="shared" si="6"/>
        <v>3117</v>
      </c>
      <c r="Q17" s="15">
        <v>1522</v>
      </c>
      <c r="R17" s="15">
        <v>279</v>
      </c>
      <c r="S17" s="15">
        <v>255</v>
      </c>
      <c r="T17" s="15">
        <v>260</v>
      </c>
      <c r="U17" s="15">
        <f aca="true" t="shared" si="7" ref="U17:U29">SUM(Q17:T17)</f>
        <v>2316</v>
      </c>
      <c r="V17" s="15">
        <v>240</v>
      </c>
      <c r="W17" s="15">
        <f t="shared" si="1"/>
        <v>2556</v>
      </c>
      <c r="X17" s="15">
        <v>521</v>
      </c>
      <c r="Y17" s="15">
        <f t="shared" si="2"/>
        <v>3077</v>
      </c>
      <c r="Z17" s="41">
        <f t="shared" si="3"/>
        <v>75.26811829704258</v>
      </c>
      <c r="AA17" s="41">
        <f t="shared" si="4"/>
        <v>83.06792330191746</v>
      </c>
      <c r="AB17" s="42">
        <f t="shared" si="5"/>
        <v>82.73628422808912</v>
      </c>
    </row>
    <row r="18" spans="1:28" ht="20.25" customHeight="1">
      <c r="A18" s="14">
        <v>10</v>
      </c>
      <c r="B18" s="4" t="s">
        <v>126</v>
      </c>
      <c r="C18" s="15">
        <v>38446</v>
      </c>
      <c r="D18" s="38">
        <v>16100</v>
      </c>
      <c r="E18" s="39" t="s">
        <v>309</v>
      </c>
      <c r="F18" s="15">
        <v>10452</v>
      </c>
      <c r="G18" s="15"/>
      <c r="H18" s="15"/>
      <c r="I18" s="15"/>
      <c r="J18" s="15"/>
      <c r="K18" s="15">
        <v>25</v>
      </c>
      <c r="L18" s="15"/>
      <c r="M18" s="15"/>
      <c r="N18" s="15"/>
      <c r="O18" s="15">
        <v>3790</v>
      </c>
      <c r="P18" s="40">
        <f t="shared" si="6"/>
        <v>3815</v>
      </c>
      <c r="Q18" s="15">
        <v>2279</v>
      </c>
      <c r="R18" s="15">
        <v>918</v>
      </c>
      <c r="S18" s="15">
        <v>0</v>
      </c>
      <c r="T18" s="15">
        <v>14</v>
      </c>
      <c r="U18" s="15">
        <f t="shared" si="7"/>
        <v>3211</v>
      </c>
      <c r="V18" s="15">
        <v>66</v>
      </c>
      <c r="W18" s="15">
        <f t="shared" si="1"/>
        <v>3277</v>
      </c>
      <c r="X18" s="15">
        <v>538</v>
      </c>
      <c r="Y18" s="15">
        <f t="shared" si="2"/>
        <v>3815</v>
      </c>
      <c r="Z18" s="41">
        <f t="shared" si="3"/>
        <v>84.16775884665793</v>
      </c>
      <c r="AA18" s="41">
        <f t="shared" si="4"/>
        <v>85.89777195281782</v>
      </c>
      <c r="AB18" s="42">
        <f t="shared" si="5"/>
        <v>64.9192546583851</v>
      </c>
    </row>
    <row r="19" spans="1:28" ht="20.25" customHeight="1">
      <c r="A19" s="14">
        <v>41</v>
      </c>
      <c r="B19" s="4" t="s">
        <v>132</v>
      </c>
      <c r="C19" s="15">
        <v>6504</v>
      </c>
      <c r="D19" s="38">
        <v>1603</v>
      </c>
      <c r="E19" s="39" t="s">
        <v>301</v>
      </c>
      <c r="F19" s="15">
        <v>1121</v>
      </c>
      <c r="G19" s="15"/>
      <c r="H19" s="15"/>
      <c r="I19" s="15"/>
      <c r="J19" s="15">
        <v>102</v>
      </c>
      <c r="K19" s="15"/>
      <c r="L19" s="15"/>
      <c r="M19" s="15"/>
      <c r="N19" s="15"/>
      <c r="O19" s="15">
        <v>307</v>
      </c>
      <c r="P19" s="40">
        <f t="shared" si="6"/>
        <v>409</v>
      </c>
      <c r="Q19" s="15">
        <v>281</v>
      </c>
      <c r="R19" s="15">
        <v>79</v>
      </c>
      <c r="S19" s="15">
        <v>0</v>
      </c>
      <c r="T19" s="15">
        <v>0</v>
      </c>
      <c r="U19" s="15">
        <f t="shared" si="7"/>
        <v>360</v>
      </c>
      <c r="V19" s="15">
        <v>9</v>
      </c>
      <c r="W19" s="15">
        <f t="shared" si="1"/>
        <v>369</v>
      </c>
      <c r="X19" s="15">
        <v>40</v>
      </c>
      <c r="Y19" s="15">
        <f t="shared" si="2"/>
        <v>409</v>
      </c>
      <c r="Z19" s="41">
        <f t="shared" si="3"/>
        <v>88.01955990220048</v>
      </c>
      <c r="AA19" s="41">
        <f t="shared" si="4"/>
        <v>90.2200488997555</v>
      </c>
      <c r="AB19" s="42">
        <f t="shared" si="5"/>
        <v>69.93137866500312</v>
      </c>
    </row>
    <row r="20" spans="1:28" ht="20.25" customHeight="1">
      <c r="A20" s="14">
        <v>44</v>
      </c>
      <c r="B20" s="4" t="s">
        <v>139</v>
      </c>
      <c r="C20" s="15">
        <v>4792</v>
      </c>
      <c r="D20" s="38">
        <v>2398</v>
      </c>
      <c r="E20" s="39" t="s">
        <v>310</v>
      </c>
      <c r="F20" s="15">
        <v>1252</v>
      </c>
      <c r="G20" s="15"/>
      <c r="H20" s="15"/>
      <c r="I20" s="15"/>
      <c r="J20" s="15"/>
      <c r="K20" s="15"/>
      <c r="L20" s="15">
        <v>457</v>
      </c>
      <c r="M20" s="15"/>
      <c r="N20" s="15"/>
      <c r="O20" s="15"/>
      <c r="P20" s="40">
        <f t="shared" si="6"/>
        <v>457</v>
      </c>
      <c r="Q20" s="15">
        <v>323</v>
      </c>
      <c r="R20" s="15">
        <v>30</v>
      </c>
      <c r="S20" s="15">
        <v>2</v>
      </c>
      <c r="T20" s="15">
        <v>39</v>
      </c>
      <c r="U20" s="15">
        <f t="shared" si="7"/>
        <v>394</v>
      </c>
      <c r="V20" s="15">
        <v>4</v>
      </c>
      <c r="W20" s="15">
        <f t="shared" si="1"/>
        <v>398</v>
      </c>
      <c r="X20" s="15">
        <v>59</v>
      </c>
      <c r="Y20" s="15">
        <f t="shared" si="2"/>
        <v>457</v>
      </c>
      <c r="Z20" s="41">
        <f t="shared" si="3"/>
        <v>86.2144420131291</v>
      </c>
      <c r="AA20" s="41">
        <f t="shared" si="4"/>
        <v>87.08971553610503</v>
      </c>
      <c r="AB20" s="42">
        <f t="shared" si="5"/>
        <v>52.21017514595496</v>
      </c>
    </row>
    <row r="21" spans="1:28" ht="20.25" customHeight="1">
      <c r="A21" s="14">
        <v>45</v>
      </c>
      <c r="B21" s="4" t="s">
        <v>145</v>
      </c>
      <c r="C21" s="15">
        <v>5309</v>
      </c>
      <c r="D21" s="38">
        <v>1981</v>
      </c>
      <c r="E21" s="39" t="s">
        <v>311</v>
      </c>
      <c r="F21" s="15">
        <v>1353</v>
      </c>
      <c r="G21" s="15"/>
      <c r="H21" s="15"/>
      <c r="I21" s="15"/>
      <c r="J21" s="15">
        <v>166</v>
      </c>
      <c r="K21" s="15"/>
      <c r="L21" s="15"/>
      <c r="M21" s="15"/>
      <c r="N21" s="15"/>
      <c r="O21" s="15">
        <v>411</v>
      </c>
      <c r="P21" s="40">
        <f t="shared" si="6"/>
        <v>577</v>
      </c>
      <c r="Q21" s="15">
        <v>262</v>
      </c>
      <c r="R21" s="15">
        <v>108</v>
      </c>
      <c r="S21" s="15">
        <v>0</v>
      </c>
      <c r="T21" s="15">
        <v>0</v>
      </c>
      <c r="U21" s="15">
        <f t="shared" si="7"/>
        <v>370</v>
      </c>
      <c r="V21" s="15">
        <v>2</v>
      </c>
      <c r="W21" s="15">
        <f t="shared" si="1"/>
        <v>372</v>
      </c>
      <c r="X21" s="15">
        <v>122</v>
      </c>
      <c r="Y21" s="15">
        <f t="shared" si="2"/>
        <v>494</v>
      </c>
      <c r="Z21" s="41">
        <f t="shared" si="3"/>
        <v>74.89878542510121</v>
      </c>
      <c r="AA21" s="41">
        <f t="shared" si="4"/>
        <v>75.30364372469636</v>
      </c>
      <c r="AB21" s="42">
        <f t="shared" si="5"/>
        <v>68.29883897021706</v>
      </c>
    </row>
    <row r="22" spans="1:28" ht="20.25" customHeight="1">
      <c r="A22" s="14" t="s">
        <v>312</v>
      </c>
      <c r="B22" s="4" t="s">
        <v>153</v>
      </c>
      <c r="C22" s="15">
        <v>86424</v>
      </c>
      <c r="D22" s="38">
        <v>31299</v>
      </c>
      <c r="E22" s="39" t="s">
        <v>313</v>
      </c>
      <c r="F22" s="15">
        <v>27460</v>
      </c>
      <c r="G22" s="15"/>
      <c r="H22" s="15"/>
      <c r="I22" s="15">
        <v>2666</v>
      </c>
      <c r="J22" s="15"/>
      <c r="K22" s="15"/>
      <c r="L22" s="15"/>
      <c r="M22" s="15"/>
      <c r="N22" s="15"/>
      <c r="O22" s="15">
        <v>7596</v>
      </c>
      <c r="P22" s="40">
        <f t="shared" si="6"/>
        <v>10262</v>
      </c>
      <c r="Q22" s="15">
        <v>6888</v>
      </c>
      <c r="R22" s="15">
        <v>422</v>
      </c>
      <c r="S22" s="15">
        <v>188</v>
      </c>
      <c r="T22" s="15">
        <v>1093</v>
      </c>
      <c r="U22" s="15">
        <f t="shared" si="7"/>
        <v>8591</v>
      </c>
      <c r="V22" s="15">
        <v>211</v>
      </c>
      <c r="W22" s="15">
        <f t="shared" si="1"/>
        <v>8802</v>
      </c>
      <c r="X22" s="15">
        <v>1221</v>
      </c>
      <c r="Y22" s="15">
        <f t="shared" si="2"/>
        <v>10023</v>
      </c>
      <c r="Z22" s="41">
        <f t="shared" si="3"/>
        <v>85.71286042103162</v>
      </c>
      <c r="AA22" s="41">
        <f t="shared" si="4"/>
        <v>87.81801855731817</v>
      </c>
      <c r="AB22" s="42">
        <f t="shared" si="5"/>
        <v>87.73443240998114</v>
      </c>
    </row>
    <row r="23" spans="1:28" ht="20.25" customHeight="1">
      <c r="A23" s="14">
        <v>22</v>
      </c>
      <c r="B23" s="4" t="s">
        <v>161</v>
      </c>
      <c r="C23" s="15">
        <v>29723</v>
      </c>
      <c r="D23" s="38">
        <v>10186</v>
      </c>
      <c r="E23" s="39" t="s">
        <v>301</v>
      </c>
      <c r="F23" s="15">
        <v>8970</v>
      </c>
      <c r="G23" s="15"/>
      <c r="H23" s="15"/>
      <c r="I23" s="15"/>
      <c r="J23" s="15"/>
      <c r="K23" s="15">
        <v>3274</v>
      </c>
      <c r="L23" s="15"/>
      <c r="M23" s="15"/>
      <c r="N23" s="15"/>
      <c r="O23" s="15"/>
      <c r="P23" s="40">
        <f t="shared" si="6"/>
        <v>3274</v>
      </c>
      <c r="Q23" s="15">
        <v>1982</v>
      </c>
      <c r="R23" s="15">
        <v>624</v>
      </c>
      <c r="S23" s="15">
        <v>64</v>
      </c>
      <c r="T23" s="15">
        <v>15</v>
      </c>
      <c r="U23" s="15">
        <f t="shared" si="7"/>
        <v>2685</v>
      </c>
      <c r="V23" s="15">
        <v>100</v>
      </c>
      <c r="W23" s="15">
        <f t="shared" si="1"/>
        <v>2785</v>
      </c>
      <c r="X23" s="15">
        <v>489</v>
      </c>
      <c r="Y23" s="15">
        <f t="shared" si="2"/>
        <v>3274</v>
      </c>
      <c r="Z23" s="41">
        <f t="shared" si="3"/>
        <v>82.0097739767868</v>
      </c>
      <c r="AA23" s="41">
        <f t="shared" si="4"/>
        <v>85.06414172266341</v>
      </c>
      <c r="AB23" s="42">
        <f t="shared" si="5"/>
        <v>88.06204594541528</v>
      </c>
    </row>
    <row r="24" spans="1:28" ht="20.25" customHeight="1">
      <c r="A24" s="14">
        <v>40</v>
      </c>
      <c r="B24" s="4" t="s">
        <v>166</v>
      </c>
      <c r="C24" s="15">
        <v>33930</v>
      </c>
      <c r="D24" s="38">
        <v>13091</v>
      </c>
      <c r="E24" s="39" t="s">
        <v>314</v>
      </c>
      <c r="F24" s="15">
        <v>11197</v>
      </c>
      <c r="G24" s="15"/>
      <c r="H24" s="15"/>
      <c r="I24" s="15"/>
      <c r="J24" s="15"/>
      <c r="K24" s="15"/>
      <c r="L24" s="15"/>
      <c r="M24" s="15"/>
      <c r="N24" s="15"/>
      <c r="O24" s="15">
        <v>4093</v>
      </c>
      <c r="P24" s="40">
        <f t="shared" si="6"/>
        <v>4093</v>
      </c>
      <c r="Q24" s="15">
        <v>2280</v>
      </c>
      <c r="R24" s="15">
        <v>962</v>
      </c>
      <c r="S24" s="15">
        <v>29</v>
      </c>
      <c r="T24" s="15">
        <v>2</v>
      </c>
      <c r="U24" s="15">
        <f t="shared" si="7"/>
        <v>3273</v>
      </c>
      <c r="V24" s="15">
        <v>319</v>
      </c>
      <c r="W24" s="15">
        <f t="shared" si="1"/>
        <v>3592</v>
      </c>
      <c r="X24" s="15">
        <v>495</v>
      </c>
      <c r="Y24" s="15">
        <f t="shared" si="2"/>
        <v>4087</v>
      </c>
      <c r="Z24" s="41">
        <f t="shared" si="3"/>
        <v>80.08319060435527</v>
      </c>
      <c r="AA24" s="41">
        <f t="shared" si="4"/>
        <v>87.8884267188647</v>
      </c>
      <c r="AB24" s="42">
        <f t="shared" si="5"/>
        <v>85.53204491635475</v>
      </c>
    </row>
    <row r="25" spans="1:28" ht="20.25" customHeight="1">
      <c r="A25" s="14">
        <v>15</v>
      </c>
      <c r="B25" s="4" t="s">
        <v>173</v>
      </c>
      <c r="C25" s="15">
        <v>24920</v>
      </c>
      <c r="D25" s="38">
        <v>8218</v>
      </c>
      <c r="E25" s="39" t="s">
        <v>301</v>
      </c>
      <c r="F25" s="15">
        <v>7192</v>
      </c>
      <c r="G25" s="15"/>
      <c r="H25" s="15"/>
      <c r="I25" s="15"/>
      <c r="J25" s="15"/>
      <c r="K25" s="15">
        <v>323</v>
      </c>
      <c r="L25" s="15">
        <v>711</v>
      </c>
      <c r="M25" s="15"/>
      <c r="N25" s="15"/>
      <c r="O25" s="15">
        <v>1676</v>
      </c>
      <c r="P25" s="40">
        <f t="shared" si="6"/>
        <v>2710</v>
      </c>
      <c r="Q25" s="15">
        <v>1557</v>
      </c>
      <c r="R25" s="15">
        <v>467</v>
      </c>
      <c r="S25" s="15">
        <v>408</v>
      </c>
      <c r="T25" s="15">
        <v>0</v>
      </c>
      <c r="U25" s="15">
        <f t="shared" si="7"/>
        <v>2432</v>
      </c>
      <c r="V25" s="15">
        <v>193</v>
      </c>
      <c r="W25" s="15">
        <f t="shared" si="1"/>
        <v>2625</v>
      </c>
      <c r="X25" s="15">
        <v>0</v>
      </c>
      <c r="Y25" s="15">
        <f t="shared" si="2"/>
        <v>2625</v>
      </c>
      <c r="Z25" s="41">
        <f t="shared" si="3"/>
        <v>92.64761904761905</v>
      </c>
      <c r="AA25" s="41">
        <f t="shared" si="4"/>
        <v>100</v>
      </c>
      <c r="AB25" s="42">
        <f t="shared" si="5"/>
        <v>87.51521051350693</v>
      </c>
    </row>
    <row r="26" spans="1:28" ht="20.25" customHeight="1">
      <c r="A26" s="14">
        <v>26</v>
      </c>
      <c r="B26" s="4" t="s">
        <v>178</v>
      </c>
      <c r="C26" s="15">
        <v>17738</v>
      </c>
      <c r="D26" s="38">
        <v>9294</v>
      </c>
      <c r="E26" s="39" t="s">
        <v>301</v>
      </c>
      <c r="F26" s="15">
        <v>7060</v>
      </c>
      <c r="G26" s="15"/>
      <c r="H26" s="15"/>
      <c r="I26" s="15"/>
      <c r="J26" s="15"/>
      <c r="K26" s="15"/>
      <c r="L26" s="15">
        <v>145</v>
      </c>
      <c r="M26" s="15"/>
      <c r="N26" s="15"/>
      <c r="O26" s="15">
        <v>2479</v>
      </c>
      <c r="P26" s="40">
        <f t="shared" si="6"/>
        <v>2624</v>
      </c>
      <c r="Q26" s="15">
        <v>1290</v>
      </c>
      <c r="R26" s="15">
        <v>110</v>
      </c>
      <c r="S26" s="15">
        <v>64</v>
      </c>
      <c r="T26" s="15">
        <v>519</v>
      </c>
      <c r="U26" s="15">
        <f t="shared" si="7"/>
        <v>1983</v>
      </c>
      <c r="V26" s="15">
        <v>16</v>
      </c>
      <c r="W26" s="15">
        <f t="shared" si="1"/>
        <v>1999</v>
      </c>
      <c r="X26" s="15">
        <v>578</v>
      </c>
      <c r="Y26" s="15">
        <f t="shared" si="2"/>
        <v>2577</v>
      </c>
      <c r="Z26" s="41">
        <f t="shared" si="3"/>
        <v>76.94994179278231</v>
      </c>
      <c r="AA26" s="41">
        <f t="shared" si="4"/>
        <v>77.5708187815289</v>
      </c>
      <c r="AB26" s="42">
        <f t="shared" si="5"/>
        <v>75.96298687325157</v>
      </c>
    </row>
    <row r="27" spans="1:28" ht="20.25" customHeight="1">
      <c r="A27" s="14">
        <v>43</v>
      </c>
      <c r="B27" s="4" t="s">
        <v>184</v>
      </c>
      <c r="C27" s="15">
        <v>5683</v>
      </c>
      <c r="D27" s="38">
        <v>2643</v>
      </c>
      <c r="E27" s="39" t="s">
        <v>315</v>
      </c>
      <c r="F27" s="15">
        <v>1981</v>
      </c>
      <c r="G27" s="15"/>
      <c r="H27" s="15"/>
      <c r="I27" s="15"/>
      <c r="J27" s="15">
        <v>723</v>
      </c>
      <c r="K27" s="15"/>
      <c r="L27" s="15"/>
      <c r="M27" s="15"/>
      <c r="N27" s="15"/>
      <c r="O27" s="15"/>
      <c r="P27" s="40">
        <f t="shared" si="6"/>
        <v>723</v>
      </c>
      <c r="Q27" s="15">
        <v>385</v>
      </c>
      <c r="R27" s="15">
        <v>47</v>
      </c>
      <c r="S27" s="15">
        <v>69</v>
      </c>
      <c r="T27" s="15">
        <v>69</v>
      </c>
      <c r="U27" s="15">
        <f t="shared" si="7"/>
        <v>570</v>
      </c>
      <c r="V27" s="15">
        <v>0</v>
      </c>
      <c r="W27" s="15">
        <f t="shared" si="1"/>
        <v>570</v>
      </c>
      <c r="X27" s="15">
        <v>153</v>
      </c>
      <c r="Y27" s="15">
        <f t="shared" si="2"/>
        <v>723</v>
      </c>
      <c r="Z27" s="41">
        <f t="shared" si="3"/>
        <v>78.83817427385893</v>
      </c>
      <c r="AA27" s="41">
        <f t="shared" si="4"/>
        <v>78.83817427385893</v>
      </c>
      <c r="AB27" s="42">
        <f t="shared" si="5"/>
        <v>74.95270525917518</v>
      </c>
    </row>
    <row r="28" spans="1:28" ht="20.25" customHeight="1">
      <c r="A28" s="14">
        <v>23</v>
      </c>
      <c r="B28" s="4" t="s">
        <v>191</v>
      </c>
      <c r="C28" s="15">
        <v>15489</v>
      </c>
      <c r="D28" s="38">
        <v>6708</v>
      </c>
      <c r="E28" s="39" t="s">
        <v>301</v>
      </c>
      <c r="F28" s="15">
        <v>5277</v>
      </c>
      <c r="G28" s="15"/>
      <c r="H28" s="15"/>
      <c r="I28" s="15">
        <v>1003</v>
      </c>
      <c r="J28" s="15"/>
      <c r="K28" s="15">
        <v>675</v>
      </c>
      <c r="L28" s="15"/>
      <c r="M28" s="15">
        <v>538</v>
      </c>
      <c r="N28" s="15"/>
      <c r="O28" s="15"/>
      <c r="P28" s="40">
        <f t="shared" si="6"/>
        <v>2216</v>
      </c>
      <c r="Q28" s="15">
        <v>1088</v>
      </c>
      <c r="R28" s="15">
        <v>271</v>
      </c>
      <c r="S28" s="15">
        <v>204</v>
      </c>
      <c r="T28" s="15">
        <v>1</v>
      </c>
      <c r="U28" s="15">
        <f t="shared" si="7"/>
        <v>1564</v>
      </c>
      <c r="V28" s="15">
        <v>79</v>
      </c>
      <c r="W28" s="15">
        <f t="shared" si="1"/>
        <v>1643</v>
      </c>
      <c r="X28" s="15">
        <v>283</v>
      </c>
      <c r="Y28" s="15">
        <f t="shared" si="2"/>
        <v>1926</v>
      </c>
      <c r="Z28" s="41">
        <f t="shared" si="3"/>
        <v>81.20456905503634</v>
      </c>
      <c r="AA28" s="41">
        <f t="shared" si="4"/>
        <v>85.30633437175493</v>
      </c>
      <c r="AB28" s="42">
        <f t="shared" si="5"/>
        <v>78.66726296958855</v>
      </c>
    </row>
    <row r="29" spans="1:28" ht="20.25" customHeight="1">
      <c r="A29" s="14">
        <v>37</v>
      </c>
      <c r="B29" s="4" t="s">
        <v>197</v>
      </c>
      <c r="C29" s="15">
        <v>7862</v>
      </c>
      <c r="D29" s="38">
        <v>3256</v>
      </c>
      <c r="E29" s="39" t="s">
        <v>301</v>
      </c>
      <c r="F29" s="15">
        <v>2567</v>
      </c>
      <c r="G29" s="15"/>
      <c r="H29" s="15"/>
      <c r="I29" s="15">
        <v>325</v>
      </c>
      <c r="J29" s="15"/>
      <c r="K29" s="15"/>
      <c r="L29" s="15"/>
      <c r="M29" s="15">
        <v>679</v>
      </c>
      <c r="N29" s="15"/>
      <c r="O29" s="15"/>
      <c r="P29" s="40">
        <f t="shared" si="6"/>
        <v>1004</v>
      </c>
      <c r="Q29" s="15">
        <v>556</v>
      </c>
      <c r="R29" s="15">
        <v>101</v>
      </c>
      <c r="S29" s="15">
        <v>42</v>
      </c>
      <c r="T29" s="15">
        <v>99</v>
      </c>
      <c r="U29" s="15">
        <f t="shared" si="7"/>
        <v>798</v>
      </c>
      <c r="V29" s="15">
        <v>4</v>
      </c>
      <c r="W29" s="15">
        <f t="shared" si="1"/>
        <v>802</v>
      </c>
      <c r="X29" s="15">
        <v>135</v>
      </c>
      <c r="Y29" s="15">
        <f t="shared" si="2"/>
        <v>937</v>
      </c>
      <c r="Z29" s="41">
        <f t="shared" si="3"/>
        <v>85.16542155816435</v>
      </c>
      <c r="AA29" s="41">
        <f t="shared" si="4"/>
        <v>85.5923159018143</v>
      </c>
      <c r="AB29" s="42">
        <f t="shared" si="5"/>
        <v>78.83906633906635</v>
      </c>
    </row>
    <row r="30" spans="1:28" ht="20.25" customHeight="1">
      <c r="A30" s="14" t="s">
        <v>316</v>
      </c>
      <c r="B30" s="4" t="s">
        <v>205</v>
      </c>
      <c r="C30" s="15">
        <v>95071</v>
      </c>
      <c r="D30" s="38">
        <v>41790</v>
      </c>
      <c r="E30" s="39" t="s">
        <v>317</v>
      </c>
      <c r="F30" s="15">
        <v>34323</v>
      </c>
      <c r="G30" s="15"/>
      <c r="H30" s="15"/>
      <c r="I30" s="15"/>
      <c r="J30" s="15"/>
      <c r="K30" s="15"/>
      <c r="L30" s="15">
        <v>346</v>
      </c>
      <c r="M30" s="15">
        <v>149</v>
      </c>
      <c r="N30" s="15"/>
      <c r="O30" s="15">
        <v>12098</v>
      </c>
      <c r="P30" s="40">
        <f t="shared" si="6"/>
        <v>12593</v>
      </c>
      <c r="Q30" s="15"/>
      <c r="R30" s="15"/>
      <c r="S30" s="15"/>
      <c r="T30" s="15"/>
      <c r="U30" s="15">
        <v>11300</v>
      </c>
      <c r="V30" s="15">
        <v>340</v>
      </c>
      <c r="W30" s="15">
        <f t="shared" si="1"/>
        <v>11640</v>
      </c>
      <c r="X30" s="15">
        <v>888</v>
      </c>
      <c r="Y30" s="15">
        <f t="shared" si="2"/>
        <v>12528</v>
      </c>
      <c r="Z30" s="41">
        <f t="shared" si="3"/>
        <v>90.19795657726692</v>
      </c>
      <c r="AA30" s="41">
        <f t="shared" si="4"/>
        <v>92.91187739463601</v>
      </c>
      <c r="AB30" s="42">
        <f t="shared" si="5"/>
        <v>82.13208901651112</v>
      </c>
    </row>
    <row r="31" spans="1:28" ht="20.25" customHeight="1">
      <c r="A31" s="14" t="s">
        <v>318</v>
      </c>
      <c r="B31" s="4" t="s">
        <v>211</v>
      </c>
      <c r="C31" s="15">
        <v>99151</v>
      </c>
      <c r="D31" s="38">
        <v>47141</v>
      </c>
      <c r="E31" s="39" t="s">
        <v>319</v>
      </c>
      <c r="F31" s="15">
        <v>34121</v>
      </c>
      <c r="G31" s="15"/>
      <c r="H31" s="15"/>
      <c r="I31" s="15">
        <v>8195</v>
      </c>
      <c r="J31" s="15"/>
      <c r="K31" s="15"/>
      <c r="L31" s="15">
        <v>377</v>
      </c>
      <c r="M31" s="15"/>
      <c r="N31" s="15"/>
      <c r="O31" s="15">
        <v>4875</v>
      </c>
      <c r="P31" s="40">
        <f t="shared" si="6"/>
        <v>13447</v>
      </c>
      <c r="Q31" s="15"/>
      <c r="R31" s="15"/>
      <c r="S31" s="15"/>
      <c r="T31" s="15"/>
      <c r="U31" s="15">
        <v>11493</v>
      </c>
      <c r="V31" s="15">
        <v>516</v>
      </c>
      <c r="W31" s="15">
        <f t="shared" si="1"/>
        <v>12009</v>
      </c>
      <c r="X31" s="15">
        <v>445</v>
      </c>
      <c r="Y31" s="15">
        <f t="shared" si="2"/>
        <v>12454</v>
      </c>
      <c r="Z31" s="41">
        <f t="shared" si="3"/>
        <v>92.28360366147422</v>
      </c>
      <c r="AA31" s="41">
        <f t="shared" si="4"/>
        <v>96.42685081098442</v>
      </c>
      <c r="AB31" s="42">
        <f t="shared" si="5"/>
        <v>72.3807301499756</v>
      </c>
    </row>
    <row r="32" spans="1:28" ht="20.25" customHeight="1">
      <c r="A32" s="14">
        <v>29</v>
      </c>
      <c r="B32" s="4" t="s">
        <v>218</v>
      </c>
      <c r="C32" s="15">
        <v>5247</v>
      </c>
      <c r="D32" s="38">
        <v>2022</v>
      </c>
      <c r="E32" s="39" t="s">
        <v>320</v>
      </c>
      <c r="F32" s="15">
        <v>1573</v>
      </c>
      <c r="G32" s="15"/>
      <c r="H32" s="15"/>
      <c r="I32" s="15"/>
      <c r="J32" s="15"/>
      <c r="K32" s="15">
        <v>396</v>
      </c>
      <c r="L32" s="15"/>
      <c r="M32" s="15"/>
      <c r="N32" s="15"/>
      <c r="O32" s="15">
        <v>178</v>
      </c>
      <c r="P32" s="40">
        <f t="shared" si="6"/>
        <v>574</v>
      </c>
      <c r="Q32" s="15">
        <v>404</v>
      </c>
      <c r="R32" s="15">
        <v>106</v>
      </c>
      <c r="S32" s="15">
        <v>0</v>
      </c>
      <c r="T32" s="15">
        <v>9</v>
      </c>
      <c r="U32" s="15">
        <f>SUM(Q32:T32)</f>
        <v>519</v>
      </c>
      <c r="V32" s="15">
        <v>0</v>
      </c>
      <c r="W32" s="15">
        <f t="shared" si="1"/>
        <v>519</v>
      </c>
      <c r="X32" s="15">
        <v>55</v>
      </c>
      <c r="Y32" s="15">
        <f t="shared" si="2"/>
        <v>574</v>
      </c>
      <c r="Z32" s="41">
        <f t="shared" si="3"/>
        <v>90.41811846689896</v>
      </c>
      <c r="AA32" s="41">
        <f t="shared" si="4"/>
        <v>90.41811846689896</v>
      </c>
      <c r="AB32" s="42">
        <f t="shared" si="5"/>
        <v>77.79426310583581</v>
      </c>
    </row>
    <row r="33" spans="1:28" ht="20.25" customHeight="1">
      <c r="A33" s="14">
        <v>19</v>
      </c>
      <c r="B33" s="4" t="s">
        <v>224</v>
      </c>
      <c r="C33" s="15">
        <v>17395</v>
      </c>
      <c r="D33" s="38">
        <v>6942</v>
      </c>
      <c r="E33" s="39" t="s">
        <v>320</v>
      </c>
      <c r="F33" s="15">
        <v>5762</v>
      </c>
      <c r="G33" s="15"/>
      <c r="H33" s="15"/>
      <c r="I33" s="15"/>
      <c r="J33" s="15"/>
      <c r="K33" s="15"/>
      <c r="L33" s="15"/>
      <c r="M33" s="15"/>
      <c r="N33" s="15"/>
      <c r="O33" s="15">
        <v>2103</v>
      </c>
      <c r="P33" s="40">
        <f t="shared" si="6"/>
        <v>2103</v>
      </c>
      <c r="Q33" s="15">
        <v>1383</v>
      </c>
      <c r="R33" s="15">
        <v>272</v>
      </c>
      <c r="S33" s="15">
        <v>0</v>
      </c>
      <c r="T33" s="15">
        <v>162</v>
      </c>
      <c r="U33" s="15">
        <f>SUM(Q33:T33)</f>
        <v>1817</v>
      </c>
      <c r="V33" s="15">
        <v>12</v>
      </c>
      <c r="W33" s="15">
        <f t="shared" si="1"/>
        <v>1829</v>
      </c>
      <c r="X33" s="15">
        <v>274</v>
      </c>
      <c r="Y33" s="15">
        <f t="shared" si="2"/>
        <v>2103</v>
      </c>
      <c r="Z33" s="41">
        <f t="shared" si="3"/>
        <v>86.40038040893961</v>
      </c>
      <c r="AA33" s="41">
        <f t="shared" si="4"/>
        <v>86.97099381835474</v>
      </c>
      <c r="AB33" s="42">
        <f t="shared" si="5"/>
        <v>83.00201670988187</v>
      </c>
    </row>
    <row r="34" spans="1:28" ht="20.25" customHeight="1">
      <c r="A34" s="14">
        <v>42</v>
      </c>
      <c r="B34" s="4" t="s">
        <v>229</v>
      </c>
      <c r="C34" s="15">
        <v>9123</v>
      </c>
      <c r="D34" s="38">
        <v>3472</v>
      </c>
      <c r="E34" s="39" t="s">
        <v>321</v>
      </c>
      <c r="F34" s="15">
        <v>2827</v>
      </c>
      <c r="G34" s="15"/>
      <c r="H34" s="15"/>
      <c r="I34" s="15"/>
      <c r="J34" s="15"/>
      <c r="K34" s="15"/>
      <c r="L34" s="15"/>
      <c r="M34" s="15"/>
      <c r="N34" s="15"/>
      <c r="O34" s="15">
        <v>1058</v>
      </c>
      <c r="P34" s="40">
        <f t="shared" si="6"/>
        <v>1058</v>
      </c>
      <c r="Q34" s="15"/>
      <c r="R34" s="15"/>
      <c r="S34" s="15"/>
      <c r="T34" s="15"/>
      <c r="U34" s="15">
        <v>872</v>
      </c>
      <c r="V34" s="15">
        <v>33</v>
      </c>
      <c r="W34" s="15">
        <f t="shared" si="1"/>
        <v>905</v>
      </c>
      <c r="X34" s="15">
        <v>127</v>
      </c>
      <c r="Y34" s="15">
        <f t="shared" si="2"/>
        <v>1032</v>
      </c>
      <c r="Z34" s="41">
        <f t="shared" si="3"/>
        <v>84.49612403100775</v>
      </c>
      <c r="AA34" s="41">
        <f t="shared" si="4"/>
        <v>87.6937984496124</v>
      </c>
      <c r="AB34" s="42">
        <f t="shared" si="5"/>
        <v>81.42281105990783</v>
      </c>
    </row>
    <row r="35" spans="1:28" ht="20.25" customHeight="1">
      <c r="A35" s="14" t="s">
        <v>322</v>
      </c>
      <c r="B35" s="4" t="s">
        <v>236</v>
      </c>
      <c r="C35" s="15">
        <v>7776</v>
      </c>
      <c r="D35" s="38">
        <v>2939</v>
      </c>
      <c r="E35" s="39" t="s">
        <v>321</v>
      </c>
      <c r="F35" s="15">
        <v>2449</v>
      </c>
      <c r="G35" s="15"/>
      <c r="H35" s="15"/>
      <c r="I35" s="15"/>
      <c r="J35" s="15"/>
      <c r="K35" s="15">
        <v>643</v>
      </c>
      <c r="L35" s="15"/>
      <c r="M35" s="15"/>
      <c r="N35" s="15"/>
      <c r="O35" s="15">
        <v>285</v>
      </c>
      <c r="P35" s="40">
        <f t="shared" si="6"/>
        <v>928</v>
      </c>
      <c r="Q35" s="15"/>
      <c r="R35" s="15"/>
      <c r="S35" s="15"/>
      <c r="T35" s="15"/>
      <c r="U35" s="15">
        <v>775</v>
      </c>
      <c r="V35" s="15">
        <v>26</v>
      </c>
      <c r="W35" s="15">
        <f t="shared" si="1"/>
        <v>801</v>
      </c>
      <c r="X35" s="15">
        <v>93</v>
      </c>
      <c r="Y35" s="15">
        <f t="shared" si="2"/>
        <v>894</v>
      </c>
      <c r="Z35" s="41">
        <f t="shared" si="3"/>
        <v>86.68903803131991</v>
      </c>
      <c r="AA35" s="41">
        <f t="shared" si="4"/>
        <v>89.59731543624162</v>
      </c>
      <c r="AB35" s="42">
        <f t="shared" si="5"/>
        <v>83.32766247022796</v>
      </c>
    </row>
    <row r="36" spans="1:28" ht="20.25" customHeight="1">
      <c r="A36" s="14">
        <v>46</v>
      </c>
      <c r="B36" s="4" t="s">
        <v>242</v>
      </c>
      <c r="C36" s="15">
        <v>4255</v>
      </c>
      <c r="D36" s="38">
        <v>1606</v>
      </c>
      <c r="E36" s="39" t="s">
        <v>321</v>
      </c>
      <c r="F36" s="15">
        <v>1230</v>
      </c>
      <c r="G36" s="15"/>
      <c r="H36" s="15"/>
      <c r="I36" s="15"/>
      <c r="J36" s="15"/>
      <c r="K36" s="15"/>
      <c r="L36" s="15"/>
      <c r="M36" s="15"/>
      <c r="N36" s="15"/>
      <c r="O36" s="15">
        <v>463</v>
      </c>
      <c r="P36" s="40">
        <f t="shared" si="6"/>
        <v>463</v>
      </c>
      <c r="Q36" s="15"/>
      <c r="R36" s="15"/>
      <c r="S36" s="15"/>
      <c r="T36" s="15"/>
      <c r="U36" s="15">
        <v>365</v>
      </c>
      <c r="V36" s="15">
        <v>23</v>
      </c>
      <c r="W36" s="15">
        <f t="shared" si="1"/>
        <v>388</v>
      </c>
      <c r="X36" s="15">
        <v>61</v>
      </c>
      <c r="Y36" s="15">
        <f t="shared" si="2"/>
        <v>449</v>
      </c>
      <c r="Z36" s="41">
        <f t="shared" si="3"/>
        <v>81.29175946547885</v>
      </c>
      <c r="AA36" s="41">
        <f t="shared" si="4"/>
        <v>86.41425389755011</v>
      </c>
      <c r="AB36" s="42">
        <f t="shared" si="5"/>
        <v>76.58779576587796</v>
      </c>
    </row>
    <row r="37" spans="1:28" ht="20.25" customHeight="1">
      <c r="A37" s="14">
        <v>32</v>
      </c>
      <c r="B37" s="4" t="s">
        <v>246</v>
      </c>
      <c r="C37" s="15">
        <v>5940</v>
      </c>
      <c r="D37" s="38">
        <v>4714</v>
      </c>
      <c r="E37" s="39" t="s">
        <v>323</v>
      </c>
      <c r="F37" s="15">
        <v>3405</v>
      </c>
      <c r="G37" s="15"/>
      <c r="H37" s="15"/>
      <c r="I37" s="15">
        <v>964</v>
      </c>
      <c r="J37" s="15">
        <v>273</v>
      </c>
      <c r="K37" s="15"/>
      <c r="L37" s="15"/>
      <c r="M37" s="15">
        <v>115</v>
      </c>
      <c r="N37" s="15"/>
      <c r="O37" s="15"/>
      <c r="P37" s="40">
        <f t="shared" si="6"/>
        <v>1352</v>
      </c>
      <c r="Q37" s="15"/>
      <c r="R37" s="15"/>
      <c r="S37" s="15"/>
      <c r="T37" s="15"/>
      <c r="U37" s="15">
        <v>910</v>
      </c>
      <c r="V37" s="15">
        <v>23</v>
      </c>
      <c r="W37" s="15">
        <f t="shared" si="1"/>
        <v>933</v>
      </c>
      <c r="X37" s="15">
        <v>310</v>
      </c>
      <c r="Y37" s="15">
        <f t="shared" si="2"/>
        <v>1243</v>
      </c>
      <c r="Z37" s="41">
        <f t="shared" si="3"/>
        <v>73.20997586484313</v>
      </c>
      <c r="AA37" s="41">
        <f t="shared" si="4"/>
        <v>75.06033789219629</v>
      </c>
      <c r="AB37" s="42">
        <f t="shared" si="5"/>
        <v>72.23165040305473</v>
      </c>
    </row>
    <row r="38" spans="1:28" ht="20.25" customHeight="1">
      <c r="A38" s="14">
        <v>33</v>
      </c>
      <c r="B38" s="4" t="s">
        <v>253</v>
      </c>
      <c r="C38" s="15">
        <v>11732</v>
      </c>
      <c r="D38" s="38">
        <v>6510</v>
      </c>
      <c r="E38" s="39" t="s">
        <v>299</v>
      </c>
      <c r="F38" s="15">
        <v>3663</v>
      </c>
      <c r="G38" s="15"/>
      <c r="H38" s="15"/>
      <c r="I38" s="15"/>
      <c r="J38" s="15"/>
      <c r="K38" s="15"/>
      <c r="L38" s="15">
        <v>1337</v>
      </c>
      <c r="M38" s="15"/>
      <c r="N38" s="15"/>
      <c r="O38" s="15"/>
      <c r="P38" s="40">
        <f t="shared" si="6"/>
        <v>1337</v>
      </c>
      <c r="Q38" s="15">
        <v>852</v>
      </c>
      <c r="R38" s="15">
        <v>225</v>
      </c>
      <c r="S38" s="15">
        <v>58</v>
      </c>
      <c r="T38" s="15">
        <v>1</v>
      </c>
      <c r="U38" s="15">
        <f>SUM(Q38:T38)</f>
        <v>1136</v>
      </c>
      <c r="V38" s="15">
        <v>74</v>
      </c>
      <c r="W38" s="15">
        <f t="shared" si="1"/>
        <v>1210</v>
      </c>
      <c r="X38" s="15">
        <v>127</v>
      </c>
      <c r="Y38" s="15">
        <f t="shared" si="2"/>
        <v>1337</v>
      </c>
      <c r="Z38" s="41">
        <f t="shared" si="3"/>
        <v>84.96634255796559</v>
      </c>
      <c r="AA38" s="41">
        <f t="shared" si="4"/>
        <v>90.50112191473448</v>
      </c>
      <c r="AB38" s="42">
        <f t="shared" si="5"/>
        <v>56.26728110599078</v>
      </c>
    </row>
    <row r="39" spans="1:28" ht="20.25" customHeight="1">
      <c r="A39" s="14">
        <v>47</v>
      </c>
      <c r="B39" s="4" t="s">
        <v>258</v>
      </c>
      <c r="C39" s="15">
        <v>5015</v>
      </c>
      <c r="D39" s="38">
        <v>2077</v>
      </c>
      <c r="E39" s="39" t="s">
        <v>324</v>
      </c>
      <c r="F39" s="15">
        <v>1644</v>
      </c>
      <c r="G39" s="15"/>
      <c r="H39" s="15"/>
      <c r="I39" s="15"/>
      <c r="J39" s="15"/>
      <c r="K39" s="15"/>
      <c r="L39" s="15"/>
      <c r="M39" s="15"/>
      <c r="N39" s="15"/>
      <c r="O39" s="15">
        <v>463</v>
      </c>
      <c r="P39" s="40">
        <f t="shared" si="6"/>
        <v>463</v>
      </c>
      <c r="Q39" s="15"/>
      <c r="R39" s="15"/>
      <c r="S39" s="15"/>
      <c r="T39" s="15"/>
      <c r="U39" s="15">
        <v>505</v>
      </c>
      <c r="V39" s="15">
        <v>24</v>
      </c>
      <c r="W39" s="15">
        <f t="shared" si="1"/>
        <v>529</v>
      </c>
      <c r="X39" s="15">
        <v>71</v>
      </c>
      <c r="Y39" s="15">
        <f t="shared" si="2"/>
        <v>600</v>
      </c>
      <c r="Z39" s="41">
        <f t="shared" si="3"/>
        <v>84.16666666666667</v>
      </c>
      <c r="AA39" s="41">
        <f t="shared" si="4"/>
        <v>88.16666666666667</v>
      </c>
      <c r="AB39" s="42">
        <f t="shared" si="5"/>
        <v>79.15262397688974</v>
      </c>
    </row>
    <row r="40" spans="1:28" ht="20.25" customHeight="1">
      <c r="A40" s="14">
        <v>25</v>
      </c>
      <c r="B40" s="4" t="s">
        <v>263</v>
      </c>
      <c r="C40" s="15">
        <v>6771</v>
      </c>
      <c r="D40" s="38">
        <v>2979</v>
      </c>
      <c r="E40" s="39" t="s">
        <v>319</v>
      </c>
      <c r="F40" s="15">
        <v>2455</v>
      </c>
      <c r="G40" s="15"/>
      <c r="H40" s="15"/>
      <c r="I40" s="15"/>
      <c r="J40" s="15"/>
      <c r="K40" s="15">
        <v>172</v>
      </c>
      <c r="L40" s="15"/>
      <c r="M40" s="15">
        <v>26</v>
      </c>
      <c r="N40" s="15"/>
      <c r="O40" s="15">
        <v>756</v>
      </c>
      <c r="P40" s="40">
        <f t="shared" si="6"/>
        <v>954</v>
      </c>
      <c r="Q40" s="15">
        <v>549</v>
      </c>
      <c r="R40" s="15">
        <v>91</v>
      </c>
      <c r="S40" s="15">
        <v>103</v>
      </c>
      <c r="T40" s="15">
        <v>0</v>
      </c>
      <c r="U40" s="15">
        <f>SUM(Q40:T40)</f>
        <v>743</v>
      </c>
      <c r="V40" s="15">
        <v>61</v>
      </c>
      <c r="W40" s="15">
        <f t="shared" si="1"/>
        <v>804</v>
      </c>
      <c r="X40" s="15">
        <v>92</v>
      </c>
      <c r="Y40" s="15">
        <f t="shared" si="2"/>
        <v>896</v>
      </c>
      <c r="Z40" s="41">
        <f t="shared" si="3"/>
        <v>82.92410714285714</v>
      </c>
      <c r="AA40" s="41">
        <f t="shared" si="4"/>
        <v>89.73214285714286</v>
      </c>
      <c r="AB40" s="42">
        <f t="shared" si="5"/>
        <v>82.41020476670023</v>
      </c>
    </row>
    <row r="41" spans="1:28" ht="20.25" customHeight="1">
      <c r="A41" s="14">
        <v>28</v>
      </c>
      <c r="B41" s="4" t="s">
        <v>266</v>
      </c>
      <c r="C41" s="15">
        <v>19175</v>
      </c>
      <c r="D41" s="38">
        <v>7255</v>
      </c>
      <c r="E41" s="39" t="s">
        <v>325</v>
      </c>
      <c r="F41" s="15">
        <v>5701</v>
      </c>
      <c r="G41" s="15"/>
      <c r="H41" s="15"/>
      <c r="I41" s="15"/>
      <c r="J41" s="15"/>
      <c r="K41" s="15"/>
      <c r="L41" s="15"/>
      <c r="M41" s="15"/>
      <c r="N41" s="15"/>
      <c r="O41" s="15">
        <v>2081</v>
      </c>
      <c r="P41" s="40">
        <f t="shared" si="6"/>
        <v>2081</v>
      </c>
      <c r="Q41" s="15">
        <v>1453</v>
      </c>
      <c r="R41" s="15">
        <v>518</v>
      </c>
      <c r="S41" s="15">
        <v>29</v>
      </c>
      <c r="T41" s="15">
        <v>15</v>
      </c>
      <c r="U41" s="15">
        <f>SUM(Q41:T41)</f>
        <v>2015</v>
      </c>
      <c r="V41" s="15">
        <v>16</v>
      </c>
      <c r="W41" s="15">
        <f t="shared" si="1"/>
        <v>2031</v>
      </c>
      <c r="X41" s="15">
        <v>50</v>
      </c>
      <c r="Y41" s="15">
        <f t="shared" si="2"/>
        <v>2081</v>
      </c>
      <c r="Z41" s="41">
        <f t="shared" si="3"/>
        <v>96.828447861605</v>
      </c>
      <c r="AA41" s="41">
        <f t="shared" si="4"/>
        <v>97.59730898606439</v>
      </c>
      <c r="AB41" s="42">
        <f t="shared" si="5"/>
        <v>78.5802894555479</v>
      </c>
    </row>
    <row r="42" spans="1:28" ht="20.25" customHeight="1">
      <c r="A42" s="22"/>
      <c r="B42" s="23" t="s">
        <v>272</v>
      </c>
      <c r="C42" s="24">
        <f>SUM(C6:C41)</f>
        <v>1110955</v>
      </c>
      <c r="D42" s="43">
        <f>SUM(D6:D41)</f>
        <v>445065</v>
      </c>
      <c r="E42" s="44"/>
      <c r="F42" s="24">
        <f aca="true" t="shared" si="8" ref="F42:Y42">SUM(F6:F41)</f>
        <v>361169</v>
      </c>
      <c r="G42" s="24">
        <f t="shared" si="8"/>
        <v>10297</v>
      </c>
      <c r="H42" s="24">
        <f t="shared" si="8"/>
        <v>1850</v>
      </c>
      <c r="I42" s="24">
        <f t="shared" si="8"/>
        <v>25207</v>
      </c>
      <c r="J42" s="24">
        <f t="shared" si="8"/>
        <v>1699</v>
      </c>
      <c r="K42" s="24">
        <f t="shared" si="8"/>
        <v>9875</v>
      </c>
      <c r="L42" s="24">
        <f t="shared" si="8"/>
        <v>9467</v>
      </c>
      <c r="M42" s="24">
        <f t="shared" si="8"/>
        <v>2876</v>
      </c>
      <c r="N42" s="24">
        <f t="shared" si="8"/>
        <v>0</v>
      </c>
      <c r="O42" s="24">
        <f t="shared" si="8"/>
        <v>75286</v>
      </c>
      <c r="P42" s="45">
        <f t="shared" si="8"/>
        <v>136557</v>
      </c>
      <c r="Q42" s="24">
        <f t="shared" si="8"/>
        <v>61649</v>
      </c>
      <c r="R42" s="24">
        <f t="shared" si="8"/>
        <v>16401</v>
      </c>
      <c r="S42" s="24">
        <f t="shared" si="8"/>
        <v>4901</v>
      </c>
      <c r="T42" s="24">
        <f t="shared" si="8"/>
        <v>3857</v>
      </c>
      <c r="U42" s="24">
        <f t="shared" si="8"/>
        <v>116081</v>
      </c>
      <c r="V42" s="24">
        <f t="shared" si="8"/>
        <v>3807</v>
      </c>
      <c r="W42" s="24">
        <f t="shared" si="8"/>
        <v>119888</v>
      </c>
      <c r="X42" s="24">
        <f t="shared" si="8"/>
        <v>11939</v>
      </c>
      <c r="Y42" s="24">
        <f t="shared" si="8"/>
        <v>131827</v>
      </c>
      <c r="Z42" s="46">
        <f t="shared" si="3"/>
        <v>88.05555766269428</v>
      </c>
      <c r="AA42" s="46">
        <f t="shared" si="4"/>
        <v>90.94343343928027</v>
      </c>
      <c r="AB42" s="47">
        <f t="shared" si="5"/>
        <v>81.14971970386348</v>
      </c>
    </row>
  </sheetData>
  <mergeCells count="31">
    <mergeCell ref="C2:C4"/>
    <mergeCell ref="Z2:Z4"/>
    <mergeCell ref="AA2:AA4"/>
    <mergeCell ref="AB2:AB4"/>
    <mergeCell ref="O4:O5"/>
    <mergeCell ref="K4:K5"/>
    <mergeCell ref="N4:N5"/>
    <mergeCell ref="P3:P5"/>
    <mergeCell ref="G4:G5"/>
    <mergeCell ref="J3:L3"/>
    <mergeCell ref="Y3:Y5"/>
    <mergeCell ref="Q2:Y2"/>
    <mergeCell ref="X3:X5"/>
    <mergeCell ref="Q4:U4"/>
    <mergeCell ref="V4:V5"/>
    <mergeCell ref="Q3:W3"/>
    <mergeCell ref="W4:W5"/>
    <mergeCell ref="M3:M5"/>
    <mergeCell ref="I4:I5"/>
    <mergeCell ref="J4:J5"/>
    <mergeCell ref="H4:H5"/>
    <mergeCell ref="A2:A5"/>
    <mergeCell ref="B2:B5"/>
    <mergeCell ref="F4:F5"/>
    <mergeCell ref="G2:P2"/>
    <mergeCell ref="D2:F2"/>
    <mergeCell ref="D4:E5"/>
    <mergeCell ref="L4:L5"/>
    <mergeCell ref="D3:F3"/>
    <mergeCell ref="G3:I3"/>
    <mergeCell ref="N3:O3"/>
  </mergeCells>
  <printOptions horizontalCentered="1"/>
  <pageMargins left="0.5905511811023623" right="0.5905511811023623" top="0.3937007874015748" bottom="0.3937007874015748" header="0.3937007874015748" footer="0"/>
  <pageSetup firstPageNumber="38" useFirstPageNumber="1" fitToHeight="1" fitToWidth="1" horizontalDpi="300" verticalDpi="300" orientation="landscape" paperSize="9" scale="70" r:id="rId3"/>
  <legacyDrawing r:id="rId2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T94"/>
  <sheetViews>
    <sheetView zoomScaleSheetLayoutView="100" workbookViewId="0" topLeftCell="A1">
      <pane xSplit="6" topLeftCell="G1" activePane="topRight" state="frozen"/>
      <selection pane="topLeft" activeCell="A4" sqref="A6:A9"/>
      <selection pane="topRight" activeCell="I9" sqref="I9"/>
    </sheetView>
  </sheetViews>
  <sheetFormatPr defaultColWidth="9.00390625" defaultRowHeight="30" customHeight="1"/>
  <cols>
    <col min="1" max="1" width="4.375" style="48" customWidth="1"/>
    <col min="2" max="3" width="3.75390625" style="48" customWidth="1"/>
    <col min="4" max="4" width="14.375" style="48" customWidth="1"/>
    <col min="5" max="6" width="3.75390625" style="48" customWidth="1"/>
    <col min="7" max="17" width="11.25390625" style="48" customWidth="1"/>
    <col min="18" max="18" width="3.75390625" style="48" customWidth="1"/>
    <col min="19" max="19" width="7.50390625" style="48" customWidth="1"/>
    <col min="20" max="20" width="11.25390625" style="48" customWidth="1"/>
    <col min="21" max="16384" width="9.00390625" style="48" customWidth="1"/>
  </cols>
  <sheetData>
    <row r="1" spans="1:4" ht="15" customHeight="1">
      <c r="A1" s="246" t="s">
        <v>544</v>
      </c>
      <c r="B1" s="246"/>
      <c r="C1" s="246"/>
      <c r="D1" s="246"/>
    </row>
    <row r="2" spans="1:20" ht="15" customHeight="1">
      <c r="A2" s="247"/>
      <c r="B2" s="247"/>
      <c r="C2" s="247"/>
      <c r="D2" s="247"/>
      <c r="R2" s="174" t="s">
        <v>326</v>
      </c>
      <c r="S2" s="174"/>
      <c r="T2" s="175"/>
    </row>
    <row r="3" spans="1:20" ht="15" customHeight="1">
      <c r="A3" s="205" t="s">
        <v>327</v>
      </c>
      <c r="B3" s="206"/>
      <c r="C3" s="206"/>
      <c r="D3" s="206"/>
      <c r="E3" s="206"/>
      <c r="F3" s="207"/>
      <c r="G3" s="230" t="s">
        <v>328</v>
      </c>
      <c r="H3" s="200" t="s">
        <v>329</v>
      </c>
      <c r="I3" s="200" t="s">
        <v>330</v>
      </c>
      <c r="J3" s="200" t="s">
        <v>331</v>
      </c>
      <c r="K3" s="200" t="s">
        <v>332</v>
      </c>
      <c r="L3" s="200" t="s">
        <v>333</v>
      </c>
      <c r="M3" s="200" t="s">
        <v>334</v>
      </c>
      <c r="N3" s="200" t="s">
        <v>335</v>
      </c>
      <c r="O3" s="200" t="s">
        <v>336</v>
      </c>
      <c r="P3" s="200" t="s">
        <v>337</v>
      </c>
      <c r="Q3" s="197" t="s">
        <v>338</v>
      </c>
      <c r="R3" s="199" t="s">
        <v>339</v>
      </c>
      <c r="S3" s="200"/>
      <c r="T3" s="233" t="s">
        <v>340</v>
      </c>
    </row>
    <row r="4" spans="1:20" ht="15" customHeight="1">
      <c r="A4" s="208"/>
      <c r="B4" s="209"/>
      <c r="C4" s="209"/>
      <c r="D4" s="209"/>
      <c r="E4" s="209"/>
      <c r="F4" s="210"/>
      <c r="G4" s="231"/>
      <c r="H4" s="201"/>
      <c r="I4" s="201"/>
      <c r="J4" s="201"/>
      <c r="K4" s="201"/>
      <c r="L4" s="201"/>
      <c r="M4" s="201"/>
      <c r="N4" s="201"/>
      <c r="O4" s="201"/>
      <c r="P4" s="201"/>
      <c r="Q4" s="198"/>
      <c r="R4" s="201"/>
      <c r="S4" s="201"/>
      <c r="T4" s="234"/>
    </row>
    <row r="5" spans="1:20" ht="15" customHeight="1">
      <c r="A5" s="211"/>
      <c r="B5" s="212"/>
      <c r="C5" s="212"/>
      <c r="D5" s="212"/>
      <c r="E5" s="212"/>
      <c r="F5" s="213"/>
      <c r="G5" s="232"/>
      <c r="H5" s="202"/>
      <c r="I5" s="202"/>
      <c r="J5" s="202"/>
      <c r="K5" s="202"/>
      <c r="L5" s="202"/>
      <c r="M5" s="202"/>
      <c r="N5" s="202"/>
      <c r="O5" s="202"/>
      <c r="P5" s="202"/>
      <c r="Q5" s="198"/>
      <c r="R5" s="202"/>
      <c r="S5" s="202"/>
      <c r="T5" s="235"/>
    </row>
    <row r="6" spans="1:20" ht="28.5" customHeight="1">
      <c r="A6" s="214" t="s">
        <v>341</v>
      </c>
      <c r="B6" s="53"/>
      <c r="C6" s="215" t="s">
        <v>342</v>
      </c>
      <c r="D6" s="215"/>
      <c r="E6" s="215"/>
      <c r="F6" s="54"/>
      <c r="G6" s="55">
        <v>5958375</v>
      </c>
      <c r="H6" s="56">
        <v>1170253</v>
      </c>
      <c r="I6" s="56">
        <v>702749</v>
      </c>
      <c r="J6" s="56">
        <v>760686</v>
      </c>
      <c r="K6" s="56">
        <v>1503211</v>
      </c>
      <c r="L6" s="56">
        <v>992089</v>
      </c>
      <c r="M6" s="56">
        <v>546786</v>
      </c>
      <c r="N6" s="56">
        <v>126095</v>
      </c>
      <c r="O6" s="56">
        <v>169263</v>
      </c>
      <c r="P6" s="56">
        <v>238887</v>
      </c>
      <c r="Q6" s="56">
        <v>654065</v>
      </c>
      <c r="R6" s="176">
        <v>426035</v>
      </c>
      <c r="S6" s="177"/>
      <c r="T6" s="57">
        <v>1167710</v>
      </c>
    </row>
    <row r="7" spans="1:20" ht="28.5" customHeight="1">
      <c r="A7" s="203"/>
      <c r="B7" s="58"/>
      <c r="C7" s="59" t="s">
        <v>343</v>
      </c>
      <c r="D7" s="166" t="s">
        <v>344</v>
      </c>
      <c r="E7" s="166"/>
      <c r="F7" s="60"/>
      <c r="G7" s="61">
        <v>5422709</v>
      </c>
      <c r="H7" s="62">
        <v>1130710</v>
      </c>
      <c r="I7" s="62">
        <v>681465</v>
      </c>
      <c r="J7" s="62">
        <v>627542</v>
      </c>
      <c r="K7" s="62">
        <v>1408226</v>
      </c>
      <c r="L7" s="62">
        <v>953023</v>
      </c>
      <c r="M7" s="62">
        <v>516806</v>
      </c>
      <c r="N7" s="62">
        <v>121474</v>
      </c>
      <c r="O7" s="62">
        <v>164536</v>
      </c>
      <c r="P7" s="62">
        <v>232532</v>
      </c>
      <c r="Q7" s="62">
        <v>592892</v>
      </c>
      <c r="R7" s="245">
        <v>406553</v>
      </c>
      <c r="S7" s="245"/>
      <c r="T7" s="63">
        <v>890706</v>
      </c>
    </row>
    <row r="8" spans="1:20" ht="28.5" customHeight="1">
      <c r="A8" s="203"/>
      <c r="B8" s="58"/>
      <c r="C8" s="59"/>
      <c r="D8" s="166" t="s">
        <v>345</v>
      </c>
      <c r="E8" s="166"/>
      <c r="F8" s="60"/>
      <c r="G8" s="61">
        <v>0</v>
      </c>
      <c r="H8" s="62">
        <v>0</v>
      </c>
      <c r="I8" s="62">
        <v>0</v>
      </c>
      <c r="J8" s="62">
        <v>112848</v>
      </c>
      <c r="K8" s="62">
        <v>0</v>
      </c>
      <c r="L8" s="62">
        <v>0</v>
      </c>
      <c r="M8" s="62">
        <v>0</v>
      </c>
      <c r="N8" s="62">
        <v>3660</v>
      </c>
      <c r="O8" s="62">
        <v>2217</v>
      </c>
      <c r="P8" s="62">
        <v>3080</v>
      </c>
      <c r="Q8" s="62">
        <v>0</v>
      </c>
      <c r="R8" s="169">
        <v>2816</v>
      </c>
      <c r="S8" s="170"/>
      <c r="T8" s="63">
        <v>217584</v>
      </c>
    </row>
    <row r="9" spans="1:20" ht="28.5" customHeight="1">
      <c r="A9" s="203"/>
      <c r="B9" s="59"/>
      <c r="C9" s="166" t="s">
        <v>346</v>
      </c>
      <c r="D9" s="166"/>
      <c r="E9" s="166"/>
      <c r="F9" s="60"/>
      <c r="G9" s="61">
        <f aca="true" t="shared" si="0" ref="G9:R9">G26</f>
        <v>5418822</v>
      </c>
      <c r="H9" s="62">
        <f t="shared" si="0"/>
        <v>898855</v>
      </c>
      <c r="I9" s="62">
        <f t="shared" si="0"/>
        <v>630193</v>
      </c>
      <c r="J9" s="62">
        <f t="shared" si="0"/>
        <v>671201</v>
      </c>
      <c r="K9" s="62">
        <f t="shared" si="0"/>
        <v>1327253</v>
      </c>
      <c r="L9" s="62">
        <f t="shared" si="0"/>
        <v>747093</v>
      </c>
      <c r="M9" s="62">
        <f t="shared" si="0"/>
        <v>469377</v>
      </c>
      <c r="N9" s="62">
        <f t="shared" si="0"/>
        <v>120775</v>
      </c>
      <c r="O9" s="62">
        <f t="shared" si="0"/>
        <v>136819</v>
      </c>
      <c r="P9" s="62">
        <f t="shared" si="0"/>
        <v>217417</v>
      </c>
      <c r="Q9" s="62">
        <f t="shared" si="0"/>
        <v>577670</v>
      </c>
      <c r="R9" s="169">
        <f t="shared" si="0"/>
        <v>380514</v>
      </c>
      <c r="S9" s="170"/>
      <c r="T9" s="63">
        <f>T26</f>
        <v>1066230</v>
      </c>
    </row>
    <row r="10" spans="1:20" ht="28.5" customHeight="1">
      <c r="A10" s="203"/>
      <c r="B10" s="59"/>
      <c r="C10" s="166" t="s">
        <v>347</v>
      </c>
      <c r="D10" s="166"/>
      <c r="E10" s="166"/>
      <c r="F10" s="60"/>
      <c r="G10" s="61">
        <f aca="true" t="shared" si="1" ref="G10:R10">G6-G9</f>
        <v>539553</v>
      </c>
      <c r="H10" s="62">
        <f t="shared" si="1"/>
        <v>271398</v>
      </c>
      <c r="I10" s="62">
        <f t="shared" si="1"/>
        <v>72556</v>
      </c>
      <c r="J10" s="62">
        <f t="shared" si="1"/>
        <v>89485</v>
      </c>
      <c r="K10" s="62">
        <f t="shared" si="1"/>
        <v>175958</v>
      </c>
      <c r="L10" s="62">
        <f t="shared" si="1"/>
        <v>244996</v>
      </c>
      <c r="M10" s="62">
        <f t="shared" si="1"/>
        <v>77409</v>
      </c>
      <c r="N10" s="62">
        <f t="shared" si="1"/>
        <v>5320</v>
      </c>
      <c r="O10" s="62">
        <f t="shared" si="1"/>
        <v>32444</v>
      </c>
      <c r="P10" s="62">
        <f t="shared" si="1"/>
        <v>21470</v>
      </c>
      <c r="Q10" s="62">
        <f t="shared" si="1"/>
        <v>76395</v>
      </c>
      <c r="R10" s="169">
        <f t="shared" si="1"/>
        <v>45521</v>
      </c>
      <c r="S10" s="170"/>
      <c r="T10" s="63">
        <f>T6-T9</f>
        <v>101480</v>
      </c>
    </row>
    <row r="11" spans="1:20" ht="28.5" customHeight="1">
      <c r="A11" s="203" t="s">
        <v>348</v>
      </c>
      <c r="B11" s="59"/>
      <c r="C11" s="166" t="s">
        <v>349</v>
      </c>
      <c r="D11" s="166"/>
      <c r="E11" s="166"/>
      <c r="F11" s="60"/>
      <c r="G11" s="61">
        <v>2240407</v>
      </c>
      <c r="H11" s="62">
        <v>77413</v>
      </c>
      <c r="I11" s="62">
        <v>315559</v>
      </c>
      <c r="J11" s="62">
        <v>19805</v>
      </c>
      <c r="K11" s="62">
        <v>291951</v>
      </c>
      <c r="L11" s="62">
        <v>87129</v>
      </c>
      <c r="M11" s="62">
        <v>55</v>
      </c>
      <c r="N11" s="62">
        <v>92744</v>
      </c>
      <c r="O11" s="62">
        <v>22119</v>
      </c>
      <c r="P11" s="62">
        <v>52560</v>
      </c>
      <c r="Q11" s="62">
        <v>15548</v>
      </c>
      <c r="R11" s="169">
        <v>173618</v>
      </c>
      <c r="S11" s="170"/>
      <c r="T11" s="63">
        <v>134817</v>
      </c>
    </row>
    <row r="12" spans="1:20" ht="28.5" customHeight="1">
      <c r="A12" s="203"/>
      <c r="B12" s="58"/>
      <c r="C12" s="204" t="s">
        <v>350</v>
      </c>
      <c r="D12" s="204"/>
      <c r="E12" s="204"/>
      <c r="F12" s="65"/>
      <c r="G12" s="61">
        <v>4638689</v>
      </c>
      <c r="H12" s="62">
        <v>609807</v>
      </c>
      <c r="I12" s="62">
        <v>567481</v>
      </c>
      <c r="J12" s="62">
        <v>484598</v>
      </c>
      <c r="K12" s="62">
        <v>657294</v>
      </c>
      <c r="L12" s="62">
        <v>417485</v>
      </c>
      <c r="M12" s="62">
        <v>179395</v>
      </c>
      <c r="N12" s="62">
        <v>156066</v>
      </c>
      <c r="O12" s="62">
        <v>116849</v>
      </c>
      <c r="P12" s="62">
        <v>127293</v>
      </c>
      <c r="Q12" s="62">
        <v>425280</v>
      </c>
      <c r="R12" s="169">
        <v>340739</v>
      </c>
      <c r="S12" s="170"/>
      <c r="T12" s="63">
        <v>747514</v>
      </c>
    </row>
    <row r="13" spans="1:20" ht="28.5" customHeight="1">
      <c r="A13" s="203"/>
      <c r="B13" s="58"/>
      <c r="C13" s="59"/>
      <c r="D13" s="166" t="s">
        <v>351</v>
      </c>
      <c r="E13" s="166"/>
      <c r="F13" s="60"/>
      <c r="G13" s="61">
        <v>0</v>
      </c>
      <c r="H13" s="62">
        <v>0</v>
      </c>
      <c r="I13" s="62">
        <v>9903</v>
      </c>
      <c r="J13" s="62">
        <v>0</v>
      </c>
      <c r="K13" s="62">
        <v>98857</v>
      </c>
      <c r="L13" s="62">
        <v>0</v>
      </c>
      <c r="M13" s="62">
        <v>0</v>
      </c>
      <c r="N13" s="62">
        <v>23753</v>
      </c>
      <c r="O13" s="62">
        <v>0</v>
      </c>
      <c r="P13" s="62">
        <v>1167</v>
      </c>
      <c r="Q13" s="62">
        <v>0</v>
      </c>
      <c r="R13" s="169">
        <v>0</v>
      </c>
      <c r="S13" s="170"/>
      <c r="T13" s="63">
        <v>189159</v>
      </c>
    </row>
    <row r="14" spans="1:20" ht="28.5" customHeight="1">
      <c r="A14" s="203"/>
      <c r="B14" s="58"/>
      <c r="C14" s="59"/>
      <c r="D14" s="166" t="s">
        <v>352</v>
      </c>
      <c r="E14" s="166"/>
      <c r="F14" s="60"/>
      <c r="G14" s="61">
        <v>2853911</v>
      </c>
      <c r="H14" s="62">
        <v>333857</v>
      </c>
      <c r="I14" s="62">
        <v>267566</v>
      </c>
      <c r="J14" s="62">
        <v>125576</v>
      </c>
      <c r="K14" s="62">
        <v>353592</v>
      </c>
      <c r="L14" s="62">
        <v>245666</v>
      </c>
      <c r="M14" s="62">
        <v>125917</v>
      </c>
      <c r="N14" s="62">
        <v>46174</v>
      </c>
      <c r="O14" s="62">
        <v>40289</v>
      </c>
      <c r="P14" s="62">
        <v>64386</v>
      </c>
      <c r="Q14" s="62">
        <v>71860</v>
      </c>
      <c r="R14" s="169">
        <v>240461</v>
      </c>
      <c r="S14" s="170"/>
      <c r="T14" s="63">
        <v>254779</v>
      </c>
    </row>
    <row r="15" spans="1:20" ht="28.5" customHeight="1">
      <c r="A15" s="203"/>
      <c r="B15" s="58"/>
      <c r="C15" s="59"/>
      <c r="D15" s="166" t="s">
        <v>353</v>
      </c>
      <c r="E15" s="166"/>
      <c r="F15" s="60"/>
      <c r="G15" s="61">
        <v>1784778</v>
      </c>
      <c r="H15" s="62">
        <v>275950</v>
      </c>
      <c r="I15" s="62">
        <v>287986</v>
      </c>
      <c r="J15" s="62">
        <v>357746</v>
      </c>
      <c r="K15" s="62">
        <v>204845</v>
      </c>
      <c r="L15" s="62">
        <v>171819</v>
      </c>
      <c r="M15" s="62">
        <v>53478</v>
      </c>
      <c r="N15" s="62">
        <v>86139</v>
      </c>
      <c r="O15" s="62">
        <v>76560</v>
      </c>
      <c r="P15" s="62">
        <v>61330</v>
      </c>
      <c r="Q15" s="62">
        <v>353420</v>
      </c>
      <c r="R15" s="169">
        <v>100278</v>
      </c>
      <c r="S15" s="170"/>
      <c r="T15" s="63">
        <v>283580</v>
      </c>
    </row>
    <row r="16" spans="1:20" ht="28.5" customHeight="1">
      <c r="A16" s="203"/>
      <c r="B16" s="66"/>
      <c r="C16" s="173" t="s">
        <v>354</v>
      </c>
      <c r="D16" s="173"/>
      <c r="E16" s="173"/>
      <c r="F16" s="67"/>
      <c r="G16" s="61">
        <f aca="true" t="shared" si="2" ref="G16:R16">G11-G12</f>
        <v>-2398282</v>
      </c>
      <c r="H16" s="62">
        <f t="shared" si="2"/>
        <v>-532394</v>
      </c>
      <c r="I16" s="62">
        <f t="shared" si="2"/>
        <v>-251922</v>
      </c>
      <c r="J16" s="62">
        <f t="shared" si="2"/>
        <v>-464793</v>
      </c>
      <c r="K16" s="62">
        <f t="shared" si="2"/>
        <v>-365343</v>
      </c>
      <c r="L16" s="62">
        <f t="shared" si="2"/>
        <v>-330356</v>
      </c>
      <c r="M16" s="62">
        <f t="shared" si="2"/>
        <v>-179340</v>
      </c>
      <c r="N16" s="62">
        <f t="shared" si="2"/>
        <v>-63322</v>
      </c>
      <c r="O16" s="62">
        <f t="shared" si="2"/>
        <v>-94730</v>
      </c>
      <c r="P16" s="62">
        <f t="shared" si="2"/>
        <v>-74733</v>
      </c>
      <c r="Q16" s="62">
        <f t="shared" si="2"/>
        <v>-409732</v>
      </c>
      <c r="R16" s="169">
        <f t="shared" si="2"/>
        <v>-167121</v>
      </c>
      <c r="S16" s="170"/>
      <c r="T16" s="63">
        <f>T11-T12</f>
        <v>-612697</v>
      </c>
    </row>
    <row r="17" spans="1:20" ht="28.5" customHeight="1">
      <c r="A17" s="203" t="s">
        <v>355</v>
      </c>
      <c r="B17" s="59"/>
      <c r="C17" s="166" t="s">
        <v>356</v>
      </c>
      <c r="D17" s="166"/>
      <c r="E17" s="166"/>
      <c r="F17" s="60"/>
      <c r="G17" s="61">
        <v>1098446</v>
      </c>
      <c r="H17" s="62">
        <v>109027</v>
      </c>
      <c r="I17" s="62">
        <v>64314</v>
      </c>
      <c r="J17" s="62">
        <v>72672</v>
      </c>
      <c r="K17" s="62">
        <v>196774</v>
      </c>
      <c r="L17" s="62">
        <v>81186</v>
      </c>
      <c r="M17" s="62">
        <v>45695</v>
      </c>
      <c r="N17" s="62">
        <v>24854</v>
      </c>
      <c r="O17" s="62">
        <v>26016</v>
      </c>
      <c r="P17" s="62">
        <v>18042</v>
      </c>
      <c r="Q17" s="62">
        <v>128550</v>
      </c>
      <c r="R17" s="169">
        <v>48800</v>
      </c>
      <c r="S17" s="170"/>
      <c r="T17" s="63">
        <v>79360</v>
      </c>
    </row>
    <row r="18" spans="1:20" ht="28.5" customHeight="1">
      <c r="A18" s="203"/>
      <c r="B18" s="59"/>
      <c r="C18" s="166" t="s">
        <v>357</v>
      </c>
      <c r="D18" s="166"/>
      <c r="E18" s="166"/>
      <c r="F18" s="60"/>
      <c r="G18" s="61">
        <v>100875</v>
      </c>
      <c r="H18" s="62">
        <v>36421</v>
      </c>
      <c r="I18" s="62">
        <v>6854</v>
      </c>
      <c r="J18" s="62">
        <v>3069</v>
      </c>
      <c r="K18" s="62">
        <v>12953</v>
      </c>
      <c r="L18" s="62">
        <v>39657</v>
      </c>
      <c r="M18" s="62">
        <v>3127</v>
      </c>
      <c r="N18" s="62">
        <v>765</v>
      </c>
      <c r="O18" s="62">
        <v>4383</v>
      </c>
      <c r="P18" s="62">
        <v>1833</v>
      </c>
      <c r="Q18" s="62">
        <v>13257</v>
      </c>
      <c r="R18" s="169">
        <v>42189</v>
      </c>
      <c r="S18" s="170"/>
      <c r="T18" s="63">
        <v>13282</v>
      </c>
    </row>
    <row r="19" spans="1:20" ht="28.5" customHeight="1">
      <c r="A19" s="203"/>
      <c r="B19" s="59"/>
      <c r="C19" s="166" t="s">
        <v>358</v>
      </c>
      <c r="D19" s="166"/>
      <c r="E19" s="166"/>
      <c r="F19" s="60"/>
      <c r="G19" s="61">
        <v>200247</v>
      </c>
      <c r="H19" s="62">
        <v>66573</v>
      </c>
      <c r="I19" s="62">
        <v>12036</v>
      </c>
      <c r="J19" s="62">
        <v>14096</v>
      </c>
      <c r="K19" s="62">
        <v>57243</v>
      </c>
      <c r="L19" s="62">
        <v>9250</v>
      </c>
      <c r="M19" s="62">
        <v>16192</v>
      </c>
      <c r="N19" s="62">
        <v>328</v>
      </c>
      <c r="O19" s="62">
        <v>15573</v>
      </c>
      <c r="P19" s="62">
        <v>5542</v>
      </c>
      <c r="Q19" s="62">
        <v>34232</v>
      </c>
      <c r="R19" s="169">
        <v>41548</v>
      </c>
      <c r="S19" s="170"/>
      <c r="T19" s="63">
        <v>22992</v>
      </c>
    </row>
    <row r="20" spans="1:20" ht="28.5" customHeight="1">
      <c r="A20" s="203"/>
      <c r="B20" s="59"/>
      <c r="C20" s="166" t="s">
        <v>359</v>
      </c>
      <c r="D20" s="166"/>
      <c r="E20" s="166"/>
      <c r="F20" s="60"/>
      <c r="G20" s="61">
        <v>30055</v>
      </c>
      <c r="H20" s="62">
        <v>1209</v>
      </c>
      <c r="I20" s="62">
        <v>128</v>
      </c>
      <c r="J20" s="62">
        <v>148</v>
      </c>
      <c r="K20" s="62">
        <v>498</v>
      </c>
      <c r="L20" s="62">
        <v>1787</v>
      </c>
      <c r="M20" s="62">
        <v>196</v>
      </c>
      <c r="N20" s="62">
        <v>269</v>
      </c>
      <c r="O20" s="62">
        <v>195</v>
      </c>
      <c r="P20" s="62">
        <v>385</v>
      </c>
      <c r="Q20" s="62">
        <v>3106</v>
      </c>
      <c r="R20" s="169">
        <v>772</v>
      </c>
      <c r="S20" s="170"/>
      <c r="T20" s="63">
        <v>442</v>
      </c>
    </row>
    <row r="21" spans="1:20" ht="28.5" customHeight="1">
      <c r="A21" s="203"/>
      <c r="B21" s="59" t="s">
        <v>360</v>
      </c>
      <c r="C21" s="166" t="s">
        <v>361</v>
      </c>
      <c r="D21" s="166"/>
      <c r="E21" s="166"/>
      <c r="F21" s="60"/>
      <c r="G21" s="61">
        <v>504926</v>
      </c>
      <c r="H21" s="62">
        <v>66156</v>
      </c>
      <c r="I21" s="62">
        <v>25558</v>
      </c>
      <c r="J21" s="62">
        <v>59669</v>
      </c>
      <c r="K21" s="62">
        <v>64217</v>
      </c>
      <c r="L21" s="62">
        <v>62757</v>
      </c>
      <c r="M21" s="62">
        <v>23023</v>
      </c>
      <c r="N21" s="62">
        <v>14122</v>
      </c>
      <c r="O21" s="62">
        <v>11923</v>
      </c>
      <c r="P21" s="62">
        <v>16805</v>
      </c>
      <c r="Q21" s="62">
        <v>45668</v>
      </c>
      <c r="R21" s="169">
        <v>54318</v>
      </c>
      <c r="S21" s="170"/>
      <c r="T21" s="63">
        <v>139314</v>
      </c>
    </row>
    <row r="22" spans="1:20" ht="28.5" customHeight="1">
      <c r="A22" s="203"/>
      <c r="B22" s="59" t="s">
        <v>362</v>
      </c>
      <c r="C22" s="166" t="s">
        <v>363</v>
      </c>
      <c r="D22" s="166"/>
      <c r="E22" s="166"/>
      <c r="F22" s="60"/>
      <c r="G22" s="61">
        <v>1795693</v>
      </c>
      <c r="H22" s="62">
        <v>288054</v>
      </c>
      <c r="I22" s="62">
        <v>137952</v>
      </c>
      <c r="J22" s="62">
        <v>231230</v>
      </c>
      <c r="K22" s="62">
        <v>366942</v>
      </c>
      <c r="L22" s="62">
        <v>249349</v>
      </c>
      <c r="M22" s="62">
        <v>104893</v>
      </c>
      <c r="N22" s="62">
        <v>43067</v>
      </c>
      <c r="O22" s="62">
        <v>45450</v>
      </c>
      <c r="P22" s="62">
        <v>65859</v>
      </c>
      <c r="Q22" s="62">
        <v>115847</v>
      </c>
      <c r="R22" s="169">
        <v>135005</v>
      </c>
      <c r="S22" s="170"/>
      <c r="T22" s="63">
        <v>320864</v>
      </c>
    </row>
    <row r="23" spans="1:20" ht="28.5" customHeight="1">
      <c r="A23" s="203"/>
      <c r="B23" s="59" t="s">
        <v>364</v>
      </c>
      <c r="C23" s="166" t="s">
        <v>365</v>
      </c>
      <c r="D23" s="166"/>
      <c r="E23" s="166"/>
      <c r="F23" s="60"/>
      <c r="G23" s="61">
        <v>493864</v>
      </c>
      <c r="H23" s="62">
        <v>220986</v>
      </c>
      <c r="I23" s="62">
        <v>299441</v>
      </c>
      <c r="J23" s="62">
        <v>228878</v>
      </c>
      <c r="K23" s="62">
        <v>467517</v>
      </c>
      <c r="L23" s="62">
        <v>150131</v>
      </c>
      <c r="M23" s="62">
        <v>185100</v>
      </c>
      <c r="N23" s="62">
        <v>9899</v>
      </c>
      <c r="O23" s="62">
        <v>15123</v>
      </c>
      <c r="P23" s="62">
        <v>81618</v>
      </c>
      <c r="Q23" s="62">
        <v>141666</v>
      </c>
      <c r="R23" s="169">
        <v>0</v>
      </c>
      <c r="S23" s="170"/>
      <c r="T23" s="63">
        <v>365610</v>
      </c>
    </row>
    <row r="24" spans="1:20" ht="28.5" customHeight="1">
      <c r="A24" s="203"/>
      <c r="B24" s="59"/>
      <c r="C24" s="166" t="s">
        <v>9</v>
      </c>
      <c r="D24" s="166"/>
      <c r="E24" s="166"/>
      <c r="F24" s="60"/>
      <c r="G24" s="61">
        <v>1176771</v>
      </c>
      <c r="H24" s="62">
        <v>96597</v>
      </c>
      <c r="I24" s="62">
        <v>83910</v>
      </c>
      <c r="J24" s="62">
        <v>61439</v>
      </c>
      <c r="K24" s="62">
        <v>161109</v>
      </c>
      <c r="L24" s="62">
        <v>148879</v>
      </c>
      <c r="M24" s="62">
        <v>91151</v>
      </c>
      <c r="N24" s="62">
        <v>27241</v>
      </c>
      <c r="O24" s="62">
        <v>18156</v>
      </c>
      <c r="P24" s="62">
        <v>27330</v>
      </c>
      <c r="Q24" s="62">
        <v>64246</v>
      </c>
      <c r="R24" s="169">
        <v>57882</v>
      </c>
      <c r="S24" s="170"/>
      <c r="T24" s="63">
        <v>124366</v>
      </c>
    </row>
    <row r="25" spans="1:20" ht="28.5" customHeight="1">
      <c r="A25" s="203"/>
      <c r="B25" s="59" t="s">
        <v>366</v>
      </c>
      <c r="C25" s="166" t="s">
        <v>367</v>
      </c>
      <c r="D25" s="166"/>
      <c r="E25" s="166"/>
      <c r="F25" s="60"/>
      <c r="G25" s="61">
        <v>17945</v>
      </c>
      <c r="H25" s="62">
        <v>13832</v>
      </c>
      <c r="I25" s="62">
        <v>0</v>
      </c>
      <c r="J25" s="62">
        <v>0</v>
      </c>
      <c r="K25" s="62">
        <v>0</v>
      </c>
      <c r="L25" s="62">
        <v>4097</v>
      </c>
      <c r="M25" s="62">
        <v>0</v>
      </c>
      <c r="N25" s="62">
        <v>230</v>
      </c>
      <c r="O25" s="62">
        <v>0</v>
      </c>
      <c r="P25" s="62">
        <v>3</v>
      </c>
      <c r="Q25" s="62">
        <v>31098</v>
      </c>
      <c r="R25" s="169">
        <v>0</v>
      </c>
      <c r="S25" s="170"/>
      <c r="T25" s="63">
        <v>0</v>
      </c>
    </row>
    <row r="26" spans="1:20" ht="28.5" customHeight="1">
      <c r="A26" s="203"/>
      <c r="B26" s="59" t="s">
        <v>368</v>
      </c>
      <c r="C26" s="166" t="s">
        <v>6</v>
      </c>
      <c r="D26" s="166"/>
      <c r="E26" s="166"/>
      <c r="F26" s="60"/>
      <c r="G26" s="61">
        <f aca="true" t="shared" si="3" ref="G26:R26">SUM(G17:G25)</f>
        <v>5418822</v>
      </c>
      <c r="H26" s="62">
        <f t="shared" si="3"/>
        <v>898855</v>
      </c>
      <c r="I26" s="62">
        <f t="shared" si="3"/>
        <v>630193</v>
      </c>
      <c r="J26" s="62">
        <f t="shared" si="3"/>
        <v>671201</v>
      </c>
      <c r="K26" s="62">
        <f t="shared" si="3"/>
        <v>1327253</v>
      </c>
      <c r="L26" s="62">
        <f t="shared" si="3"/>
        <v>747093</v>
      </c>
      <c r="M26" s="62">
        <f t="shared" si="3"/>
        <v>469377</v>
      </c>
      <c r="N26" s="62">
        <f t="shared" si="3"/>
        <v>120775</v>
      </c>
      <c r="O26" s="62">
        <f t="shared" si="3"/>
        <v>136819</v>
      </c>
      <c r="P26" s="62">
        <f t="shared" si="3"/>
        <v>217417</v>
      </c>
      <c r="Q26" s="62">
        <f t="shared" si="3"/>
        <v>577670</v>
      </c>
      <c r="R26" s="169">
        <f t="shared" si="3"/>
        <v>380514</v>
      </c>
      <c r="S26" s="170"/>
      <c r="T26" s="63">
        <f>SUM(T17:T25)</f>
        <v>1066230</v>
      </c>
    </row>
    <row r="27" spans="1:20" ht="28.5" customHeight="1">
      <c r="A27" s="68" t="s">
        <v>369</v>
      </c>
      <c r="B27" s="204" t="s">
        <v>370</v>
      </c>
      <c r="C27" s="204"/>
      <c r="D27" s="204"/>
      <c r="E27" s="216" t="s">
        <v>371</v>
      </c>
      <c r="F27" s="217"/>
      <c r="G27" s="61">
        <f>'給水'!U6</f>
        <v>25477</v>
      </c>
      <c r="H27" s="62">
        <f>'給水'!U7</f>
        <v>5399</v>
      </c>
      <c r="I27" s="62">
        <f>'給水'!U8</f>
        <v>3100</v>
      </c>
      <c r="J27" s="62">
        <f>'給水'!U9</f>
        <v>2444</v>
      </c>
      <c r="K27" s="62">
        <f>'給水'!U10</f>
        <v>6382</v>
      </c>
      <c r="L27" s="62">
        <f>'給水'!U11</f>
        <v>4672</v>
      </c>
      <c r="M27" s="62">
        <f>'給水'!U12</f>
        <v>2507</v>
      </c>
      <c r="N27" s="62">
        <f>'給水'!U13</f>
        <v>609</v>
      </c>
      <c r="O27" s="62">
        <f>'給水'!U14</f>
        <v>698</v>
      </c>
      <c r="P27" s="62">
        <f>'給水'!U15</f>
        <v>1181</v>
      </c>
      <c r="Q27" s="62">
        <f>'給水'!U16</f>
        <v>2615</v>
      </c>
      <c r="R27" s="169">
        <f>'給水'!U17</f>
        <v>2316</v>
      </c>
      <c r="S27" s="170"/>
      <c r="T27" s="63">
        <f>'給水'!U18</f>
        <v>3211</v>
      </c>
    </row>
    <row r="28" spans="1:20" ht="28.5" customHeight="1">
      <c r="A28" s="193" t="s">
        <v>372</v>
      </c>
      <c r="B28" s="69" t="s">
        <v>373</v>
      </c>
      <c r="C28" s="166" t="s">
        <v>374</v>
      </c>
      <c r="D28" s="166"/>
      <c r="E28" s="171" t="s">
        <v>375</v>
      </c>
      <c r="F28" s="172"/>
      <c r="G28" s="61">
        <f aca="true" t="shared" si="4" ref="G28:R28">G7/G27</f>
        <v>212.84723476076462</v>
      </c>
      <c r="H28" s="62">
        <f t="shared" si="4"/>
        <v>209.4295239859233</v>
      </c>
      <c r="I28" s="62">
        <f t="shared" si="4"/>
        <v>219.8274193548387</v>
      </c>
      <c r="J28" s="62">
        <f t="shared" si="4"/>
        <v>256.7684124386252</v>
      </c>
      <c r="K28" s="62">
        <f t="shared" si="4"/>
        <v>220.65590723911</v>
      </c>
      <c r="L28" s="62">
        <f t="shared" si="4"/>
        <v>203.98608732876713</v>
      </c>
      <c r="M28" s="62">
        <f t="shared" si="4"/>
        <v>206.14519345831673</v>
      </c>
      <c r="N28" s="62">
        <f t="shared" si="4"/>
        <v>199.4646962233169</v>
      </c>
      <c r="O28" s="62">
        <f t="shared" si="4"/>
        <v>235.72492836676219</v>
      </c>
      <c r="P28" s="62">
        <f t="shared" si="4"/>
        <v>196.89415749364946</v>
      </c>
      <c r="Q28" s="62">
        <f t="shared" si="4"/>
        <v>226.72734225621414</v>
      </c>
      <c r="R28" s="169">
        <f t="shared" si="4"/>
        <v>175.54101899827288</v>
      </c>
      <c r="S28" s="169"/>
      <c r="T28" s="63">
        <f>T7/T27</f>
        <v>277.3920896916848</v>
      </c>
    </row>
    <row r="29" spans="1:20" ht="28.5" customHeight="1">
      <c r="A29" s="193"/>
      <c r="B29" s="69" t="s">
        <v>376</v>
      </c>
      <c r="C29" s="166" t="s">
        <v>377</v>
      </c>
      <c r="D29" s="166"/>
      <c r="E29" s="171" t="s">
        <v>375</v>
      </c>
      <c r="F29" s="172"/>
      <c r="G29" s="61">
        <f aca="true" t="shared" si="5" ref="G29:R29">(G26-G25)/G27</f>
        <v>211.99030498096323</v>
      </c>
      <c r="H29" s="62">
        <f t="shared" si="5"/>
        <v>163.9235043526579</v>
      </c>
      <c r="I29" s="62">
        <f t="shared" si="5"/>
        <v>203.28806451612903</v>
      </c>
      <c r="J29" s="62">
        <f t="shared" si="5"/>
        <v>274.6321603927987</v>
      </c>
      <c r="K29" s="62">
        <f t="shared" si="5"/>
        <v>207.9681917894077</v>
      </c>
      <c r="L29" s="62">
        <f t="shared" si="5"/>
        <v>159.03167808219177</v>
      </c>
      <c r="M29" s="62">
        <f t="shared" si="5"/>
        <v>187.22656561627443</v>
      </c>
      <c r="N29" s="62">
        <f t="shared" si="5"/>
        <v>197.9392446633826</v>
      </c>
      <c r="O29" s="62">
        <f t="shared" si="5"/>
        <v>196.0157593123209</v>
      </c>
      <c r="P29" s="62">
        <f t="shared" si="5"/>
        <v>184.09314140558848</v>
      </c>
      <c r="Q29" s="62">
        <f t="shared" si="5"/>
        <v>209.01414913957936</v>
      </c>
      <c r="R29" s="169">
        <f t="shared" si="5"/>
        <v>164.2979274611399</v>
      </c>
      <c r="S29" s="169"/>
      <c r="T29" s="63">
        <f>(T26-T25)/T27</f>
        <v>332.0554344440984</v>
      </c>
    </row>
    <row r="30" spans="1:20" ht="28.5" customHeight="1">
      <c r="A30" s="194"/>
      <c r="B30" s="70" t="s">
        <v>378</v>
      </c>
      <c r="C30" s="167" t="s">
        <v>379</v>
      </c>
      <c r="D30" s="167"/>
      <c r="E30" s="195" t="s">
        <v>375</v>
      </c>
      <c r="F30" s="196"/>
      <c r="G30" s="71">
        <f>(G21+G22+(G23*(47/67)))/G27</f>
        <v>103.90002396073955</v>
      </c>
      <c r="H30" s="72">
        <f>(H21+H22+(H23*(47/67)))/H27</f>
        <v>94.31932392123473</v>
      </c>
      <c r="I30" s="72">
        <f>(I21+I22+(I23*(47/67)))/I27</f>
        <v>120.50504092441021</v>
      </c>
      <c r="J30" s="72">
        <f aca="true" t="shared" si="6" ref="J30:P30">(J21+J22+(J23*(47/67)))/J27</f>
        <v>184.71980726482155</v>
      </c>
      <c r="K30" s="72">
        <f t="shared" si="6"/>
        <v>118.9468327432097</v>
      </c>
      <c r="L30" s="72">
        <f t="shared" si="6"/>
        <v>89.34541440911879</v>
      </c>
      <c r="M30" s="72">
        <f t="shared" si="6"/>
        <v>102.81701980722633</v>
      </c>
      <c r="N30" s="72">
        <f t="shared" si="6"/>
        <v>105.30882533147073</v>
      </c>
      <c r="O30" s="72">
        <f t="shared" si="6"/>
        <v>97.39494504554592</v>
      </c>
      <c r="P30" s="72">
        <f t="shared" si="6"/>
        <v>118.47452828996423</v>
      </c>
      <c r="Q30" s="72">
        <f>(Q21+Q22+(Q23*(47/67)))/Q27</f>
        <v>99.76774064667104</v>
      </c>
      <c r="R30" s="178">
        <f>(R21+R22+(R23*(47/67)))/R27</f>
        <v>81.74568221070811</v>
      </c>
      <c r="S30" s="178" t="e">
        <f>(S21+S22+(S23*(47/67)))/S27</f>
        <v>#DIV/0!</v>
      </c>
      <c r="T30" s="73">
        <f>(T21+T22+(T23*(52/86)))/T27</f>
        <v>212.15961122015165</v>
      </c>
    </row>
    <row r="31" spans="7:20" ht="15" customHeight="1">
      <c r="G31" s="74"/>
      <c r="H31" s="74"/>
      <c r="I31" s="74"/>
      <c r="J31" s="74"/>
      <c r="K31" s="74"/>
      <c r="L31" s="74"/>
      <c r="M31" s="74"/>
      <c r="N31" s="74"/>
      <c r="O31" s="74"/>
      <c r="P31" s="74"/>
      <c r="Q31" s="74"/>
      <c r="R31" s="74"/>
      <c r="S31" s="74"/>
      <c r="T31" s="74"/>
    </row>
    <row r="32" spans="7:20" ht="15" customHeight="1">
      <c r="G32" s="74"/>
      <c r="H32" s="74"/>
      <c r="I32" s="74"/>
      <c r="J32" s="74"/>
      <c r="K32" s="74"/>
      <c r="L32" s="74"/>
      <c r="M32" s="74"/>
      <c r="N32" s="74"/>
      <c r="O32" s="74"/>
      <c r="P32" s="74"/>
      <c r="Q32" s="74"/>
      <c r="R32" s="174" t="s">
        <v>326</v>
      </c>
      <c r="S32" s="174"/>
      <c r="T32" s="174"/>
    </row>
    <row r="33" spans="1:20" ht="15" customHeight="1">
      <c r="A33" s="205" t="s">
        <v>327</v>
      </c>
      <c r="B33" s="206"/>
      <c r="C33" s="206"/>
      <c r="D33" s="206"/>
      <c r="E33" s="206"/>
      <c r="F33" s="207"/>
      <c r="G33" s="248" t="s">
        <v>380</v>
      </c>
      <c r="H33" s="192" t="s">
        <v>381</v>
      </c>
      <c r="I33" s="192" t="s">
        <v>382</v>
      </c>
      <c r="J33" s="192" t="s">
        <v>383</v>
      </c>
      <c r="K33" s="192" t="s">
        <v>384</v>
      </c>
      <c r="L33" s="192" t="s">
        <v>385</v>
      </c>
      <c r="M33" s="192" t="s">
        <v>386</v>
      </c>
      <c r="N33" s="192" t="s">
        <v>387</v>
      </c>
      <c r="O33" s="192" t="s">
        <v>388</v>
      </c>
      <c r="P33" s="192" t="s">
        <v>389</v>
      </c>
      <c r="Q33" s="192" t="s">
        <v>390</v>
      </c>
      <c r="R33" s="239" t="s">
        <v>391</v>
      </c>
      <c r="S33" s="240"/>
      <c r="T33" s="236" t="s">
        <v>392</v>
      </c>
    </row>
    <row r="34" spans="1:20" ht="15" customHeight="1">
      <c r="A34" s="208"/>
      <c r="B34" s="209"/>
      <c r="C34" s="209"/>
      <c r="D34" s="209"/>
      <c r="E34" s="209"/>
      <c r="F34" s="210"/>
      <c r="G34" s="249"/>
      <c r="H34" s="185"/>
      <c r="I34" s="185"/>
      <c r="J34" s="185"/>
      <c r="K34" s="185"/>
      <c r="L34" s="185"/>
      <c r="M34" s="185"/>
      <c r="N34" s="185"/>
      <c r="O34" s="185"/>
      <c r="P34" s="185"/>
      <c r="Q34" s="185"/>
      <c r="R34" s="241"/>
      <c r="S34" s="242"/>
      <c r="T34" s="237"/>
    </row>
    <row r="35" spans="1:20" ht="15" customHeight="1">
      <c r="A35" s="211"/>
      <c r="B35" s="212"/>
      <c r="C35" s="212"/>
      <c r="D35" s="212"/>
      <c r="E35" s="212"/>
      <c r="F35" s="213"/>
      <c r="G35" s="250"/>
      <c r="H35" s="186"/>
      <c r="I35" s="186"/>
      <c r="J35" s="186"/>
      <c r="K35" s="186"/>
      <c r="L35" s="186"/>
      <c r="M35" s="186"/>
      <c r="N35" s="186"/>
      <c r="O35" s="186"/>
      <c r="P35" s="186"/>
      <c r="Q35" s="186"/>
      <c r="R35" s="243"/>
      <c r="S35" s="244"/>
      <c r="T35" s="238"/>
    </row>
    <row r="36" spans="1:20" ht="28.5" customHeight="1">
      <c r="A36" s="214" t="s">
        <v>341</v>
      </c>
      <c r="B36" s="53"/>
      <c r="C36" s="215" t="s">
        <v>342</v>
      </c>
      <c r="D36" s="215"/>
      <c r="E36" s="215"/>
      <c r="F36" s="54"/>
      <c r="G36" s="55">
        <v>189150</v>
      </c>
      <c r="H36" s="56">
        <v>84008</v>
      </c>
      <c r="I36" s="56">
        <v>270261</v>
      </c>
      <c r="J36" s="56">
        <v>1993884</v>
      </c>
      <c r="K36" s="56">
        <v>630729</v>
      </c>
      <c r="L36" s="56">
        <v>822889</v>
      </c>
      <c r="M36" s="56">
        <v>505084</v>
      </c>
      <c r="N36" s="56">
        <v>518261</v>
      </c>
      <c r="O36" s="56">
        <v>101121</v>
      </c>
      <c r="P36" s="56">
        <v>327951</v>
      </c>
      <c r="Q36" s="56">
        <v>205478</v>
      </c>
      <c r="R36" s="176">
        <v>2638530</v>
      </c>
      <c r="S36" s="177"/>
      <c r="T36" s="57">
        <v>2837137</v>
      </c>
    </row>
    <row r="37" spans="1:20" ht="28.5" customHeight="1">
      <c r="A37" s="203"/>
      <c r="B37" s="58"/>
      <c r="C37" s="59" t="s">
        <v>343</v>
      </c>
      <c r="D37" s="166" t="s">
        <v>344</v>
      </c>
      <c r="E37" s="166"/>
      <c r="F37" s="60"/>
      <c r="G37" s="61">
        <v>106752</v>
      </c>
      <c r="H37" s="62">
        <v>82113</v>
      </c>
      <c r="I37" s="62">
        <v>171589</v>
      </c>
      <c r="J37" s="62">
        <v>1903253</v>
      </c>
      <c r="K37" s="62">
        <v>603717</v>
      </c>
      <c r="L37" s="62">
        <v>787859</v>
      </c>
      <c r="M37" s="62">
        <v>487196</v>
      </c>
      <c r="N37" s="62">
        <v>456005</v>
      </c>
      <c r="O37" s="62">
        <v>96481</v>
      </c>
      <c r="P37" s="62">
        <v>310460</v>
      </c>
      <c r="Q37" s="62">
        <v>187678</v>
      </c>
      <c r="R37" s="169">
        <v>2422502</v>
      </c>
      <c r="S37" s="170"/>
      <c r="T37" s="63">
        <v>2532284</v>
      </c>
    </row>
    <row r="38" spans="1:20" ht="28.5" customHeight="1">
      <c r="A38" s="203"/>
      <c r="B38" s="58"/>
      <c r="C38" s="59"/>
      <c r="D38" s="166" t="s">
        <v>345</v>
      </c>
      <c r="E38" s="166"/>
      <c r="F38" s="60"/>
      <c r="G38" s="61">
        <v>78900</v>
      </c>
      <c r="H38" s="62">
        <v>0</v>
      </c>
      <c r="I38" s="62">
        <v>96505</v>
      </c>
      <c r="J38" s="62">
        <v>974</v>
      </c>
      <c r="K38" s="62">
        <v>0</v>
      </c>
      <c r="L38" s="62">
        <v>0</v>
      </c>
      <c r="M38" s="62">
        <v>2877</v>
      </c>
      <c r="N38" s="62">
        <v>50000</v>
      </c>
      <c r="O38" s="62">
        <v>0</v>
      </c>
      <c r="P38" s="62">
        <v>1791</v>
      </c>
      <c r="Q38" s="62">
        <v>10373</v>
      </c>
      <c r="R38" s="169">
        <v>32204</v>
      </c>
      <c r="S38" s="170"/>
      <c r="T38" s="63">
        <v>53429</v>
      </c>
    </row>
    <row r="39" spans="1:20" ht="28.5" customHeight="1">
      <c r="A39" s="203"/>
      <c r="B39" s="59"/>
      <c r="C39" s="166" t="s">
        <v>393</v>
      </c>
      <c r="D39" s="166"/>
      <c r="E39" s="166"/>
      <c r="F39" s="60"/>
      <c r="G39" s="61">
        <f aca="true" t="shared" si="7" ref="G39:R39">G56</f>
        <v>183039</v>
      </c>
      <c r="H39" s="62">
        <f t="shared" si="7"/>
        <v>87155</v>
      </c>
      <c r="I39" s="62">
        <f t="shared" si="7"/>
        <v>266640</v>
      </c>
      <c r="J39" s="62">
        <f t="shared" si="7"/>
        <v>1867426</v>
      </c>
      <c r="K39" s="62">
        <f t="shared" si="7"/>
        <v>627868</v>
      </c>
      <c r="L39" s="62">
        <f t="shared" si="7"/>
        <v>724487</v>
      </c>
      <c r="M39" s="62">
        <f t="shared" si="7"/>
        <v>431518</v>
      </c>
      <c r="N39" s="62">
        <f t="shared" si="7"/>
        <v>517968</v>
      </c>
      <c r="O39" s="62">
        <f t="shared" si="7"/>
        <v>60032</v>
      </c>
      <c r="P39" s="62">
        <f t="shared" si="7"/>
        <v>281440</v>
      </c>
      <c r="Q39" s="62">
        <f t="shared" si="7"/>
        <v>167112</v>
      </c>
      <c r="R39" s="169">
        <f t="shared" si="7"/>
        <v>2390571</v>
      </c>
      <c r="S39" s="170"/>
      <c r="T39" s="63">
        <f>T56</f>
        <v>2750929</v>
      </c>
    </row>
    <row r="40" spans="1:20" ht="28.5" customHeight="1">
      <c r="A40" s="203"/>
      <c r="B40" s="59"/>
      <c r="C40" s="166" t="s">
        <v>394</v>
      </c>
      <c r="D40" s="166"/>
      <c r="E40" s="166"/>
      <c r="F40" s="60"/>
      <c r="G40" s="61">
        <f aca="true" t="shared" si="8" ref="G40:R40">G36-G39</f>
        <v>6111</v>
      </c>
      <c r="H40" s="62">
        <f t="shared" si="8"/>
        <v>-3147</v>
      </c>
      <c r="I40" s="62">
        <f t="shared" si="8"/>
        <v>3621</v>
      </c>
      <c r="J40" s="62">
        <f t="shared" si="8"/>
        <v>126458</v>
      </c>
      <c r="K40" s="62">
        <f t="shared" si="8"/>
        <v>2861</v>
      </c>
      <c r="L40" s="62">
        <f t="shared" si="8"/>
        <v>98402</v>
      </c>
      <c r="M40" s="62">
        <f t="shared" si="8"/>
        <v>73566</v>
      </c>
      <c r="N40" s="62">
        <f t="shared" si="8"/>
        <v>293</v>
      </c>
      <c r="O40" s="62">
        <f t="shared" si="8"/>
        <v>41089</v>
      </c>
      <c r="P40" s="62">
        <f t="shared" si="8"/>
        <v>46511</v>
      </c>
      <c r="Q40" s="62">
        <f t="shared" si="8"/>
        <v>38366</v>
      </c>
      <c r="R40" s="169">
        <f t="shared" si="8"/>
        <v>247959</v>
      </c>
      <c r="S40" s="170"/>
      <c r="T40" s="63">
        <f>T36-T39</f>
        <v>86208</v>
      </c>
    </row>
    <row r="41" spans="1:20" ht="28.5" customHeight="1">
      <c r="A41" s="203" t="s">
        <v>348</v>
      </c>
      <c r="B41" s="59"/>
      <c r="C41" s="166" t="s">
        <v>349</v>
      </c>
      <c r="D41" s="166"/>
      <c r="E41" s="166"/>
      <c r="F41" s="60"/>
      <c r="G41" s="61">
        <v>68232</v>
      </c>
      <c r="H41" s="62">
        <v>0</v>
      </c>
      <c r="I41" s="62">
        <v>103300</v>
      </c>
      <c r="J41" s="62">
        <v>96403</v>
      </c>
      <c r="K41" s="62">
        <v>545886</v>
      </c>
      <c r="L41" s="62">
        <v>64929</v>
      </c>
      <c r="M41" s="62">
        <v>44057</v>
      </c>
      <c r="N41" s="62">
        <v>233751</v>
      </c>
      <c r="O41" s="62">
        <v>117500</v>
      </c>
      <c r="P41" s="62">
        <v>37506</v>
      </c>
      <c r="Q41" s="62">
        <v>71924</v>
      </c>
      <c r="R41" s="169">
        <v>91833</v>
      </c>
      <c r="S41" s="170"/>
      <c r="T41" s="63">
        <v>827504</v>
      </c>
    </row>
    <row r="42" spans="1:20" ht="28.5" customHeight="1">
      <c r="A42" s="203"/>
      <c r="B42" s="58"/>
      <c r="C42" s="204" t="s">
        <v>350</v>
      </c>
      <c r="D42" s="204"/>
      <c r="E42" s="204"/>
      <c r="F42" s="65"/>
      <c r="G42" s="61">
        <v>202628</v>
      </c>
      <c r="H42" s="62">
        <v>44403</v>
      </c>
      <c r="I42" s="62">
        <v>233137</v>
      </c>
      <c r="J42" s="62">
        <v>536521</v>
      </c>
      <c r="K42" s="62">
        <v>1054850</v>
      </c>
      <c r="L42" s="62">
        <v>433575</v>
      </c>
      <c r="M42" s="62">
        <v>300618</v>
      </c>
      <c r="N42" s="62">
        <v>276123</v>
      </c>
      <c r="O42" s="62">
        <v>169525</v>
      </c>
      <c r="P42" s="62">
        <v>238456</v>
      </c>
      <c r="Q42" s="62">
        <v>116274</v>
      </c>
      <c r="R42" s="169">
        <v>865077</v>
      </c>
      <c r="S42" s="170"/>
      <c r="T42" s="63">
        <v>2504646</v>
      </c>
    </row>
    <row r="43" spans="1:20" ht="28.5" customHeight="1">
      <c r="A43" s="203"/>
      <c r="B43" s="58"/>
      <c r="C43" s="59"/>
      <c r="D43" s="166" t="s">
        <v>351</v>
      </c>
      <c r="E43" s="166"/>
      <c r="F43" s="60"/>
      <c r="G43" s="61">
        <v>111205</v>
      </c>
      <c r="H43" s="62">
        <v>0</v>
      </c>
      <c r="I43" s="62">
        <v>0</v>
      </c>
      <c r="J43" s="62">
        <v>36800</v>
      </c>
      <c r="K43" s="62">
        <v>613586</v>
      </c>
      <c r="L43" s="62">
        <v>94635</v>
      </c>
      <c r="M43" s="62">
        <v>118978</v>
      </c>
      <c r="N43" s="62">
        <v>0</v>
      </c>
      <c r="O43" s="62">
        <v>0</v>
      </c>
      <c r="P43" s="62">
        <v>18997</v>
      </c>
      <c r="Q43" s="62">
        <v>0</v>
      </c>
      <c r="R43" s="169">
        <v>69542</v>
      </c>
      <c r="S43" s="170"/>
      <c r="T43" s="63">
        <v>0</v>
      </c>
    </row>
    <row r="44" spans="1:20" ht="28.5" customHeight="1">
      <c r="A44" s="203"/>
      <c r="B44" s="58"/>
      <c r="C44" s="59"/>
      <c r="D44" s="166" t="s">
        <v>352</v>
      </c>
      <c r="E44" s="166"/>
      <c r="F44" s="60"/>
      <c r="G44" s="61">
        <v>1204</v>
      </c>
      <c r="H44" s="62">
        <v>5578</v>
      </c>
      <c r="I44" s="62">
        <v>155230</v>
      </c>
      <c r="J44" s="62">
        <v>249474</v>
      </c>
      <c r="K44" s="62">
        <v>103974</v>
      </c>
      <c r="L44" s="62">
        <v>0</v>
      </c>
      <c r="M44" s="62">
        <v>131215</v>
      </c>
      <c r="N44" s="62">
        <v>75235</v>
      </c>
      <c r="O44" s="62">
        <v>169463</v>
      </c>
      <c r="P44" s="62">
        <v>47685</v>
      </c>
      <c r="Q44" s="62">
        <v>65545</v>
      </c>
      <c r="R44" s="169">
        <v>105374</v>
      </c>
      <c r="S44" s="170"/>
      <c r="T44" s="63">
        <v>365378</v>
      </c>
    </row>
    <row r="45" spans="1:20" ht="28.5" customHeight="1">
      <c r="A45" s="203"/>
      <c r="B45" s="58"/>
      <c r="C45" s="59"/>
      <c r="D45" s="166" t="s">
        <v>353</v>
      </c>
      <c r="E45" s="166"/>
      <c r="F45" s="60"/>
      <c r="G45" s="61">
        <v>90219</v>
      </c>
      <c r="H45" s="62">
        <v>38825</v>
      </c>
      <c r="I45" s="62">
        <v>77907</v>
      </c>
      <c r="J45" s="62">
        <v>241007</v>
      </c>
      <c r="K45" s="62">
        <v>337290</v>
      </c>
      <c r="L45" s="62">
        <v>338226</v>
      </c>
      <c r="M45" s="62">
        <v>50126</v>
      </c>
      <c r="N45" s="62">
        <v>200888</v>
      </c>
      <c r="O45" s="62">
        <v>0</v>
      </c>
      <c r="P45" s="62">
        <v>171774</v>
      </c>
      <c r="Q45" s="62">
        <v>50729</v>
      </c>
      <c r="R45" s="169">
        <v>662561</v>
      </c>
      <c r="S45" s="170"/>
      <c r="T45" s="63">
        <v>2139268</v>
      </c>
    </row>
    <row r="46" spans="1:20" ht="28.5" customHeight="1">
      <c r="A46" s="203"/>
      <c r="B46" s="66"/>
      <c r="C46" s="173" t="s">
        <v>354</v>
      </c>
      <c r="D46" s="173"/>
      <c r="E46" s="173"/>
      <c r="F46" s="67"/>
      <c r="G46" s="61">
        <f aca="true" t="shared" si="9" ref="G46:R46">G41-G42</f>
        <v>-134396</v>
      </c>
      <c r="H46" s="62">
        <f t="shared" si="9"/>
        <v>-44403</v>
      </c>
      <c r="I46" s="62">
        <f t="shared" si="9"/>
        <v>-129837</v>
      </c>
      <c r="J46" s="62">
        <f t="shared" si="9"/>
        <v>-440118</v>
      </c>
      <c r="K46" s="62">
        <f t="shared" si="9"/>
        <v>-508964</v>
      </c>
      <c r="L46" s="62">
        <f t="shared" si="9"/>
        <v>-368646</v>
      </c>
      <c r="M46" s="62">
        <f t="shared" si="9"/>
        <v>-256561</v>
      </c>
      <c r="N46" s="62">
        <f t="shared" si="9"/>
        <v>-42372</v>
      </c>
      <c r="O46" s="62">
        <f t="shared" si="9"/>
        <v>-52025</v>
      </c>
      <c r="P46" s="62">
        <f t="shared" si="9"/>
        <v>-200950</v>
      </c>
      <c r="Q46" s="62">
        <f t="shared" si="9"/>
        <v>-44350</v>
      </c>
      <c r="R46" s="169">
        <f t="shared" si="9"/>
        <v>-773244</v>
      </c>
      <c r="S46" s="170"/>
      <c r="T46" s="75">
        <f>T41-T42</f>
        <v>-1677142</v>
      </c>
    </row>
    <row r="47" spans="1:20" ht="28.5" customHeight="1">
      <c r="A47" s="203" t="s">
        <v>355</v>
      </c>
      <c r="B47" s="59"/>
      <c r="C47" s="166" t="s">
        <v>356</v>
      </c>
      <c r="D47" s="166"/>
      <c r="E47" s="166"/>
      <c r="F47" s="60"/>
      <c r="G47" s="61">
        <v>12662</v>
      </c>
      <c r="H47" s="62">
        <v>9682</v>
      </c>
      <c r="I47" s="62">
        <v>21522</v>
      </c>
      <c r="J47" s="62">
        <v>261493</v>
      </c>
      <c r="K47" s="62">
        <v>84695</v>
      </c>
      <c r="L47" s="62">
        <v>65540</v>
      </c>
      <c r="M47" s="62">
        <v>60381</v>
      </c>
      <c r="N47" s="62">
        <v>62286</v>
      </c>
      <c r="O47" s="62">
        <v>14086</v>
      </c>
      <c r="P47" s="62">
        <v>31264</v>
      </c>
      <c r="Q47" s="62">
        <v>23850</v>
      </c>
      <c r="R47" s="169">
        <v>337007</v>
      </c>
      <c r="S47" s="170"/>
      <c r="T47" s="63">
        <v>413851</v>
      </c>
    </row>
    <row r="48" spans="1:20" ht="28.5" customHeight="1">
      <c r="A48" s="203"/>
      <c r="B48" s="59"/>
      <c r="C48" s="166" t="s">
        <v>357</v>
      </c>
      <c r="D48" s="166"/>
      <c r="E48" s="166"/>
      <c r="F48" s="60"/>
      <c r="G48" s="61">
        <v>1946</v>
      </c>
      <c r="H48" s="62">
        <v>5398</v>
      </c>
      <c r="I48" s="62">
        <v>11232</v>
      </c>
      <c r="J48" s="62">
        <v>21449</v>
      </c>
      <c r="K48" s="62">
        <v>28149</v>
      </c>
      <c r="L48" s="62">
        <v>5445</v>
      </c>
      <c r="M48" s="62">
        <v>12005</v>
      </c>
      <c r="N48" s="62">
        <v>3831</v>
      </c>
      <c r="O48" s="62">
        <v>2401</v>
      </c>
      <c r="P48" s="62">
        <v>14343</v>
      </c>
      <c r="Q48" s="62">
        <v>5560</v>
      </c>
      <c r="R48" s="169">
        <v>8227</v>
      </c>
      <c r="S48" s="170"/>
      <c r="T48" s="63">
        <v>60846</v>
      </c>
    </row>
    <row r="49" spans="1:20" ht="28.5" customHeight="1">
      <c r="A49" s="203"/>
      <c r="B49" s="59"/>
      <c r="C49" s="166" t="s">
        <v>358</v>
      </c>
      <c r="D49" s="166"/>
      <c r="E49" s="166"/>
      <c r="F49" s="60"/>
      <c r="G49" s="61">
        <v>5836</v>
      </c>
      <c r="H49" s="62">
        <v>1197</v>
      </c>
      <c r="I49" s="62">
        <v>11494</v>
      </c>
      <c r="J49" s="62">
        <v>45986</v>
      </c>
      <c r="K49" s="62">
        <v>16966</v>
      </c>
      <c r="L49" s="62">
        <v>26351</v>
      </c>
      <c r="M49" s="62">
        <v>22031</v>
      </c>
      <c r="N49" s="62">
        <v>3023</v>
      </c>
      <c r="O49" s="62">
        <v>562</v>
      </c>
      <c r="P49" s="62">
        <v>15413</v>
      </c>
      <c r="Q49" s="62">
        <v>17578</v>
      </c>
      <c r="R49" s="169">
        <v>36597</v>
      </c>
      <c r="S49" s="170"/>
      <c r="T49" s="63">
        <v>203289</v>
      </c>
    </row>
    <row r="50" spans="1:20" ht="28.5" customHeight="1">
      <c r="A50" s="203"/>
      <c r="B50" s="59"/>
      <c r="C50" s="166" t="s">
        <v>359</v>
      </c>
      <c r="D50" s="166"/>
      <c r="E50" s="166"/>
      <c r="F50" s="60"/>
      <c r="G50" s="61">
        <v>221</v>
      </c>
      <c r="H50" s="62">
        <v>178</v>
      </c>
      <c r="I50" s="62">
        <v>960</v>
      </c>
      <c r="J50" s="62">
        <v>4850</v>
      </c>
      <c r="K50" s="62">
        <v>348</v>
      </c>
      <c r="L50" s="62">
        <v>429</v>
      </c>
      <c r="M50" s="62">
        <v>1474</v>
      </c>
      <c r="N50" s="62">
        <v>432</v>
      </c>
      <c r="O50" s="62">
        <v>246</v>
      </c>
      <c r="P50" s="62">
        <v>3755</v>
      </c>
      <c r="Q50" s="62">
        <v>1105</v>
      </c>
      <c r="R50" s="169">
        <v>2506</v>
      </c>
      <c r="S50" s="170"/>
      <c r="T50" s="63">
        <v>14234</v>
      </c>
    </row>
    <row r="51" spans="1:20" ht="28.5" customHeight="1">
      <c r="A51" s="203"/>
      <c r="B51" s="59" t="s">
        <v>360</v>
      </c>
      <c r="C51" s="166" t="s">
        <v>361</v>
      </c>
      <c r="D51" s="166"/>
      <c r="E51" s="166"/>
      <c r="F51" s="60"/>
      <c r="G51" s="61">
        <v>37498</v>
      </c>
      <c r="H51" s="62">
        <v>25726</v>
      </c>
      <c r="I51" s="62">
        <v>56187</v>
      </c>
      <c r="J51" s="62">
        <v>87249</v>
      </c>
      <c r="K51" s="62">
        <v>130538</v>
      </c>
      <c r="L51" s="62">
        <v>67969</v>
      </c>
      <c r="M51" s="62">
        <v>22455</v>
      </c>
      <c r="N51" s="62">
        <v>71541</v>
      </c>
      <c r="O51" s="62">
        <v>480</v>
      </c>
      <c r="P51" s="62">
        <v>46203</v>
      </c>
      <c r="Q51" s="62">
        <v>21327</v>
      </c>
      <c r="R51" s="169">
        <v>119793</v>
      </c>
      <c r="S51" s="170"/>
      <c r="T51" s="63">
        <v>391343</v>
      </c>
    </row>
    <row r="52" spans="1:20" ht="28.5" customHeight="1">
      <c r="A52" s="203"/>
      <c r="B52" s="59" t="s">
        <v>362</v>
      </c>
      <c r="C52" s="166" t="s">
        <v>363</v>
      </c>
      <c r="D52" s="166"/>
      <c r="E52" s="166"/>
      <c r="F52" s="60"/>
      <c r="G52" s="61">
        <v>68392</v>
      </c>
      <c r="H52" s="62">
        <v>39084</v>
      </c>
      <c r="I52" s="62">
        <v>111612</v>
      </c>
      <c r="J52" s="62">
        <v>399246</v>
      </c>
      <c r="K52" s="62">
        <v>257560</v>
      </c>
      <c r="L52" s="62">
        <v>178458</v>
      </c>
      <c r="M52" s="62">
        <v>127493</v>
      </c>
      <c r="N52" s="62">
        <v>118148</v>
      </c>
      <c r="O52" s="62">
        <v>28290</v>
      </c>
      <c r="P52" s="62">
        <v>118514</v>
      </c>
      <c r="Q52" s="62">
        <v>61041</v>
      </c>
      <c r="R52" s="169">
        <v>511989</v>
      </c>
      <c r="S52" s="170"/>
      <c r="T52" s="63">
        <v>876647</v>
      </c>
    </row>
    <row r="53" spans="1:20" ht="28.5" customHeight="1">
      <c r="A53" s="203"/>
      <c r="B53" s="59" t="s">
        <v>364</v>
      </c>
      <c r="C53" s="166" t="s">
        <v>365</v>
      </c>
      <c r="D53" s="166"/>
      <c r="E53" s="166"/>
      <c r="F53" s="60"/>
      <c r="G53" s="61">
        <v>43626</v>
      </c>
      <c r="H53" s="62">
        <v>0</v>
      </c>
      <c r="I53" s="62">
        <v>33755</v>
      </c>
      <c r="J53" s="62">
        <v>537789</v>
      </c>
      <c r="K53" s="62">
        <v>0</v>
      </c>
      <c r="L53" s="62">
        <v>301939</v>
      </c>
      <c r="M53" s="62">
        <v>129628</v>
      </c>
      <c r="N53" s="62">
        <v>172687</v>
      </c>
      <c r="O53" s="62">
        <v>0</v>
      </c>
      <c r="P53" s="62">
        <v>0</v>
      </c>
      <c r="Q53" s="62">
        <v>0</v>
      </c>
      <c r="R53" s="169">
        <v>1089023</v>
      </c>
      <c r="S53" s="170"/>
      <c r="T53" s="63">
        <v>395592</v>
      </c>
    </row>
    <row r="54" spans="1:20" ht="28.5" customHeight="1">
      <c r="A54" s="203"/>
      <c r="B54" s="59"/>
      <c r="C54" s="166" t="s">
        <v>9</v>
      </c>
      <c r="D54" s="166"/>
      <c r="E54" s="166"/>
      <c r="F54" s="60"/>
      <c r="G54" s="61">
        <v>12523</v>
      </c>
      <c r="H54" s="62">
        <v>5890</v>
      </c>
      <c r="I54" s="62">
        <v>19878</v>
      </c>
      <c r="J54" s="62">
        <v>509364</v>
      </c>
      <c r="K54" s="62">
        <v>109080</v>
      </c>
      <c r="L54" s="62">
        <v>78356</v>
      </c>
      <c r="M54" s="62">
        <v>56051</v>
      </c>
      <c r="N54" s="62">
        <v>81104</v>
      </c>
      <c r="O54" s="62">
        <v>13967</v>
      </c>
      <c r="P54" s="62">
        <v>51732</v>
      </c>
      <c r="Q54" s="62">
        <v>35932</v>
      </c>
      <c r="R54" s="169">
        <v>285094</v>
      </c>
      <c r="S54" s="170"/>
      <c r="T54" s="63">
        <v>274713</v>
      </c>
    </row>
    <row r="55" spans="1:20" ht="28.5" customHeight="1">
      <c r="A55" s="203"/>
      <c r="B55" s="59" t="s">
        <v>366</v>
      </c>
      <c r="C55" s="166" t="s">
        <v>367</v>
      </c>
      <c r="D55" s="166"/>
      <c r="E55" s="166"/>
      <c r="F55" s="60"/>
      <c r="G55" s="61">
        <v>335</v>
      </c>
      <c r="H55" s="62">
        <v>0</v>
      </c>
      <c r="I55" s="62">
        <v>0</v>
      </c>
      <c r="J55" s="62">
        <v>0</v>
      </c>
      <c r="K55" s="62">
        <v>532</v>
      </c>
      <c r="L55" s="62">
        <v>0</v>
      </c>
      <c r="M55" s="62">
        <v>0</v>
      </c>
      <c r="N55" s="62">
        <v>4916</v>
      </c>
      <c r="O55" s="62">
        <v>0</v>
      </c>
      <c r="P55" s="62">
        <v>216</v>
      </c>
      <c r="Q55" s="62">
        <v>719</v>
      </c>
      <c r="R55" s="169">
        <v>335</v>
      </c>
      <c r="S55" s="170"/>
      <c r="T55" s="63">
        <v>120414</v>
      </c>
    </row>
    <row r="56" spans="1:20" ht="28.5" customHeight="1">
      <c r="A56" s="203"/>
      <c r="B56" s="59" t="s">
        <v>368</v>
      </c>
      <c r="C56" s="166" t="s">
        <v>6</v>
      </c>
      <c r="D56" s="166"/>
      <c r="E56" s="166"/>
      <c r="F56" s="60"/>
      <c r="G56" s="61">
        <f aca="true" t="shared" si="10" ref="G56:R56">SUM(G47:G55)</f>
        <v>183039</v>
      </c>
      <c r="H56" s="62">
        <f t="shared" si="10"/>
        <v>87155</v>
      </c>
      <c r="I56" s="62">
        <f t="shared" si="10"/>
        <v>266640</v>
      </c>
      <c r="J56" s="62">
        <f t="shared" si="10"/>
        <v>1867426</v>
      </c>
      <c r="K56" s="62">
        <f t="shared" si="10"/>
        <v>627868</v>
      </c>
      <c r="L56" s="62">
        <f t="shared" si="10"/>
        <v>724487</v>
      </c>
      <c r="M56" s="62">
        <f t="shared" si="10"/>
        <v>431518</v>
      </c>
      <c r="N56" s="62">
        <f t="shared" si="10"/>
        <v>517968</v>
      </c>
      <c r="O56" s="62">
        <f t="shared" si="10"/>
        <v>60032</v>
      </c>
      <c r="P56" s="62">
        <f t="shared" si="10"/>
        <v>281440</v>
      </c>
      <c r="Q56" s="62">
        <f t="shared" si="10"/>
        <v>167112</v>
      </c>
      <c r="R56" s="169">
        <f t="shared" si="10"/>
        <v>2390571</v>
      </c>
      <c r="S56" s="170"/>
      <c r="T56" s="63">
        <f>SUM(T47:T55)</f>
        <v>2750929</v>
      </c>
    </row>
    <row r="57" spans="1:20" ht="28.5" customHeight="1">
      <c r="A57" s="68" t="s">
        <v>395</v>
      </c>
      <c r="B57" s="204" t="s">
        <v>370</v>
      </c>
      <c r="C57" s="204"/>
      <c r="D57" s="204"/>
      <c r="E57" s="216" t="s">
        <v>371</v>
      </c>
      <c r="F57" s="217"/>
      <c r="G57" s="61">
        <f>'給水'!U19</f>
        <v>360</v>
      </c>
      <c r="H57" s="62">
        <f>'給水'!U20</f>
        <v>394</v>
      </c>
      <c r="I57" s="62">
        <f>'給水'!U21</f>
        <v>370</v>
      </c>
      <c r="J57" s="62">
        <f>'給水'!U22</f>
        <v>8591</v>
      </c>
      <c r="K57" s="62">
        <f>'給水'!U23</f>
        <v>2685</v>
      </c>
      <c r="L57" s="62">
        <f>'給水'!U24</f>
        <v>3273</v>
      </c>
      <c r="M57" s="62">
        <f>'給水'!U25</f>
        <v>2432</v>
      </c>
      <c r="N57" s="62">
        <f>'給水'!U26</f>
        <v>1983</v>
      </c>
      <c r="O57" s="62">
        <f>'給水'!U27</f>
        <v>570</v>
      </c>
      <c r="P57" s="62">
        <f>'給水'!U28</f>
        <v>1564</v>
      </c>
      <c r="Q57" s="62">
        <f>'給水'!U29</f>
        <v>798</v>
      </c>
      <c r="R57" s="169">
        <f>'給水'!U30</f>
        <v>11300</v>
      </c>
      <c r="S57" s="170"/>
      <c r="T57" s="63">
        <f>'給水'!U31</f>
        <v>11493</v>
      </c>
    </row>
    <row r="58" spans="1:20" ht="28.5" customHeight="1">
      <c r="A58" s="193" t="s">
        <v>372</v>
      </c>
      <c r="B58" s="69" t="s">
        <v>373</v>
      </c>
      <c r="C58" s="166" t="s">
        <v>374</v>
      </c>
      <c r="D58" s="166"/>
      <c r="E58" s="171" t="s">
        <v>375</v>
      </c>
      <c r="F58" s="172"/>
      <c r="G58" s="61">
        <f aca="true" t="shared" si="11" ref="G58:R58">G37/G57</f>
        <v>296.53333333333336</v>
      </c>
      <c r="H58" s="62">
        <f t="shared" si="11"/>
        <v>208.40862944162436</v>
      </c>
      <c r="I58" s="62">
        <f t="shared" si="11"/>
        <v>463.75405405405405</v>
      </c>
      <c r="J58" s="62">
        <f t="shared" si="11"/>
        <v>221.5403329065301</v>
      </c>
      <c r="K58" s="62">
        <f t="shared" si="11"/>
        <v>224.84804469273743</v>
      </c>
      <c r="L58" s="62">
        <f t="shared" si="11"/>
        <v>240.7146348915368</v>
      </c>
      <c r="M58" s="62">
        <f t="shared" si="11"/>
        <v>200.32730263157896</v>
      </c>
      <c r="N58" s="62">
        <f t="shared" si="11"/>
        <v>229.95713565305093</v>
      </c>
      <c r="O58" s="62">
        <f t="shared" si="11"/>
        <v>169.26491228070176</v>
      </c>
      <c r="P58" s="62">
        <f t="shared" si="11"/>
        <v>198.50383631713555</v>
      </c>
      <c r="Q58" s="62">
        <f t="shared" si="11"/>
        <v>235.18546365914787</v>
      </c>
      <c r="R58" s="169">
        <f t="shared" si="11"/>
        <v>214.38070796460178</v>
      </c>
      <c r="S58" s="169"/>
      <c r="T58" s="63">
        <f>T37/T57</f>
        <v>220.3327242669451</v>
      </c>
    </row>
    <row r="59" spans="1:20" ht="28.5" customHeight="1">
      <c r="A59" s="193"/>
      <c r="B59" s="69" t="s">
        <v>396</v>
      </c>
      <c r="C59" s="166" t="s">
        <v>377</v>
      </c>
      <c r="D59" s="166"/>
      <c r="E59" s="171" t="s">
        <v>375</v>
      </c>
      <c r="F59" s="172"/>
      <c r="G59" s="61">
        <f aca="true" t="shared" si="12" ref="G59:R59">(G56-G55)/G57</f>
        <v>507.5111111111111</v>
      </c>
      <c r="H59" s="62">
        <f t="shared" si="12"/>
        <v>221.2055837563452</v>
      </c>
      <c r="I59" s="62">
        <f t="shared" si="12"/>
        <v>720.6486486486486</v>
      </c>
      <c r="J59" s="62">
        <f t="shared" si="12"/>
        <v>217.37003841229193</v>
      </c>
      <c r="K59" s="62">
        <f t="shared" si="12"/>
        <v>233.64469273743018</v>
      </c>
      <c r="L59" s="62">
        <f t="shared" si="12"/>
        <v>221.35258172930034</v>
      </c>
      <c r="M59" s="62">
        <f t="shared" si="12"/>
        <v>177.43338815789474</v>
      </c>
      <c r="N59" s="62">
        <f t="shared" si="12"/>
        <v>258.7251638930913</v>
      </c>
      <c r="O59" s="62">
        <f t="shared" si="12"/>
        <v>105.31929824561404</v>
      </c>
      <c r="P59" s="62">
        <f t="shared" si="12"/>
        <v>179.81074168797954</v>
      </c>
      <c r="Q59" s="62">
        <f t="shared" si="12"/>
        <v>208.5125313283208</v>
      </c>
      <c r="R59" s="169">
        <f t="shared" si="12"/>
        <v>211.52530973451329</v>
      </c>
      <c r="S59" s="169"/>
      <c r="T59" s="63">
        <f>(T56-T55)/T57</f>
        <v>228.87975289306533</v>
      </c>
    </row>
    <row r="60" spans="1:20" ht="28.5" customHeight="1">
      <c r="A60" s="194"/>
      <c r="B60" s="70" t="s">
        <v>397</v>
      </c>
      <c r="C60" s="167" t="s">
        <v>379</v>
      </c>
      <c r="D60" s="167"/>
      <c r="E60" s="195" t="s">
        <v>375</v>
      </c>
      <c r="F60" s="196"/>
      <c r="G60" s="71">
        <f>(G51+G52+(G53*(52/86)))/G57</f>
        <v>367.41253229974154</v>
      </c>
      <c r="H60" s="72">
        <f>(H51+H52+(H53*(52/86)))/H57</f>
        <v>164.49238578680203</v>
      </c>
      <c r="I60" s="72">
        <f>(I51+I52+(I53*(52/86)))/I57</f>
        <v>508.67297297297296</v>
      </c>
      <c r="J60" s="72">
        <f>(J51+J52+(J53*(35/58)))/J57</f>
        <v>94.40377660663324</v>
      </c>
      <c r="K60" s="72">
        <f>(K51+K52+(K53*(35/58)))/K57</f>
        <v>144.54301675977655</v>
      </c>
      <c r="L60" s="72">
        <f aca="true" t="shared" si="13" ref="L60:S60">(L51+L52+(L53*(35/58)))/L57</f>
        <v>130.9598438635861</v>
      </c>
      <c r="M60" s="72">
        <f t="shared" si="13"/>
        <v>93.82063861161525</v>
      </c>
      <c r="N60" s="72">
        <f t="shared" si="13"/>
        <v>148.20810510024867</v>
      </c>
      <c r="O60" s="72">
        <f t="shared" si="13"/>
        <v>50.473684210526315</v>
      </c>
      <c r="P60" s="72">
        <f t="shared" si="13"/>
        <v>105.31777493606138</v>
      </c>
      <c r="Q60" s="72">
        <f>(Q51+Q52+(Q53*(35/58)))/Q57</f>
        <v>103.21804511278195</v>
      </c>
      <c r="R60" s="178">
        <f>(R51+R52+(R53*(72/95)))/R57</f>
        <v>128.95104424778762</v>
      </c>
      <c r="S60" s="178" t="e">
        <f t="shared" si="13"/>
        <v>#DIV/0!</v>
      </c>
      <c r="T60" s="73">
        <f>(T51+T52+(T53*(72/95)))/T57</f>
        <v>136.4140863775204</v>
      </c>
    </row>
    <row r="61" spans="7:20" ht="15" customHeight="1">
      <c r="G61" s="74"/>
      <c r="H61" s="74"/>
      <c r="I61" s="74"/>
      <c r="J61" s="74"/>
      <c r="K61" s="74"/>
      <c r="L61" s="74"/>
      <c r="M61" s="74"/>
      <c r="N61" s="74"/>
      <c r="O61" s="74"/>
      <c r="P61" s="74"/>
      <c r="Q61" s="74"/>
      <c r="R61" s="74"/>
      <c r="S61" s="76"/>
      <c r="T61" s="50"/>
    </row>
    <row r="62" spans="7:20" ht="15" customHeight="1">
      <c r="G62" s="74"/>
      <c r="H62" s="74"/>
      <c r="I62" s="74"/>
      <c r="J62" s="74"/>
      <c r="K62" s="74"/>
      <c r="L62" s="74"/>
      <c r="M62" s="74"/>
      <c r="N62" s="74"/>
      <c r="O62" s="74"/>
      <c r="P62" s="187" t="s">
        <v>326</v>
      </c>
      <c r="Q62" s="187"/>
      <c r="R62" s="77"/>
      <c r="S62" s="74"/>
      <c r="T62" s="74"/>
    </row>
    <row r="63" spans="1:20" ht="15" customHeight="1">
      <c r="A63" s="205" t="s">
        <v>327</v>
      </c>
      <c r="B63" s="206"/>
      <c r="C63" s="206"/>
      <c r="D63" s="206"/>
      <c r="E63" s="206"/>
      <c r="F63" s="207"/>
      <c r="G63" s="227" t="s">
        <v>398</v>
      </c>
      <c r="H63" s="184" t="s">
        <v>399</v>
      </c>
      <c r="I63" s="184" t="s">
        <v>400</v>
      </c>
      <c r="J63" s="184" t="s">
        <v>401</v>
      </c>
      <c r="K63" s="184" t="s">
        <v>402</v>
      </c>
      <c r="L63" s="184" t="s">
        <v>403</v>
      </c>
      <c r="M63" s="192" t="s">
        <v>404</v>
      </c>
      <c r="N63" s="184" t="s">
        <v>405</v>
      </c>
      <c r="O63" s="184" t="s">
        <v>406</v>
      </c>
      <c r="P63" s="184" t="s">
        <v>407</v>
      </c>
      <c r="Q63" s="179" t="s">
        <v>408</v>
      </c>
      <c r="R63" s="78"/>
      <c r="T63" s="79"/>
    </row>
    <row r="64" spans="1:20" ht="15" customHeight="1">
      <c r="A64" s="208"/>
      <c r="B64" s="209"/>
      <c r="C64" s="209"/>
      <c r="D64" s="209"/>
      <c r="E64" s="209"/>
      <c r="F64" s="210"/>
      <c r="G64" s="228"/>
      <c r="H64" s="190"/>
      <c r="I64" s="190"/>
      <c r="J64" s="190"/>
      <c r="K64" s="190"/>
      <c r="L64" s="190"/>
      <c r="M64" s="185"/>
      <c r="N64" s="190"/>
      <c r="O64" s="190"/>
      <c r="P64" s="185"/>
      <c r="Q64" s="180"/>
      <c r="R64" s="78"/>
      <c r="T64" s="79"/>
    </row>
    <row r="65" spans="1:20" ht="15" customHeight="1">
      <c r="A65" s="211"/>
      <c r="B65" s="212"/>
      <c r="C65" s="212"/>
      <c r="D65" s="212"/>
      <c r="E65" s="212"/>
      <c r="F65" s="213"/>
      <c r="G65" s="229"/>
      <c r="H65" s="191"/>
      <c r="I65" s="191"/>
      <c r="J65" s="191"/>
      <c r="K65" s="191"/>
      <c r="L65" s="191"/>
      <c r="M65" s="186"/>
      <c r="N65" s="191"/>
      <c r="O65" s="191"/>
      <c r="P65" s="186"/>
      <c r="Q65" s="181"/>
      <c r="R65" s="78"/>
      <c r="T65" s="80"/>
    </row>
    <row r="66" spans="1:20" ht="28.5" customHeight="1">
      <c r="A66" s="214" t="s">
        <v>341</v>
      </c>
      <c r="B66" s="53"/>
      <c r="C66" s="215" t="s">
        <v>342</v>
      </c>
      <c r="D66" s="215"/>
      <c r="E66" s="215"/>
      <c r="F66" s="54"/>
      <c r="G66" s="55">
        <v>104339</v>
      </c>
      <c r="H66" s="56">
        <v>433171</v>
      </c>
      <c r="I66" s="56">
        <v>276692</v>
      </c>
      <c r="J66" s="56">
        <v>165289</v>
      </c>
      <c r="K66" s="56">
        <v>177672</v>
      </c>
      <c r="L66" s="56">
        <v>261229</v>
      </c>
      <c r="M66" s="56">
        <v>345811</v>
      </c>
      <c r="N66" s="56">
        <v>198544</v>
      </c>
      <c r="O66" s="56">
        <v>156696</v>
      </c>
      <c r="P66" s="56">
        <v>458811</v>
      </c>
      <c r="Q66" s="57">
        <f>SUM(G6:T6)+SUM(G36:T36)+SUM(G66:P66)</f>
        <v>28118941</v>
      </c>
      <c r="R66" s="81"/>
      <c r="S66" s="81"/>
      <c r="T66" s="81"/>
    </row>
    <row r="67" spans="1:20" ht="28.5" customHeight="1">
      <c r="A67" s="203"/>
      <c r="B67" s="58"/>
      <c r="C67" s="59" t="s">
        <v>343</v>
      </c>
      <c r="D67" s="166" t="s">
        <v>344</v>
      </c>
      <c r="E67" s="166"/>
      <c r="F67" s="60"/>
      <c r="G67" s="61">
        <v>101328</v>
      </c>
      <c r="H67" s="62">
        <v>418696</v>
      </c>
      <c r="I67" s="62">
        <v>181062</v>
      </c>
      <c r="J67" s="62">
        <v>152423</v>
      </c>
      <c r="K67" s="62">
        <v>93975</v>
      </c>
      <c r="L67" s="62">
        <v>214273</v>
      </c>
      <c r="M67" s="62">
        <v>311450</v>
      </c>
      <c r="N67" s="62">
        <v>115853</v>
      </c>
      <c r="O67" s="62">
        <v>145327</v>
      </c>
      <c r="P67" s="62">
        <v>434245</v>
      </c>
      <c r="Q67" s="63">
        <f>SUM(G7:T7)+SUM(G37:T37)+SUM(G67:P67)</f>
        <v>25465695</v>
      </c>
      <c r="R67" s="81"/>
      <c r="S67" s="81"/>
      <c r="T67" s="81"/>
    </row>
    <row r="68" spans="1:20" ht="28.5" customHeight="1">
      <c r="A68" s="203"/>
      <c r="B68" s="58"/>
      <c r="C68" s="59"/>
      <c r="D68" s="166" t="s">
        <v>345</v>
      </c>
      <c r="E68" s="166"/>
      <c r="F68" s="60"/>
      <c r="G68" s="61">
        <v>0</v>
      </c>
      <c r="H68" s="62">
        <v>0</v>
      </c>
      <c r="I68" s="62">
        <v>78104</v>
      </c>
      <c r="J68" s="62">
        <v>1158</v>
      </c>
      <c r="K68" s="62">
        <v>77112</v>
      </c>
      <c r="L68" s="62">
        <v>39956</v>
      </c>
      <c r="M68" s="62">
        <v>0</v>
      </c>
      <c r="N68" s="62">
        <v>78673</v>
      </c>
      <c r="O68" s="62">
        <v>4682</v>
      </c>
      <c r="P68" s="62">
        <v>0</v>
      </c>
      <c r="Q68" s="63">
        <f>SUM(G8:T8)+SUM(G38:T38)+SUM(G68:P68)</f>
        <v>948943</v>
      </c>
      <c r="R68" s="81"/>
      <c r="S68" s="81"/>
      <c r="T68" s="81"/>
    </row>
    <row r="69" spans="1:20" ht="28.5" customHeight="1">
      <c r="A69" s="203"/>
      <c r="B69" s="59"/>
      <c r="C69" s="166" t="s">
        <v>393</v>
      </c>
      <c r="D69" s="166"/>
      <c r="E69" s="166"/>
      <c r="F69" s="60"/>
      <c r="G69" s="61">
        <f aca="true" t="shared" si="14" ref="G69:Q69">G86</f>
        <v>81950</v>
      </c>
      <c r="H69" s="62">
        <f t="shared" si="14"/>
        <v>417500</v>
      </c>
      <c r="I69" s="62">
        <f t="shared" si="14"/>
        <v>289035</v>
      </c>
      <c r="J69" s="62">
        <f t="shared" si="14"/>
        <v>146085</v>
      </c>
      <c r="K69" s="62">
        <f t="shared" si="14"/>
        <v>197935</v>
      </c>
      <c r="L69" s="62">
        <f t="shared" si="14"/>
        <v>254633</v>
      </c>
      <c r="M69" s="62">
        <f t="shared" si="14"/>
        <v>324723</v>
      </c>
      <c r="N69" s="62">
        <f t="shared" si="14"/>
        <v>184574</v>
      </c>
      <c r="O69" s="62">
        <f t="shared" si="14"/>
        <v>140231</v>
      </c>
      <c r="P69" s="62">
        <f t="shared" si="14"/>
        <v>463750</v>
      </c>
      <c r="Q69" s="63">
        <f t="shared" si="14"/>
        <v>25518820</v>
      </c>
      <c r="R69" s="81"/>
      <c r="S69" s="81"/>
      <c r="T69" s="81"/>
    </row>
    <row r="70" spans="1:20" ht="28.5" customHeight="1">
      <c r="A70" s="203"/>
      <c r="B70" s="59"/>
      <c r="C70" s="166" t="s">
        <v>394</v>
      </c>
      <c r="D70" s="166"/>
      <c r="E70" s="166"/>
      <c r="F70" s="60"/>
      <c r="G70" s="61">
        <f aca="true" t="shared" si="15" ref="G70:P70">G66-G69</f>
        <v>22389</v>
      </c>
      <c r="H70" s="62">
        <f t="shared" si="15"/>
        <v>15671</v>
      </c>
      <c r="I70" s="62">
        <f t="shared" si="15"/>
        <v>-12343</v>
      </c>
      <c r="J70" s="62">
        <f t="shared" si="15"/>
        <v>19204</v>
      </c>
      <c r="K70" s="62">
        <f t="shared" si="15"/>
        <v>-20263</v>
      </c>
      <c r="L70" s="62">
        <f t="shared" si="15"/>
        <v>6596</v>
      </c>
      <c r="M70" s="62">
        <f t="shared" si="15"/>
        <v>21088</v>
      </c>
      <c r="N70" s="62">
        <f t="shared" si="15"/>
        <v>13970</v>
      </c>
      <c r="O70" s="62">
        <f t="shared" si="15"/>
        <v>16465</v>
      </c>
      <c r="P70" s="62">
        <f t="shared" si="15"/>
        <v>-4939</v>
      </c>
      <c r="Q70" s="63">
        <f aca="true" t="shared" si="16" ref="Q70:Q87">SUM(G10:T10)+SUM(G40:T40)+SUM(G70:P70)</f>
        <v>2600121</v>
      </c>
      <c r="R70" s="81"/>
      <c r="S70" s="81"/>
      <c r="T70" s="81"/>
    </row>
    <row r="71" spans="1:20" ht="28.5" customHeight="1">
      <c r="A71" s="203" t="s">
        <v>348</v>
      </c>
      <c r="B71" s="59"/>
      <c r="C71" s="166" t="s">
        <v>349</v>
      </c>
      <c r="D71" s="166"/>
      <c r="E71" s="166"/>
      <c r="F71" s="60"/>
      <c r="G71" s="61">
        <v>40000</v>
      </c>
      <c r="H71" s="62">
        <v>6004</v>
      </c>
      <c r="I71" s="62">
        <v>7902</v>
      </c>
      <c r="J71" s="62">
        <v>400</v>
      </c>
      <c r="K71" s="62">
        <v>6673</v>
      </c>
      <c r="L71" s="62">
        <v>88598</v>
      </c>
      <c r="M71" s="62">
        <v>155800</v>
      </c>
      <c r="N71" s="62">
        <v>9189</v>
      </c>
      <c r="O71" s="62">
        <v>4678</v>
      </c>
      <c r="P71" s="62">
        <v>4161</v>
      </c>
      <c r="Q71" s="63">
        <f t="shared" si="16"/>
        <v>6149955</v>
      </c>
      <c r="R71" s="81"/>
      <c r="S71" s="81"/>
      <c r="T71" s="81"/>
    </row>
    <row r="72" spans="1:20" ht="28.5" customHeight="1">
      <c r="A72" s="203"/>
      <c r="B72" s="58"/>
      <c r="C72" s="204" t="s">
        <v>350</v>
      </c>
      <c r="D72" s="204"/>
      <c r="E72" s="204"/>
      <c r="F72" s="65"/>
      <c r="G72" s="61">
        <v>109484</v>
      </c>
      <c r="H72" s="62">
        <v>122037</v>
      </c>
      <c r="I72" s="62">
        <v>159858</v>
      </c>
      <c r="J72" s="62">
        <v>96000</v>
      </c>
      <c r="K72" s="62">
        <v>94381</v>
      </c>
      <c r="L72" s="62">
        <v>361849</v>
      </c>
      <c r="M72" s="62">
        <v>264034</v>
      </c>
      <c r="N72" s="62">
        <v>57840</v>
      </c>
      <c r="O72" s="62">
        <v>75414</v>
      </c>
      <c r="P72" s="62">
        <v>129052</v>
      </c>
      <c r="Q72" s="63">
        <f t="shared" si="16"/>
        <v>17914272</v>
      </c>
      <c r="R72" s="81"/>
      <c r="S72" s="81"/>
      <c r="T72" s="81"/>
    </row>
    <row r="73" spans="1:20" ht="28.5" customHeight="1">
      <c r="A73" s="203"/>
      <c r="B73" s="58"/>
      <c r="C73" s="59"/>
      <c r="D73" s="166" t="s">
        <v>351</v>
      </c>
      <c r="E73" s="166"/>
      <c r="F73" s="60"/>
      <c r="G73" s="61">
        <v>3150</v>
      </c>
      <c r="H73" s="62">
        <v>0</v>
      </c>
      <c r="I73" s="62">
        <v>2843</v>
      </c>
      <c r="J73" s="62">
        <v>1188</v>
      </c>
      <c r="K73" s="62">
        <v>774</v>
      </c>
      <c r="L73" s="62">
        <v>12007</v>
      </c>
      <c r="M73" s="62">
        <v>0</v>
      </c>
      <c r="N73" s="62">
        <v>0</v>
      </c>
      <c r="O73" s="62">
        <v>0</v>
      </c>
      <c r="P73" s="62">
        <v>0</v>
      </c>
      <c r="Q73" s="63">
        <f t="shared" si="16"/>
        <v>1406544</v>
      </c>
      <c r="R73" s="81"/>
      <c r="S73" s="81"/>
      <c r="T73" s="81"/>
    </row>
    <row r="74" spans="1:20" ht="28.5" customHeight="1">
      <c r="A74" s="203"/>
      <c r="B74" s="58"/>
      <c r="C74" s="59"/>
      <c r="D74" s="166" t="s">
        <v>352</v>
      </c>
      <c r="E74" s="166"/>
      <c r="F74" s="60"/>
      <c r="G74" s="61">
        <v>90952</v>
      </c>
      <c r="H74" s="62">
        <v>21366</v>
      </c>
      <c r="I74" s="62">
        <v>14054</v>
      </c>
      <c r="J74" s="62">
        <v>1399</v>
      </c>
      <c r="K74" s="62">
        <v>0</v>
      </c>
      <c r="L74" s="62">
        <v>223656</v>
      </c>
      <c r="M74" s="62">
        <v>91601</v>
      </c>
      <c r="N74" s="62">
        <v>4909</v>
      </c>
      <c r="O74" s="62">
        <v>54295</v>
      </c>
      <c r="P74" s="62">
        <v>4677</v>
      </c>
      <c r="Q74" s="63">
        <f t="shared" si="16"/>
        <v>7006298</v>
      </c>
      <c r="R74" s="81"/>
      <c r="S74" s="81"/>
      <c r="T74" s="81"/>
    </row>
    <row r="75" spans="1:20" ht="28.5" customHeight="1">
      <c r="A75" s="203"/>
      <c r="B75" s="58"/>
      <c r="C75" s="59"/>
      <c r="D75" s="166" t="s">
        <v>353</v>
      </c>
      <c r="E75" s="166"/>
      <c r="F75" s="60"/>
      <c r="G75" s="61">
        <v>15382</v>
      </c>
      <c r="H75" s="62">
        <v>100671</v>
      </c>
      <c r="I75" s="62">
        <v>141516</v>
      </c>
      <c r="J75" s="62">
        <v>92201</v>
      </c>
      <c r="K75" s="62">
        <v>92805</v>
      </c>
      <c r="L75" s="62">
        <v>124069</v>
      </c>
      <c r="M75" s="62">
        <v>172433</v>
      </c>
      <c r="N75" s="62">
        <v>52931</v>
      </c>
      <c r="O75" s="62">
        <v>21119</v>
      </c>
      <c r="P75" s="62">
        <v>124255</v>
      </c>
      <c r="Q75" s="63">
        <f t="shared" si="16"/>
        <v>9434111</v>
      </c>
      <c r="R75" s="81"/>
      <c r="S75" s="81"/>
      <c r="T75" s="81"/>
    </row>
    <row r="76" spans="1:20" ht="28.5" customHeight="1">
      <c r="A76" s="203"/>
      <c r="B76" s="66"/>
      <c r="C76" s="173" t="s">
        <v>354</v>
      </c>
      <c r="D76" s="173"/>
      <c r="E76" s="173"/>
      <c r="F76" s="67"/>
      <c r="G76" s="61">
        <f aca="true" t="shared" si="17" ref="G76:P76">G71-G72</f>
        <v>-69484</v>
      </c>
      <c r="H76" s="62">
        <f t="shared" si="17"/>
        <v>-116033</v>
      </c>
      <c r="I76" s="62">
        <f t="shared" si="17"/>
        <v>-151956</v>
      </c>
      <c r="J76" s="62">
        <f t="shared" si="17"/>
        <v>-95600</v>
      </c>
      <c r="K76" s="62">
        <f t="shared" si="17"/>
        <v>-87708</v>
      </c>
      <c r="L76" s="62">
        <f t="shared" si="17"/>
        <v>-273251</v>
      </c>
      <c r="M76" s="62">
        <f t="shared" si="17"/>
        <v>-108234</v>
      </c>
      <c r="N76" s="62">
        <f t="shared" si="17"/>
        <v>-48651</v>
      </c>
      <c r="O76" s="62">
        <f t="shared" si="17"/>
        <v>-70736</v>
      </c>
      <c r="P76" s="62">
        <f t="shared" si="17"/>
        <v>-124891</v>
      </c>
      <c r="Q76" s="75">
        <f t="shared" si="16"/>
        <v>-11764317</v>
      </c>
      <c r="R76" s="82"/>
      <c r="S76" s="81"/>
      <c r="T76" s="81"/>
    </row>
    <row r="77" spans="1:20" ht="28.5" customHeight="1">
      <c r="A77" s="203" t="s">
        <v>355</v>
      </c>
      <c r="B77" s="59"/>
      <c r="C77" s="166" t="s">
        <v>356</v>
      </c>
      <c r="D77" s="166"/>
      <c r="E77" s="166"/>
      <c r="F77" s="60"/>
      <c r="G77" s="61">
        <v>14833</v>
      </c>
      <c r="H77" s="62">
        <v>23500</v>
      </c>
      <c r="I77" s="62">
        <v>11926</v>
      </c>
      <c r="J77" s="62">
        <v>13927</v>
      </c>
      <c r="K77" s="62">
        <v>12136</v>
      </c>
      <c r="L77" s="62">
        <v>29000</v>
      </c>
      <c r="M77" s="62">
        <v>25014</v>
      </c>
      <c r="N77" s="62">
        <v>8105</v>
      </c>
      <c r="O77" s="62">
        <v>6130</v>
      </c>
      <c r="P77" s="62">
        <v>55679</v>
      </c>
      <c r="Q77" s="63">
        <f t="shared" si="16"/>
        <v>3592305</v>
      </c>
      <c r="R77" s="81"/>
      <c r="S77" s="81"/>
      <c r="T77" s="81"/>
    </row>
    <row r="78" spans="1:20" ht="28.5" customHeight="1">
      <c r="A78" s="203"/>
      <c r="B78" s="59"/>
      <c r="C78" s="166" t="s">
        <v>357</v>
      </c>
      <c r="D78" s="166"/>
      <c r="E78" s="166"/>
      <c r="F78" s="60"/>
      <c r="G78" s="61">
        <v>3691</v>
      </c>
      <c r="H78" s="62">
        <v>0</v>
      </c>
      <c r="I78" s="62">
        <v>1676</v>
      </c>
      <c r="J78" s="62">
        <v>6438</v>
      </c>
      <c r="K78" s="62">
        <v>1675</v>
      </c>
      <c r="L78" s="62">
        <v>6677</v>
      </c>
      <c r="M78" s="62">
        <v>21242</v>
      </c>
      <c r="N78" s="62">
        <v>1513</v>
      </c>
      <c r="O78" s="62">
        <v>3474</v>
      </c>
      <c r="P78" s="62">
        <v>265</v>
      </c>
      <c r="Q78" s="63">
        <f t="shared" si="16"/>
        <v>506148</v>
      </c>
      <c r="R78" s="81"/>
      <c r="S78" s="81"/>
      <c r="T78" s="81"/>
    </row>
    <row r="79" spans="1:20" ht="28.5" customHeight="1">
      <c r="A79" s="203"/>
      <c r="B79" s="59"/>
      <c r="C79" s="166" t="s">
        <v>358</v>
      </c>
      <c r="D79" s="166"/>
      <c r="E79" s="166"/>
      <c r="F79" s="60"/>
      <c r="G79" s="61">
        <v>4163</v>
      </c>
      <c r="H79" s="62">
        <v>14130</v>
      </c>
      <c r="I79" s="62">
        <v>9412</v>
      </c>
      <c r="J79" s="62">
        <v>6370</v>
      </c>
      <c r="K79" s="62">
        <v>4440</v>
      </c>
      <c r="L79" s="62">
        <v>8090</v>
      </c>
      <c r="M79" s="62">
        <v>16581</v>
      </c>
      <c r="N79" s="62">
        <v>6096</v>
      </c>
      <c r="O79" s="62">
        <v>8462</v>
      </c>
      <c r="P79" s="62">
        <v>4920</v>
      </c>
      <c r="Q79" s="63">
        <f t="shared" si="16"/>
        <v>984839</v>
      </c>
      <c r="R79" s="81"/>
      <c r="S79" s="81"/>
      <c r="T79" s="81"/>
    </row>
    <row r="80" spans="1:20" ht="28.5" customHeight="1">
      <c r="A80" s="203"/>
      <c r="B80" s="59"/>
      <c r="C80" s="166" t="s">
        <v>359</v>
      </c>
      <c r="D80" s="166"/>
      <c r="E80" s="166"/>
      <c r="F80" s="60"/>
      <c r="G80" s="61">
        <v>86</v>
      </c>
      <c r="H80" s="62">
        <v>117</v>
      </c>
      <c r="I80" s="62">
        <v>330</v>
      </c>
      <c r="J80" s="62">
        <v>451</v>
      </c>
      <c r="K80" s="62">
        <v>723</v>
      </c>
      <c r="L80" s="62">
        <v>4668</v>
      </c>
      <c r="M80" s="62">
        <v>770</v>
      </c>
      <c r="N80" s="62">
        <v>38</v>
      </c>
      <c r="O80" s="62">
        <v>126</v>
      </c>
      <c r="P80" s="62">
        <v>245</v>
      </c>
      <c r="Q80" s="63">
        <f t="shared" si="16"/>
        <v>77482</v>
      </c>
      <c r="R80" s="81"/>
      <c r="S80" s="81"/>
      <c r="T80" s="81"/>
    </row>
    <row r="81" spans="1:20" ht="28.5" customHeight="1">
      <c r="A81" s="203"/>
      <c r="B81" s="59" t="s">
        <v>360</v>
      </c>
      <c r="C81" s="166" t="s">
        <v>361</v>
      </c>
      <c r="D81" s="166"/>
      <c r="E81" s="166"/>
      <c r="F81" s="60"/>
      <c r="G81" s="61">
        <v>4875</v>
      </c>
      <c r="H81" s="62">
        <v>55517</v>
      </c>
      <c r="I81" s="62">
        <v>42266</v>
      </c>
      <c r="J81" s="62">
        <v>17829</v>
      </c>
      <c r="K81" s="62">
        <v>32652</v>
      </c>
      <c r="L81" s="62">
        <v>43011</v>
      </c>
      <c r="M81" s="62">
        <v>65989</v>
      </c>
      <c r="N81" s="62">
        <v>30273</v>
      </c>
      <c r="O81" s="62">
        <v>12049</v>
      </c>
      <c r="P81" s="62">
        <v>55223</v>
      </c>
      <c r="Q81" s="63">
        <f t="shared" si="16"/>
        <v>2526449</v>
      </c>
      <c r="R81" s="81"/>
      <c r="S81" s="81"/>
      <c r="T81" s="81"/>
    </row>
    <row r="82" spans="1:20" ht="28.5" customHeight="1">
      <c r="A82" s="203"/>
      <c r="B82" s="59" t="s">
        <v>362</v>
      </c>
      <c r="C82" s="166" t="s">
        <v>363</v>
      </c>
      <c r="D82" s="166"/>
      <c r="E82" s="166"/>
      <c r="F82" s="60"/>
      <c r="G82" s="61">
        <v>23953</v>
      </c>
      <c r="H82" s="62">
        <v>103584</v>
      </c>
      <c r="I82" s="62">
        <v>94715</v>
      </c>
      <c r="J82" s="62">
        <v>57845</v>
      </c>
      <c r="K82" s="62">
        <v>82014</v>
      </c>
      <c r="L82" s="62">
        <v>120380</v>
      </c>
      <c r="M82" s="62">
        <v>135744</v>
      </c>
      <c r="N82" s="62">
        <v>61667</v>
      </c>
      <c r="O82" s="62">
        <v>35810</v>
      </c>
      <c r="P82" s="62">
        <v>113756</v>
      </c>
      <c r="Q82" s="63">
        <f t="shared" si="16"/>
        <v>7626147</v>
      </c>
      <c r="R82" s="81"/>
      <c r="S82" s="49"/>
      <c r="T82" s="83"/>
    </row>
    <row r="83" spans="1:20" ht="28.5" customHeight="1">
      <c r="A83" s="203"/>
      <c r="B83" s="59" t="s">
        <v>364</v>
      </c>
      <c r="C83" s="166" t="s">
        <v>365</v>
      </c>
      <c r="D83" s="166"/>
      <c r="E83" s="166"/>
      <c r="F83" s="60"/>
      <c r="G83" s="61">
        <v>16103</v>
      </c>
      <c r="H83" s="62">
        <v>186208</v>
      </c>
      <c r="I83" s="62">
        <v>102864</v>
      </c>
      <c r="J83" s="62">
        <v>24593</v>
      </c>
      <c r="K83" s="62">
        <v>44143</v>
      </c>
      <c r="L83" s="62">
        <v>0</v>
      </c>
      <c r="M83" s="62">
        <v>0</v>
      </c>
      <c r="N83" s="62">
        <v>51612</v>
      </c>
      <c r="O83" s="62">
        <v>37058</v>
      </c>
      <c r="P83" s="62">
        <v>190506</v>
      </c>
      <c r="Q83" s="63">
        <f t="shared" si="16"/>
        <v>6016959</v>
      </c>
      <c r="R83" s="81"/>
      <c r="S83" s="49"/>
      <c r="T83" s="84"/>
    </row>
    <row r="84" spans="1:20" ht="28.5" customHeight="1">
      <c r="A84" s="203"/>
      <c r="B84" s="59"/>
      <c r="C84" s="166" t="s">
        <v>9</v>
      </c>
      <c r="D84" s="166"/>
      <c r="E84" s="166"/>
      <c r="F84" s="60"/>
      <c r="G84" s="61">
        <v>14246</v>
      </c>
      <c r="H84" s="62">
        <v>34444</v>
      </c>
      <c r="I84" s="62">
        <v>25846</v>
      </c>
      <c r="J84" s="62">
        <v>18299</v>
      </c>
      <c r="K84" s="62">
        <v>20152</v>
      </c>
      <c r="L84" s="62">
        <v>42807</v>
      </c>
      <c r="M84" s="62">
        <v>42655</v>
      </c>
      <c r="N84" s="62">
        <v>25270</v>
      </c>
      <c r="O84" s="62">
        <v>35281</v>
      </c>
      <c r="P84" s="62">
        <v>43156</v>
      </c>
      <c r="Q84" s="63">
        <f t="shared" si="16"/>
        <v>3974917</v>
      </c>
      <c r="R84" s="81"/>
      <c r="S84" s="49"/>
      <c r="T84" s="83"/>
    </row>
    <row r="85" spans="1:20" ht="28.5" customHeight="1">
      <c r="A85" s="203"/>
      <c r="B85" s="59" t="s">
        <v>366</v>
      </c>
      <c r="C85" s="166" t="s">
        <v>367</v>
      </c>
      <c r="D85" s="166"/>
      <c r="E85" s="166"/>
      <c r="F85" s="60"/>
      <c r="G85" s="61">
        <v>0</v>
      </c>
      <c r="H85" s="62">
        <v>0</v>
      </c>
      <c r="I85" s="62">
        <v>0</v>
      </c>
      <c r="J85" s="62">
        <v>333</v>
      </c>
      <c r="K85" s="62">
        <v>0</v>
      </c>
      <c r="L85" s="62">
        <v>0</v>
      </c>
      <c r="M85" s="62">
        <v>16728</v>
      </c>
      <c r="N85" s="62">
        <v>0</v>
      </c>
      <c r="O85" s="62">
        <v>1841</v>
      </c>
      <c r="P85" s="62">
        <v>0</v>
      </c>
      <c r="Q85" s="63">
        <f t="shared" si="16"/>
        <v>213574</v>
      </c>
      <c r="R85" s="81"/>
      <c r="S85" s="49"/>
      <c r="T85" s="84"/>
    </row>
    <row r="86" spans="1:20" ht="28.5" customHeight="1">
      <c r="A86" s="203"/>
      <c r="B86" s="59" t="s">
        <v>368</v>
      </c>
      <c r="C86" s="166" t="s">
        <v>6</v>
      </c>
      <c r="D86" s="166"/>
      <c r="E86" s="166"/>
      <c r="F86" s="60"/>
      <c r="G86" s="61">
        <f aca="true" t="shared" si="18" ref="G86:P86">SUM(G77:G85)</f>
        <v>81950</v>
      </c>
      <c r="H86" s="62">
        <f t="shared" si="18"/>
        <v>417500</v>
      </c>
      <c r="I86" s="62">
        <f t="shared" si="18"/>
        <v>289035</v>
      </c>
      <c r="J86" s="62">
        <f t="shared" si="18"/>
        <v>146085</v>
      </c>
      <c r="K86" s="62">
        <f t="shared" si="18"/>
        <v>197935</v>
      </c>
      <c r="L86" s="62">
        <f t="shared" si="18"/>
        <v>254633</v>
      </c>
      <c r="M86" s="62">
        <f t="shared" si="18"/>
        <v>324723</v>
      </c>
      <c r="N86" s="62">
        <f t="shared" si="18"/>
        <v>184574</v>
      </c>
      <c r="O86" s="62">
        <f t="shared" si="18"/>
        <v>140231</v>
      </c>
      <c r="P86" s="62">
        <f t="shared" si="18"/>
        <v>463750</v>
      </c>
      <c r="Q86" s="63">
        <f t="shared" si="16"/>
        <v>25518820</v>
      </c>
      <c r="R86" s="81"/>
      <c r="S86" s="49"/>
      <c r="T86" s="83"/>
    </row>
    <row r="87" spans="1:19" ht="14.25" customHeight="1">
      <c r="A87" s="162" t="s">
        <v>395</v>
      </c>
      <c r="B87" s="166" t="s">
        <v>370</v>
      </c>
      <c r="C87" s="166"/>
      <c r="D87" s="166"/>
      <c r="E87" s="171" t="s">
        <v>371</v>
      </c>
      <c r="F87" s="172"/>
      <c r="G87" s="225">
        <f>'給水'!U32</f>
        <v>519</v>
      </c>
      <c r="H87" s="169">
        <f>'給水'!U33</f>
        <v>1817</v>
      </c>
      <c r="I87" s="169">
        <f>'給水'!U34</f>
        <v>872</v>
      </c>
      <c r="J87" s="169">
        <f>'給水'!U35</f>
        <v>775</v>
      </c>
      <c r="K87" s="169">
        <f>'給水'!U36</f>
        <v>365</v>
      </c>
      <c r="L87" s="169">
        <f>'給水'!U37</f>
        <v>910</v>
      </c>
      <c r="M87" s="169">
        <f>'給水'!U38</f>
        <v>1136</v>
      </c>
      <c r="N87" s="169">
        <f>'給水'!U39</f>
        <v>505</v>
      </c>
      <c r="O87" s="169">
        <f>'給水'!U40</f>
        <v>743</v>
      </c>
      <c r="P87" s="169">
        <f>'給水'!U41</f>
        <v>2015</v>
      </c>
      <c r="Q87" s="182">
        <f t="shared" si="16"/>
        <v>116081</v>
      </c>
      <c r="R87" s="174" t="s">
        <v>409</v>
      </c>
      <c r="S87" s="83" t="s">
        <v>410</v>
      </c>
    </row>
    <row r="88" spans="1:19" ht="14.25" customHeight="1">
      <c r="A88" s="162"/>
      <c r="B88" s="166"/>
      <c r="C88" s="166"/>
      <c r="D88" s="166"/>
      <c r="E88" s="171"/>
      <c r="F88" s="172"/>
      <c r="G88" s="226"/>
      <c r="H88" s="170"/>
      <c r="I88" s="170"/>
      <c r="J88" s="170"/>
      <c r="K88" s="170"/>
      <c r="L88" s="170"/>
      <c r="M88" s="170"/>
      <c r="N88" s="170"/>
      <c r="O88" s="170"/>
      <c r="P88" s="170"/>
      <c r="Q88" s="183"/>
      <c r="R88" s="174"/>
      <c r="S88" s="84" t="s">
        <v>395</v>
      </c>
    </row>
    <row r="89" spans="1:19" ht="14.25" customHeight="1">
      <c r="A89" s="163" t="s">
        <v>372</v>
      </c>
      <c r="B89" s="165" t="s">
        <v>373</v>
      </c>
      <c r="C89" s="166" t="s">
        <v>374</v>
      </c>
      <c r="D89" s="166"/>
      <c r="E89" s="171" t="s">
        <v>375</v>
      </c>
      <c r="F89" s="172"/>
      <c r="G89" s="219">
        <f aca="true" t="shared" si="19" ref="G89:Q89">G67/G87</f>
        <v>195.23699421965318</v>
      </c>
      <c r="H89" s="188">
        <f t="shared" si="19"/>
        <v>230.43258117776554</v>
      </c>
      <c r="I89" s="188">
        <f t="shared" si="19"/>
        <v>207.63990825688074</v>
      </c>
      <c r="J89" s="188">
        <f t="shared" si="19"/>
        <v>196.67483870967743</v>
      </c>
      <c r="K89" s="188">
        <f t="shared" si="19"/>
        <v>257.4657534246575</v>
      </c>
      <c r="L89" s="188">
        <f t="shared" si="19"/>
        <v>235.46483516483516</v>
      </c>
      <c r="M89" s="188">
        <f t="shared" si="19"/>
        <v>274.1637323943662</v>
      </c>
      <c r="N89" s="188">
        <f t="shared" si="19"/>
        <v>229.4118811881188</v>
      </c>
      <c r="O89" s="188">
        <f t="shared" si="19"/>
        <v>195.5948855989233</v>
      </c>
      <c r="P89" s="188">
        <f t="shared" si="19"/>
        <v>215.50620347394542</v>
      </c>
      <c r="Q89" s="189">
        <f t="shared" si="19"/>
        <v>219.37866662072173</v>
      </c>
      <c r="R89" s="174" t="s">
        <v>411</v>
      </c>
      <c r="S89" s="83" t="s">
        <v>412</v>
      </c>
    </row>
    <row r="90" spans="1:19" ht="14.25" customHeight="1">
      <c r="A90" s="163"/>
      <c r="B90" s="165"/>
      <c r="C90" s="166"/>
      <c r="D90" s="166"/>
      <c r="E90" s="171"/>
      <c r="F90" s="172"/>
      <c r="G90" s="219"/>
      <c r="H90" s="188"/>
      <c r="I90" s="188"/>
      <c r="J90" s="188"/>
      <c r="K90" s="188"/>
      <c r="L90" s="188"/>
      <c r="M90" s="188"/>
      <c r="N90" s="188"/>
      <c r="O90" s="188"/>
      <c r="P90" s="188"/>
      <c r="Q90" s="189"/>
      <c r="R90" s="174"/>
      <c r="S90" s="84" t="s">
        <v>413</v>
      </c>
    </row>
    <row r="91" spans="1:20" ht="14.25" customHeight="1">
      <c r="A91" s="163"/>
      <c r="B91" s="165" t="s">
        <v>414</v>
      </c>
      <c r="C91" s="166" t="s">
        <v>377</v>
      </c>
      <c r="D91" s="166"/>
      <c r="E91" s="171" t="s">
        <v>375</v>
      </c>
      <c r="F91" s="172"/>
      <c r="G91" s="219">
        <f aca="true" t="shared" si="20" ref="G91:Q91">(G86-G85)/G87</f>
        <v>157.89980732177264</v>
      </c>
      <c r="H91" s="188">
        <f t="shared" si="20"/>
        <v>229.77435332966428</v>
      </c>
      <c r="I91" s="188">
        <f t="shared" si="20"/>
        <v>331.46215596330273</v>
      </c>
      <c r="J91" s="188">
        <f t="shared" si="20"/>
        <v>188.06709677419354</v>
      </c>
      <c r="K91" s="188">
        <f t="shared" si="20"/>
        <v>542.2876712328767</v>
      </c>
      <c r="L91" s="188">
        <f t="shared" si="20"/>
        <v>279.8164835164835</v>
      </c>
      <c r="M91" s="188">
        <f t="shared" si="20"/>
        <v>271.1223591549296</v>
      </c>
      <c r="N91" s="188">
        <f t="shared" si="20"/>
        <v>365.4930693069307</v>
      </c>
      <c r="O91" s="188">
        <f t="shared" si="20"/>
        <v>186.2584118438762</v>
      </c>
      <c r="P91" s="188">
        <f t="shared" si="20"/>
        <v>230.14888337468983</v>
      </c>
      <c r="Q91" s="189">
        <f t="shared" si="20"/>
        <v>217.99645075421472</v>
      </c>
      <c r="R91" s="174" t="s">
        <v>415</v>
      </c>
      <c r="S91" s="223" t="s">
        <v>416</v>
      </c>
      <c r="T91" s="223"/>
    </row>
    <row r="92" spans="1:20" ht="14.25" customHeight="1">
      <c r="A92" s="163"/>
      <c r="B92" s="165"/>
      <c r="C92" s="166"/>
      <c r="D92" s="166"/>
      <c r="E92" s="171"/>
      <c r="F92" s="172"/>
      <c r="G92" s="219"/>
      <c r="H92" s="188"/>
      <c r="I92" s="188"/>
      <c r="J92" s="188"/>
      <c r="K92" s="188"/>
      <c r="L92" s="188"/>
      <c r="M92" s="188"/>
      <c r="N92" s="188"/>
      <c r="O92" s="188"/>
      <c r="P92" s="188"/>
      <c r="Q92" s="189"/>
      <c r="R92" s="174"/>
      <c r="S92" s="218" t="s">
        <v>413</v>
      </c>
      <c r="T92" s="218"/>
    </row>
    <row r="93" spans="1:20" ht="14.25" customHeight="1">
      <c r="A93" s="163"/>
      <c r="B93" s="165" t="s">
        <v>417</v>
      </c>
      <c r="C93" s="166" t="s">
        <v>379</v>
      </c>
      <c r="D93" s="166"/>
      <c r="E93" s="171" t="s">
        <v>375</v>
      </c>
      <c r="F93" s="172"/>
      <c r="G93" s="219">
        <f>(G81+G82+(G83*(72/95)))/G87</f>
        <v>79.0604603995538</v>
      </c>
      <c r="H93" s="188">
        <f>(H81+H82+(H83*(72/95)))/H87</f>
        <v>165.23228572256178</v>
      </c>
      <c r="I93" s="188">
        <f>(I81+I82+(I83*(72/95)))/I87</f>
        <v>246.4920690487687</v>
      </c>
      <c r="J93" s="188">
        <f aca="true" t="shared" si="21" ref="J93:P93">(J81+J82+(J83*(72/95)))/J87</f>
        <v>121.6940713073005</v>
      </c>
      <c r="K93" s="188">
        <f t="shared" si="21"/>
        <v>405.81300648882484</v>
      </c>
      <c r="L93" s="188">
        <f t="shared" si="21"/>
        <v>179.55054945054945</v>
      </c>
      <c r="M93" s="188">
        <f t="shared" si="21"/>
        <v>177.5818661971831</v>
      </c>
      <c r="N93" s="188">
        <f t="shared" si="21"/>
        <v>259.5177488275143</v>
      </c>
      <c r="O93" s="188">
        <f t="shared" si="21"/>
        <v>102.21408231210597</v>
      </c>
      <c r="P93" s="188">
        <f t="shared" si="21"/>
        <v>155.51488572547996</v>
      </c>
      <c r="Q93" s="189">
        <f>(Q81+Q82+(Q83*(53/76)))/Q87</f>
        <v>123.60880072852939</v>
      </c>
      <c r="R93" s="49" t="s">
        <v>418</v>
      </c>
      <c r="S93" s="220" t="s">
        <v>419</v>
      </c>
      <c r="T93" s="220"/>
    </row>
    <row r="94" spans="1:20" ht="14.25" customHeight="1">
      <c r="A94" s="164"/>
      <c r="B94" s="168"/>
      <c r="C94" s="167"/>
      <c r="D94" s="167"/>
      <c r="E94" s="195"/>
      <c r="F94" s="196"/>
      <c r="G94" s="224"/>
      <c r="H94" s="221"/>
      <c r="I94" s="221"/>
      <c r="J94" s="221"/>
      <c r="K94" s="221"/>
      <c r="L94" s="221"/>
      <c r="M94" s="221"/>
      <c r="N94" s="221"/>
      <c r="O94" s="221"/>
      <c r="P94" s="221"/>
      <c r="Q94" s="222"/>
      <c r="R94" s="81"/>
      <c r="S94" s="49"/>
      <c r="T94" s="84"/>
    </row>
  </sheetData>
  <mergeCells count="247">
    <mergeCell ref="A1:D2"/>
    <mergeCell ref="N63:N65"/>
    <mergeCell ref="J33:J35"/>
    <mergeCell ref="I33:I35"/>
    <mergeCell ref="H33:H35"/>
    <mergeCell ref="G33:G35"/>
    <mergeCell ref="N33:N35"/>
    <mergeCell ref="M33:M35"/>
    <mergeCell ref="L33:L35"/>
    <mergeCell ref="K33:K35"/>
    <mergeCell ref="O3:O5"/>
    <mergeCell ref="P3:P5"/>
    <mergeCell ref="T3:T5"/>
    <mergeCell ref="T33:T35"/>
    <mergeCell ref="R33:S35"/>
    <mergeCell ref="Q33:Q35"/>
    <mergeCell ref="P33:P35"/>
    <mergeCell ref="O33:O35"/>
    <mergeCell ref="R6:S6"/>
    <mergeCell ref="R7:S7"/>
    <mergeCell ref="K3:K5"/>
    <mergeCell ref="L3:L5"/>
    <mergeCell ref="M3:M5"/>
    <mergeCell ref="N3:N5"/>
    <mergeCell ref="G3:G5"/>
    <mergeCell ref="H3:H5"/>
    <mergeCell ref="I3:I5"/>
    <mergeCell ref="J3:J5"/>
    <mergeCell ref="C41:E41"/>
    <mergeCell ref="C42:E42"/>
    <mergeCell ref="C21:E21"/>
    <mergeCell ref="C22:E22"/>
    <mergeCell ref="B27:D27"/>
    <mergeCell ref="E27:F27"/>
    <mergeCell ref="C23:E23"/>
    <mergeCell ref="C24:E24"/>
    <mergeCell ref="C25:E25"/>
    <mergeCell ref="C26:E26"/>
    <mergeCell ref="C48:E48"/>
    <mergeCell ref="C53:E53"/>
    <mergeCell ref="A58:A60"/>
    <mergeCell ref="C59:D59"/>
    <mergeCell ref="B57:D57"/>
    <mergeCell ref="A63:F65"/>
    <mergeCell ref="C54:E54"/>
    <mergeCell ref="C51:E51"/>
    <mergeCell ref="C52:E52"/>
    <mergeCell ref="C58:D58"/>
    <mergeCell ref="E58:F58"/>
    <mergeCell ref="R8:S8"/>
    <mergeCell ref="R9:S9"/>
    <mergeCell ref="R15:S15"/>
    <mergeCell ref="R16:S16"/>
    <mergeCell ref="R10:S10"/>
    <mergeCell ref="R11:S11"/>
    <mergeCell ref="R12:S12"/>
    <mergeCell ref="R13:S13"/>
    <mergeCell ref="R14:S14"/>
    <mergeCell ref="D43:E43"/>
    <mergeCell ref="C49:E49"/>
    <mergeCell ref="R28:S28"/>
    <mergeCell ref="R18:S18"/>
    <mergeCell ref="R19:S19"/>
    <mergeCell ref="R20:S20"/>
    <mergeCell ref="R21:S21"/>
    <mergeCell ref="R24:S24"/>
    <mergeCell ref="R25:S25"/>
    <mergeCell ref="D44:E44"/>
    <mergeCell ref="A36:A40"/>
    <mergeCell ref="A33:F35"/>
    <mergeCell ref="D38:E38"/>
    <mergeCell ref="C39:E39"/>
    <mergeCell ref="C40:E40"/>
    <mergeCell ref="C36:E36"/>
    <mergeCell ref="D37:E37"/>
    <mergeCell ref="J93:J94"/>
    <mergeCell ref="I91:I92"/>
    <mergeCell ref="K93:K94"/>
    <mergeCell ref="E59:F59"/>
    <mergeCell ref="C69:E69"/>
    <mergeCell ref="C70:E70"/>
    <mergeCell ref="C71:E71"/>
    <mergeCell ref="K89:K90"/>
    <mergeCell ref="D74:E74"/>
    <mergeCell ref="C77:E77"/>
    <mergeCell ref="L89:L90"/>
    <mergeCell ref="E60:F60"/>
    <mergeCell ref="C60:D60"/>
    <mergeCell ref="G63:G65"/>
    <mergeCell ref="H63:H65"/>
    <mergeCell ref="I63:I65"/>
    <mergeCell ref="J63:J65"/>
    <mergeCell ref="K63:K65"/>
    <mergeCell ref="L63:L65"/>
    <mergeCell ref="C72:E72"/>
    <mergeCell ref="P91:P92"/>
    <mergeCell ref="K91:K92"/>
    <mergeCell ref="L91:L92"/>
    <mergeCell ref="L93:L94"/>
    <mergeCell ref="N93:N94"/>
    <mergeCell ref="O93:O94"/>
    <mergeCell ref="M93:M94"/>
    <mergeCell ref="L87:L88"/>
    <mergeCell ref="H93:H94"/>
    <mergeCell ref="G87:G88"/>
    <mergeCell ref="C79:E79"/>
    <mergeCell ref="C80:E80"/>
    <mergeCell ref="C81:E81"/>
    <mergeCell ref="C82:E82"/>
    <mergeCell ref="E91:F92"/>
    <mergeCell ref="H87:H88"/>
    <mergeCell ref="E93:F94"/>
    <mergeCell ref="I87:I88"/>
    <mergeCell ref="I89:I90"/>
    <mergeCell ref="E89:F90"/>
    <mergeCell ref="G93:G94"/>
    <mergeCell ref="I93:I94"/>
    <mergeCell ref="K87:K88"/>
    <mergeCell ref="B87:D88"/>
    <mergeCell ref="S93:T93"/>
    <mergeCell ref="R87:R88"/>
    <mergeCell ref="P93:P94"/>
    <mergeCell ref="Q91:Q92"/>
    <mergeCell ref="Q93:Q94"/>
    <mergeCell ref="R89:R90"/>
    <mergeCell ref="R91:R92"/>
    <mergeCell ref="S91:T91"/>
    <mergeCell ref="S92:T92"/>
    <mergeCell ref="P87:P88"/>
    <mergeCell ref="J91:J92"/>
    <mergeCell ref="G91:G92"/>
    <mergeCell ref="H91:H92"/>
    <mergeCell ref="N89:N90"/>
    <mergeCell ref="G89:G90"/>
    <mergeCell ref="H89:H90"/>
    <mergeCell ref="M89:M90"/>
    <mergeCell ref="J89:J90"/>
    <mergeCell ref="J87:J88"/>
    <mergeCell ref="A41:A46"/>
    <mergeCell ref="C55:E55"/>
    <mergeCell ref="C56:E56"/>
    <mergeCell ref="E57:F57"/>
    <mergeCell ref="D45:E45"/>
    <mergeCell ref="C46:E46"/>
    <mergeCell ref="C47:E47"/>
    <mergeCell ref="A47:A56"/>
    <mergeCell ref="C50:E50"/>
    <mergeCell ref="A66:A70"/>
    <mergeCell ref="A77:A86"/>
    <mergeCell ref="C66:E66"/>
    <mergeCell ref="C83:E83"/>
    <mergeCell ref="C84:E84"/>
    <mergeCell ref="C85:E85"/>
    <mergeCell ref="C86:E86"/>
    <mergeCell ref="D67:E67"/>
    <mergeCell ref="D68:E68"/>
    <mergeCell ref="A71:A76"/>
    <mergeCell ref="A3:F5"/>
    <mergeCell ref="A6:A10"/>
    <mergeCell ref="C6:E6"/>
    <mergeCell ref="D7:E7"/>
    <mergeCell ref="D8:E8"/>
    <mergeCell ref="C9:E9"/>
    <mergeCell ref="Q3:Q5"/>
    <mergeCell ref="R3:S5"/>
    <mergeCell ref="C10:E10"/>
    <mergeCell ref="A17:A26"/>
    <mergeCell ref="A11:A16"/>
    <mergeCell ref="C11:E11"/>
    <mergeCell ref="C12:E12"/>
    <mergeCell ref="D13:E13"/>
    <mergeCell ref="D14:E14"/>
    <mergeCell ref="D15:E15"/>
    <mergeCell ref="A28:A30"/>
    <mergeCell ref="E28:F28"/>
    <mergeCell ref="E29:F29"/>
    <mergeCell ref="E30:F30"/>
    <mergeCell ref="C29:D29"/>
    <mergeCell ref="C30:D30"/>
    <mergeCell ref="C16:E16"/>
    <mergeCell ref="C28:D28"/>
    <mergeCell ref="C17:E17"/>
    <mergeCell ref="C18:E18"/>
    <mergeCell ref="C19:E19"/>
    <mergeCell ref="C20:E20"/>
    <mergeCell ref="P63:P65"/>
    <mergeCell ref="P62:Q62"/>
    <mergeCell ref="M91:M92"/>
    <mergeCell ref="N91:N92"/>
    <mergeCell ref="O91:O92"/>
    <mergeCell ref="O89:O90"/>
    <mergeCell ref="Q89:Q90"/>
    <mergeCell ref="P89:P90"/>
    <mergeCell ref="O63:O65"/>
    <mergeCell ref="M63:M65"/>
    <mergeCell ref="R44:S44"/>
    <mergeCell ref="R45:S45"/>
    <mergeCell ref="M87:M88"/>
    <mergeCell ref="N87:N88"/>
    <mergeCell ref="O87:O88"/>
    <mergeCell ref="R58:S58"/>
    <mergeCell ref="R59:S59"/>
    <mergeCell ref="R60:S60"/>
    <mergeCell ref="Q63:Q65"/>
    <mergeCell ref="Q87:Q88"/>
    <mergeCell ref="R47:S47"/>
    <mergeCell ref="R48:S48"/>
    <mergeCell ref="R29:S29"/>
    <mergeCell ref="R30:S30"/>
    <mergeCell ref="R46:S46"/>
    <mergeCell ref="R39:S39"/>
    <mergeCell ref="R40:S40"/>
    <mergeCell ref="R41:S41"/>
    <mergeCell ref="R42:S42"/>
    <mergeCell ref="R43:S43"/>
    <mergeCell ref="R2:T2"/>
    <mergeCell ref="R37:S37"/>
    <mergeCell ref="R38:S38"/>
    <mergeCell ref="R26:S26"/>
    <mergeCell ref="R27:S27"/>
    <mergeCell ref="R36:S36"/>
    <mergeCell ref="R32:T32"/>
    <mergeCell ref="R22:S22"/>
    <mergeCell ref="R23:S23"/>
    <mergeCell ref="R17:S17"/>
    <mergeCell ref="R57:S57"/>
    <mergeCell ref="R51:S51"/>
    <mergeCell ref="R52:S52"/>
    <mergeCell ref="E87:F88"/>
    <mergeCell ref="R53:S53"/>
    <mergeCell ref="R54:S54"/>
    <mergeCell ref="D75:E75"/>
    <mergeCell ref="C76:E76"/>
    <mergeCell ref="C78:E78"/>
    <mergeCell ref="D73:E73"/>
    <mergeCell ref="R49:S49"/>
    <mergeCell ref="R50:S50"/>
    <mergeCell ref="R55:S55"/>
    <mergeCell ref="R56:S56"/>
    <mergeCell ref="A87:A88"/>
    <mergeCell ref="A89:A94"/>
    <mergeCell ref="B89:B90"/>
    <mergeCell ref="C89:D90"/>
    <mergeCell ref="C91:D92"/>
    <mergeCell ref="B91:B92"/>
    <mergeCell ref="C93:D94"/>
    <mergeCell ref="B93:B94"/>
  </mergeCells>
  <printOptions horizontalCentered="1"/>
  <pageMargins left="0.5905511811023623" right="0.5905511811023623" top="0.5905511811023623" bottom="0.3937007874015748" header="0.3937007874015748" footer="0"/>
  <pageSetup firstPageNumber="40" useFirstPageNumber="1" fitToHeight="3" fitToWidth="1" horizontalDpi="300" verticalDpi="300" orientation="landscape" pageOrder="overThenDown" paperSize="9" scale="71" r:id="rId1"/>
  <rowBreaks count="2" manualBreakCount="2">
    <brk id="30" max="255" man="1"/>
    <brk id="60" max="255" man="1"/>
  </rowBreaks>
</worksheet>
</file>

<file path=xl/worksheets/sheet4.xml><?xml version="1.0" encoding="utf-8"?>
<worksheet xmlns="http://schemas.openxmlformats.org/spreadsheetml/2006/main" xmlns:r="http://schemas.openxmlformats.org/officeDocument/2006/relationships">
  <dimension ref="A1:I86"/>
  <sheetViews>
    <sheetView zoomScale="115" zoomScaleNormal="115" workbookViewId="0" topLeftCell="A1">
      <selection activeCell="J9" sqref="J9"/>
    </sheetView>
  </sheetViews>
  <sheetFormatPr defaultColWidth="9.00390625" defaultRowHeight="15" customHeight="1"/>
  <cols>
    <col min="1" max="1" width="15.625" style="48" customWidth="1"/>
    <col min="2" max="3" width="11.25390625" style="48" customWidth="1"/>
    <col min="4" max="4" width="7.50390625" style="48" customWidth="1"/>
    <col min="5" max="6" width="10.625" style="48" customWidth="1"/>
    <col min="7" max="7" width="7.50390625" style="48" customWidth="1"/>
    <col min="8" max="8" width="5.625" style="48" customWidth="1"/>
    <col min="9" max="9" width="10.00390625" style="85" customWidth="1"/>
    <col min="10" max="10" width="12.625" style="48" customWidth="1"/>
    <col min="11" max="11" width="10.625" style="48" customWidth="1"/>
    <col min="12" max="12" width="5.125" style="48" customWidth="1"/>
    <col min="13" max="13" width="4.625" style="48" customWidth="1"/>
    <col min="14" max="14" width="8.625" style="48" customWidth="1"/>
    <col min="15" max="15" width="22.625" style="48" customWidth="1"/>
    <col min="16" max="16" width="6.625" style="48" customWidth="1"/>
    <col min="17" max="17" width="4.625" style="48" customWidth="1"/>
    <col min="18" max="18" width="6.625" style="48" customWidth="1"/>
    <col min="19" max="16384" width="9.00390625" style="48" customWidth="1"/>
  </cols>
  <sheetData>
    <row r="1" ht="15" customHeight="1">
      <c r="A1" s="2" t="s">
        <v>545</v>
      </c>
    </row>
    <row r="2" spans="6:9" ht="15" customHeight="1">
      <c r="F2" s="174" t="s">
        <v>547</v>
      </c>
      <c r="G2" s="174"/>
      <c r="H2" s="174"/>
      <c r="I2" s="174"/>
    </row>
    <row r="3" spans="1:9" ht="15" customHeight="1">
      <c r="A3" s="272" t="s">
        <v>420</v>
      </c>
      <c r="B3" s="275" t="s">
        <v>421</v>
      </c>
      <c r="C3" s="275" t="s">
        <v>422</v>
      </c>
      <c r="D3" s="258" t="s">
        <v>423</v>
      </c>
      <c r="E3" s="258"/>
      <c r="F3" s="200" t="s">
        <v>424</v>
      </c>
      <c r="G3" s="276" t="s">
        <v>425</v>
      </c>
      <c r="H3" s="278" t="s">
        <v>426</v>
      </c>
      <c r="I3" s="279"/>
    </row>
    <row r="4" spans="1:9" ht="15" customHeight="1">
      <c r="A4" s="273"/>
      <c r="B4" s="259"/>
      <c r="C4" s="259"/>
      <c r="D4" s="86" t="s">
        <v>427</v>
      </c>
      <c r="E4" s="86" t="s">
        <v>428</v>
      </c>
      <c r="F4" s="201"/>
      <c r="G4" s="277"/>
      <c r="H4" s="280"/>
      <c r="I4" s="217"/>
    </row>
    <row r="5" spans="1:9" ht="15" customHeight="1">
      <c r="A5" s="274"/>
      <c r="B5" s="260"/>
      <c r="C5" s="260"/>
      <c r="D5" s="52" t="s">
        <v>429</v>
      </c>
      <c r="E5" s="52" t="s">
        <v>430</v>
      </c>
      <c r="F5" s="52" t="s">
        <v>430</v>
      </c>
      <c r="G5" s="52" t="s">
        <v>430</v>
      </c>
      <c r="H5" s="202" t="s">
        <v>430</v>
      </c>
      <c r="I5" s="235"/>
    </row>
    <row r="6" spans="1:9" ht="19.5" customHeight="1">
      <c r="A6" s="231" t="s">
        <v>328</v>
      </c>
      <c r="B6" s="262" t="s">
        <v>0</v>
      </c>
      <c r="C6" s="201" t="s">
        <v>431</v>
      </c>
      <c r="D6" s="201" t="s">
        <v>432</v>
      </c>
      <c r="E6" s="264">
        <v>945</v>
      </c>
      <c r="F6" s="257">
        <v>39</v>
      </c>
      <c r="G6" s="201" t="s">
        <v>432</v>
      </c>
      <c r="H6" s="87" t="s">
        <v>1</v>
      </c>
      <c r="I6" s="88">
        <v>1344</v>
      </c>
    </row>
    <row r="7" spans="1:9" ht="19.5" customHeight="1">
      <c r="A7" s="261"/>
      <c r="B7" s="263"/>
      <c r="C7" s="252"/>
      <c r="D7" s="252"/>
      <c r="E7" s="256"/>
      <c r="F7" s="254"/>
      <c r="G7" s="252"/>
      <c r="H7" s="89" t="s">
        <v>2</v>
      </c>
      <c r="I7" s="90">
        <v>3349</v>
      </c>
    </row>
    <row r="8" spans="1:9" ht="19.5" customHeight="1">
      <c r="A8" s="265" t="s">
        <v>329</v>
      </c>
      <c r="B8" s="86" t="s">
        <v>3</v>
      </c>
      <c r="C8" s="251" t="s">
        <v>431</v>
      </c>
      <c r="D8" s="251" t="s">
        <v>432</v>
      </c>
      <c r="E8" s="255">
        <v>787</v>
      </c>
      <c r="F8" s="253">
        <v>173</v>
      </c>
      <c r="G8" s="251" t="s">
        <v>432</v>
      </c>
      <c r="H8" s="89" t="s">
        <v>1</v>
      </c>
      <c r="I8" s="90">
        <v>2520</v>
      </c>
    </row>
    <row r="9" spans="1:9" ht="19.5" customHeight="1">
      <c r="A9" s="261"/>
      <c r="B9" s="91" t="s">
        <v>433</v>
      </c>
      <c r="C9" s="252"/>
      <c r="D9" s="252"/>
      <c r="E9" s="256"/>
      <c r="F9" s="254"/>
      <c r="G9" s="252"/>
      <c r="H9" s="89" t="s">
        <v>2</v>
      </c>
      <c r="I9" s="90">
        <v>4252</v>
      </c>
    </row>
    <row r="10" spans="1:9" ht="19.5" customHeight="1">
      <c r="A10" s="265" t="s">
        <v>330</v>
      </c>
      <c r="B10" s="251" t="s">
        <v>434</v>
      </c>
      <c r="C10" s="251" t="s">
        <v>431</v>
      </c>
      <c r="D10" s="251" t="s">
        <v>432</v>
      </c>
      <c r="E10" s="255">
        <v>735</v>
      </c>
      <c r="F10" s="253">
        <v>135</v>
      </c>
      <c r="G10" s="251" t="s">
        <v>432</v>
      </c>
      <c r="H10" s="89" t="s">
        <v>1</v>
      </c>
      <c r="I10" s="90">
        <v>2100</v>
      </c>
    </row>
    <row r="11" spans="1:9" ht="19.5" customHeight="1">
      <c r="A11" s="261"/>
      <c r="B11" s="252"/>
      <c r="C11" s="252"/>
      <c r="D11" s="252"/>
      <c r="E11" s="256"/>
      <c r="F11" s="254"/>
      <c r="G11" s="252"/>
      <c r="H11" s="89" t="s">
        <v>2</v>
      </c>
      <c r="I11" s="90">
        <v>3620</v>
      </c>
    </row>
    <row r="12" spans="1:9" ht="19.5" customHeight="1">
      <c r="A12" s="265" t="s">
        <v>331</v>
      </c>
      <c r="B12" s="251" t="s">
        <v>434</v>
      </c>
      <c r="C12" s="251" t="s">
        <v>431</v>
      </c>
      <c r="D12" s="255">
        <v>6</v>
      </c>
      <c r="E12" s="255">
        <v>1512</v>
      </c>
      <c r="F12" s="253">
        <v>210</v>
      </c>
      <c r="G12" s="251" t="s">
        <v>432</v>
      </c>
      <c r="H12" s="89" t="s">
        <v>1</v>
      </c>
      <c r="I12" s="90">
        <v>2352</v>
      </c>
    </row>
    <row r="13" spans="1:9" ht="19.5" customHeight="1">
      <c r="A13" s="261"/>
      <c r="B13" s="252"/>
      <c r="C13" s="252"/>
      <c r="D13" s="256"/>
      <c r="E13" s="256"/>
      <c r="F13" s="254"/>
      <c r="G13" s="252"/>
      <c r="H13" s="89" t="s">
        <v>2</v>
      </c>
      <c r="I13" s="90">
        <v>4452</v>
      </c>
    </row>
    <row r="14" spans="1:9" ht="19.5" customHeight="1">
      <c r="A14" s="265" t="s">
        <v>332</v>
      </c>
      <c r="B14" s="251" t="s">
        <v>435</v>
      </c>
      <c r="C14" s="251" t="s">
        <v>431</v>
      </c>
      <c r="D14" s="251" t="s">
        <v>432</v>
      </c>
      <c r="E14" s="255">
        <v>840</v>
      </c>
      <c r="F14" s="253">
        <v>105</v>
      </c>
      <c r="G14" s="251" t="s">
        <v>432</v>
      </c>
      <c r="H14" s="89" t="s">
        <v>1</v>
      </c>
      <c r="I14" s="90">
        <v>1890</v>
      </c>
    </row>
    <row r="15" spans="1:9" ht="19.5" customHeight="1">
      <c r="A15" s="261"/>
      <c r="B15" s="252"/>
      <c r="C15" s="252"/>
      <c r="D15" s="252"/>
      <c r="E15" s="256"/>
      <c r="F15" s="254"/>
      <c r="G15" s="252"/>
      <c r="H15" s="89" t="s">
        <v>2</v>
      </c>
      <c r="I15" s="90">
        <v>3885</v>
      </c>
    </row>
    <row r="16" spans="1:9" ht="19.5" customHeight="1">
      <c r="A16" s="265" t="s">
        <v>333</v>
      </c>
      <c r="B16" s="251" t="s">
        <v>436</v>
      </c>
      <c r="C16" s="251" t="s">
        <v>431</v>
      </c>
      <c r="D16" s="251" t="s">
        <v>432</v>
      </c>
      <c r="E16" s="255">
        <v>735</v>
      </c>
      <c r="F16" s="253">
        <v>52</v>
      </c>
      <c r="G16" s="251" t="s">
        <v>432</v>
      </c>
      <c r="H16" s="89" t="s">
        <v>1</v>
      </c>
      <c r="I16" s="90">
        <v>1785</v>
      </c>
    </row>
    <row r="17" spans="1:9" ht="19.5" customHeight="1">
      <c r="A17" s="261"/>
      <c r="B17" s="252"/>
      <c r="C17" s="252"/>
      <c r="D17" s="252"/>
      <c r="E17" s="256"/>
      <c r="F17" s="254"/>
      <c r="G17" s="252"/>
      <c r="H17" s="89" t="s">
        <v>2</v>
      </c>
      <c r="I17" s="90">
        <v>3675</v>
      </c>
    </row>
    <row r="18" spans="1:9" ht="19.5" customHeight="1">
      <c r="A18" s="265" t="s">
        <v>334</v>
      </c>
      <c r="B18" s="251" t="s">
        <v>437</v>
      </c>
      <c r="C18" s="251" t="s">
        <v>431</v>
      </c>
      <c r="D18" s="268">
        <v>8</v>
      </c>
      <c r="E18" s="255">
        <v>1470</v>
      </c>
      <c r="F18" s="253">
        <v>178</v>
      </c>
      <c r="G18" s="251" t="s">
        <v>432</v>
      </c>
      <c r="H18" s="89" t="s">
        <v>1</v>
      </c>
      <c r="I18" s="90">
        <v>1827</v>
      </c>
    </row>
    <row r="19" spans="1:9" ht="19.5" customHeight="1">
      <c r="A19" s="261"/>
      <c r="B19" s="252"/>
      <c r="C19" s="252"/>
      <c r="D19" s="269"/>
      <c r="E19" s="256"/>
      <c r="F19" s="254"/>
      <c r="G19" s="252"/>
      <c r="H19" s="89" t="s">
        <v>2</v>
      </c>
      <c r="I19" s="90">
        <v>3612</v>
      </c>
    </row>
    <row r="20" spans="1:9" ht="19.5" customHeight="1">
      <c r="A20" s="265" t="s">
        <v>335</v>
      </c>
      <c r="B20" s="86" t="s">
        <v>4</v>
      </c>
      <c r="C20" s="251" t="s">
        <v>431</v>
      </c>
      <c r="D20" s="255">
        <v>10</v>
      </c>
      <c r="E20" s="255">
        <v>2030</v>
      </c>
      <c r="F20" s="253">
        <v>203</v>
      </c>
      <c r="G20" s="251" t="s">
        <v>432</v>
      </c>
      <c r="H20" s="89" t="s">
        <v>1</v>
      </c>
      <c r="I20" s="90">
        <v>2030</v>
      </c>
    </row>
    <row r="21" spans="1:9" ht="19.5" customHeight="1">
      <c r="A21" s="261"/>
      <c r="B21" s="91" t="s">
        <v>433</v>
      </c>
      <c r="C21" s="252"/>
      <c r="D21" s="256"/>
      <c r="E21" s="256"/>
      <c r="F21" s="254"/>
      <c r="G21" s="252"/>
      <c r="H21" s="89" t="s">
        <v>2</v>
      </c>
      <c r="I21" s="90">
        <v>4070</v>
      </c>
    </row>
    <row r="22" spans="1:9" ht="19.5" customHeight="1">
      <c r="A22" s="265" t="s">
        <v>336</v>
      </c>
      <c r="B22" s="251" t="s">
        <v>438</v>
      </c>
      <c r="C22" s="251" t="s">
        <v>439</v>
      </c>
      <c r="D22" s="255">
        <v>10</v>
      </c>
      <c r="E22" s="255">
        <v>1838</v>
      </c>
      <c r="F22" s="253">
        <v>242</v>
      </c>
      <c r="G22" s="255">
        <v>126</v>
      </c>
      <c r="H22" s="89" t="s">
        <v>1</v>
      </c>
      <c r="I22" s="90">
        <v>1960</v>
      </c>
    </row>
    <row r="23" spans="1:9" ht="19.5" customHeight="1">
      <c r="A23" s="261"/>
      <c r="B23" s="252"/>
      <c r="C23" s="252"/>
      <c r="D23" s="256"/>
      <c r="E23" s="256"/>
      <c r="F23" s="254"/>
      <c r="G23" s="256"/>
      <c r="H23" s="89" t="s">
        <v>2</v>
      </c>
      <c r="I23" s="90">
        <v>4370</v>
      </c>
    </row>
    <row r="24" spans="1:9" ht="19.5" customHeight="1">
      <c r="A24" s="265" t="s">
        <v>337</v>
      </c>
      <c r="B24" s="251" t="s">
        <v>440</v>
      </c>
      <c r="C24" s="251" t="s">
        <v>441</v>
      </c>
      <c r="D24" s="255">
        <v>5</v>
      </c>
      <c r="E24" s="255">
        <v>1890</v>
      </c>
      <c r="F24" s="253">
        <v>84</v>
      </c>
      <c r="G24" s="255">
        <v>105</v>
      </c>
      <c r="H24" s="89" t="s">
        <v>1</v>
      </c>
      <c r="I24" s="90">
        <v>2410</v>
      </c>
    </row>
    <row r="25" spans="1:9" ht="19.5" customHeight="1">
      <c r="A25" s="261"/>
      <c r="B25" s="252"/>
      <c r="C25" s="252"/>
      <c r="D25" s="256"/>
      <c r="E25" s="256"/>
      <c r="F25" s="254"/>
      <c r="G25" s="256"/>
      <c r="H25" s="89" t="s">
        <v>2</v>
      </c>
      <c r="I25" s="90">
        <v>4930</v>
      </c>
    </row>
    <row r="26" spans="1:9" ht="19.5" customHeight="1">
      <c r="A26" s="266" t="s">
        <v>338</v>
      </c>
      <c r="B26" s="251" t="s">
        <v>442</v>
      </c>
      <c r="C26" s="251" t="s">
        <v>431</v>
      </c>
      <c r="D26" s="251" t="s">
        <v>432</v>
      </c>
      <c r="E26" s="255">
        <v>500</v>
      </c>
      <c r="F26" s="253">
        <v>160</v>
      </c>
      <c r="G26" s="251" t="s">
        <v>432</v>
      </c>
      <c r="H26" s="89" t="s">
        <v>1</v>
      </c>
      <c r="I26" s="90">
        <v>2180</v>
      </c>
    </row>
    <row r="27" spans="1:9" ht="19.5" customHeight="1">
      <c r="A27" s="261"/>
      <c r="B27" s="252"/>
      <c r="C27" s="252"/>
      <c r="D27" s="252"/>
      <c r="E27" s="256"/>
      <c r="F27" s="254"/>
      <c r="G27" s="252"/>
      <c r="H27" s="89" t="s">
        <v>2</v>
      </c>
      <c r="I27" s="90">
        <v>4490</v>
      </c>
    </row>
    <row r="28" spans="1:9" ht="19.5" customHeight="1">
      <c r="A28" s="266" t="s">
        <v>443</v>
      </c>
      <c r="B28" s="251" t="s">
        <v>444</v>
      </c>
      <c r="C28" s="251" t="s">
        <v>439</v>
      </c>
      <c r="D28" s="255">
        <v>10</v>
      </c>
      <c r="E28" s="255">
        <v>1785</v>
      </c>
      <c r="F28" s="253">
        <v>178</v>
      </c>
      <c r="G28" s="251" t="s">
        <v>432</v>
      </c>
      <c r="H28" s="89" t="s">
        <v>1</v>
      </c>
      <c r="I28" s="90">
        <v>1785</v>
      </c>
    </row>
    <row r="29" spans="1:9" ht="19.5" customHeight="1">
      <c r="A29" s="261"/>
      <c r="B29" s="252"/>
      <c r="C29" s="252"/>
      <c r="D29" s="256"/>
      <c r="E29" s="256"/>
      <c r="F29" s="254"/>
      <c r="G29" s="252"/>
      <c r="H29" s="89" t="s">
        <v>2</v>
      </c>
      <c r="I29" s="90">
        <v>3570</v>
      </c>
    </row>
    <row r="30" spans="1:9" ht="19.5" customHeight="1">
      <c r="A30" s="265" t="s">
        <v>340</v>
      </c>
      <c r="B30" s="251" t="s">
        <v>435</v>
      </c>
      <c r="C30" s="251" t="s">
        <v>439</v>
      </c>
      <c r="D30" s="251" t="s">
        <v>432</v>
      </c>
      <c r="E30" s="255">
        <v>1102</v>
      </c>
      <c r="F30" s="253">
        <v>63</v>
      </c>
      <c r="G30" s="255">
        <v>105</v>
      </c>
      <c r="H30" s="89" t="s">
        <v>1</v>
      </c>
      <c r="I30" s="90">
        <v>1837</v>
      </c>
    </row>
    <row r="31" spans="1:9" ht="19.5" customHeight="1">
      <c r="A31" s="261"/>
      <c r="B31" s="252"/>
      <c r="C31" s="252"/>
      <c r="D31" s="252"/>
      <c r="E31" s="256"/>
      <c r="F31" s="254"/>
      <c r="G31" s="256"/>
      <c r="H31" s="89" t="s">
        <v>2</v>
      </c>
      <c r="I31" s="90">
        <v>4777</v>
      </c>
    </row>
    <row r="32" spans="1:9" ht="19.5" customHeight="1">
      <c r="A32" s="265" t="s">
        <v>380</v>
      </c>
      <c r="B32" s="251" t="s">
        <v>434</v>
      </c>
      <c r="C32" s="267" t="s">
        <v>445</v>
      </c>
      <c r="D32" s="255">
        <v>10</v>
      </c>
      <c r="E32" s="255">
        <v>2520</v>
      </c>
      <c r="F32" s="253">
        <v>252</v>
      </c>
      <c r="G32" s="255">
        <v>105</v>
      </c>
      <c r="H32" s="89" t="s">
        <v>1</v>
      </c>
      <c r="I32" s="90">
        <v>2625</v>
      </c>
    </row>
    <row r="33" spans="1:9" ht="19.5" customHeight="1">
      <c r="A33" s="261"/>
      <c r="B33" s="252"/>
      <c r="C33" s="252"/>
      <c r="D33" s="256"/>
      <c r="E33" s="256"/>
      <c r="F33" s="254"/>
      <c r="G33" s="256"/>
      <c r="H33" s="89" t="s">
        <v>2</v>
      </c>
      <c r="I33" s="90">
        <v>5145</v>
      </c>
    </row>
    <row r="34" spans="1:9" ht="19.5" customHeight="1">
      <c r="A34" s="265" t="s">
        <v>381</v>
      </c>
      <c r="B34" s="251" t="s">
        <v>446</v>
      </c>
      <c r="C34" s="251" t="s">
        <v>431</v>
      </c>
      <c r="D34" s="255">
        <v>5</v>
      </c>
      <c r="E34" s="255">
        <v>1000</v>
      </c>
      <c r="F34" s="253">
        <v>220</v>
      </c>
      <c r="G34" s="251" t="s">
        <v>432</v>
      </c>
      <c r="H34" s="89" t="s">
        <v>1</v>
      </c>
      <c r="I34" s="90">
        <v>2100</v>
      </c>
    </row>
    <row r="35" spans="1:9" ht="19.5" customHeight="1">
      <c r="A35" s="261"/>
      <c r="B35" s="252"/>
      <c r="C35" s="252"/>
      <c r="D35" s="256"/>
      <c r="E35" s="256"/>
      <c r="F35" s="254"/>
      <c r="G35" s="252"/>
      <c r="H35" s="89" t="s">
        <v>2</v>
      </c>
      <c r="I35" s="90">
        <v>4300</v>
      </c>
    </row>
    <row r="36" spans="1:9" ht="19.5" customHeight="1">
      <c r="A36" s="265" t="s">
        <v>382</v>
      </c>
      <c r="B36" s="251" t="s">
        <v>447</v>
      </c>
      <c r="C36" s="251" t="s">
        <v>439</v>
      </c>
      <c r="D36" s="255">
        <v>10</v>
      </c>
      <c r="E36" s="255">
        <v>2500</v>
      </c>
      <c r="F36" s="253">
        <v>260</v>
      </c>
      <c r="G36" s="255">
        <v>110</v>
      </c>
      <c r="H36" s="89" t="s">
        <v>1</v>
      </c>
      <c r="I36" s="90">
        <v>2610</v>
      </c>
    </row>
    <row r="37" spans="1:9" ht="19.5" customHeight="1">
      <c r="A37" s="261"/>
      <c r="B37" s="252"/>
      <c r="C37" s="252"/>
      <c r="D37" s="256"/>
      <c r="E37" s="256"/>
      <c r="F37" s="254"/>
      <c r="G37" s="256"/>
      <c r="H37" s="89" t="s">
        <v>2</v>
      </c>
      <c r="I37" s="90">
        <v>5210</v>
      </c>
    </row>
    <row r="38" spans="1:9" ht="19.5" customHeight="1">
      <c r="A38" s="265" t="s">
        <v>383</v>
      </c>
      <c r="B38" s="86" t="s">
        <v>448</v>
      </c>
      <c r="C38" s="251" t="s">
        <v>431</v>
      </c>
      <c r="D38" s="251" t="s">
        <v>432</v>
      </c>
      <c r="E38" s="255">
        <v>840</v>
      </c>
      <c r="F38" s="253">
        <v>126</v>
      </c>
      <c r="G38" s="251" t="s">
        <v>432</v>
      </c>
      <c r="H38" s="89" t="s">
        <v>1</v>
      </c>
      <c r="I38" s="90">
        <v>2100</v>
      </c>
    </row>
    <row r="39" spans="1:9" ht="19.5" customHeight="1">
      <c r="A39" s="261"/>
      <c r="B39" s="91" t="s">
        <v>433</v>
      </c>
      <c r="C39" s="252"/>
      <c r="D39" s="252"/>
      <c r="E39" s="256"/>
      <c r="F39" s="254"/>
      <c r="G39" s="252"/>
      <c r="H39" s="89" t="s">
        <v>2</v>
      </c>
      <c r="I39" s="90">
        <v>3559</v>
      </c>
    </row>
    <row r="40" spans="1:9" ht="19.5" customHeight="1">
      <c r="A40" s="265" t="s">
        <v>384</v>
      </c>
      <c r="B40" s="251" t="s">
        <v>449</v>
      </c>
      <c r="C40" s="251" t="s">
        <v>431</v>
      </c>
      <c r="D40" s="251" t="s">
        <v>432</v>
      </c>
      <c r="E40" s="255">
        <v>945</v>
      </c>
      <c r="F40" s="253">
        <v>157</v>
      </c>
      <c r="G40" s="251" t="s">
        <v>432</v>
      </c>
      <c r="H40" s="89" t="s">
        <v>1</v>
      </c>
      <c r="I40" s="90">
        <v>2520</v>
      </c>
    </row>
    <row r="41" spans="1:9" ht="19.5" customHeight="1">
      <c r="A41" s="261"/>
      <c r="B41" s="252"/>
      <c r="C41" s="252"/>
      <c r="D41" s="252"/>
      <c r="E41" s="256"/>
      <c r="F41" s="254"/>
      <c r="G41" s="252"/>
      <c r="H41" s="89" t="s">
        <v>2</v>
      </c>
      <c r="I41" s="90">
        <v>4095</v>
      </c>
    </row>
    <row r="42" spans="1:9" ht="19.5" customHeight="1">
      <c r="A42" s="265" t="s">
        <v>385</v>
      </c>
      <c r="B42" s="251" t="s">
        <v>450</v>
      </c>
      <c r="C42" s="251" t="s">
        <v>439</v>
      </c>
      <c r="D42" s="255">
        <v>8</v>
      </c>
      <c r="E42" s="255">
        <v>1932</v>
      </c>
      <c r="F42" s="253">
        <v>241</v>
      </c>
      <c r="G42" s="251" t="s">
        <v>432</v>
      </c>
      <c r="H42" s="89" t="s">
        <v>1</v>
      </c>
      <c r="I42" s="90">
        <v>2415</v>
      </c>
    </row>
    <row r="43" spans="1:9" ht="19.5" customHeight="1">
      <c r="A43" s="232"/>
      <c r="B43" s="202"/>
      <c r="C43" s="202"/>
      <c r="D43" s="270"/>
      <c r="E43" s="270"/>
      <c r="F43" s="271"/>
      <c r="G43" s="202"/>
      <c r="H43" s="92" t="s">
        <v>2</v>
      </c>
      <c r="I43" s="93">
        <v>4830</v>
      </c>
    </row>
    <row r="44" spans="1:9" ht="15" customHeight="1">
      <c r="A44" s="64"/>
      <c r="B44" s="58"/>
      <c r="C44" s="58"/>
      <c r="D44" s="49"/>
      <c r="E44" s="94"/>
      <c r="F44" s="94"/>
      <c r="G44" s="49"/>
      <c r="H44" s="49"/>
      <c r="I44" s="50"/>
    </row>
    <row r="45" spans="2:9" ht="15" customHeight="1">
      <c r="B45" s="95"/>
      <c r="F45" s="174" t="str">
        <f>F2</f>
        <v>（平成21年 3月31日現在）</v>
      </c>
      <c r="G45" s="174"/>
      <c r="H45" s="174"/>
      <c r="I45" s="174"/>
    </row>
    <row r="46" spans="1:9" ht="15" customHeight="1">
      <c r="A46" s="272" t="s">
        <v>420</v>
      </c>
      <c r="B46" s="275" t="s">
        <v>421</v>
      </c>
      <c r="C46" s="275" t="s">
        <v>422</v>
      </c>
      <c r="D46" s="258" t="s">
        <v>423</v>
      </c>
      <c r="E46" s="258"/>
      <c r="F46" s="258" t="s">
        <v>424</v>
      </c>
      <c r="G46" s="276" t="s">
        <v>425</v>
      </c>
      <c r="H46" s="278" t="s">
        <v>426</v>
      </c>
      <c r="I46" s="279"/>
    </row>
    <row r="47" spans="1:9" ht="15" customHeight="1">
      <c r="A47" s="273"/>
      <c r="B47" s="259"/>
      <c r="C47" s="259"/>
      <c r="D47" s="86" t="s">
        <v>427</v>
      </c>
      <c r="E47" s="86" t="s">
        <v>428</v>
      </c>
      <c r="F47" s="259"/>
      <c r="G47" s="277"/>
      <c r="H47" s="280"/>
      <c r="I47" s="217"/>
    </row>
    <row r="48" spans="1:9" ht="15" customHeight="1">
      <c r="A48" s="274"/>
      <c r="B48" s="260"/>
      <c r="C48" s="260"/>
      <c r="D48" s="52" t="s">
        <v>451</v>
      </c>
      <c r="E48" s="52" t="s">
        <v>430</v>
      </c>
      <c r="F48" s="260"/>
      <c r="G48" s="52" t="s">
        <v>430</v>
      </c>
      <c r="H48" s="202" t="s">
        <v>430</v>
      </c>
      <c r="I48" s="235"/>
    </row>
    <row r="49" spans="1:9" ht="19.5" customHeight="1">
      <c r="A49" s="230" t="s">
        <v>386</v>
      </c>
      <c r="B49" s="51" t="s">
        <v>452</v>
      </c>
      <c r="C49" s="200" t="s">
        <v>431</v>
      </c>
      <c r="D49" s="200" t="s">
        <v>432</v>
      </c>
      <c r="E49" s="289">
        <v>630</v>
      </c>
      <c r="F49" s="257">
        <v>136</v>
      </c>
      <c r="G49" s="200" t="s">
        <v>432</v>
      </c>
      <c r="H49" s="87" t="s">
        <v>1</v>
      </c>
      <c r="I49" s="88">
        <f>(130*10+E49)*1.05</f>
        <v>2026.5</v>
      </c>
    </row>
    <row r="50" spans="1:9" ht="19.5" customHeight="1">
      <c r="A50" s="261"/>
      <c r="B50" s="91" t="s">
        <v>433</v>
      </c>
      <c r="C50" s="252"/>
      <c r="D50" s="252"/>
      <c r="E50" s="256"/>
      <c r="F50" s="254"/>
      <c r="G50" s="252"/>
      <c r="H50" s="89" t="s">
        <v>2</v>
      </c>
      <c r="I50" s="90">
        <f>(130*10+160*10+E49)*1.05</f>
        <v>3706.5</v>
      </c>
    </row>
    <row r="51" spans="1:9" ht="19.5" customHeight="1">
      <c r="A51" s="265" t="s">
        <v>387</v>
      </c>
      <c r="B51" s="251" t="s">
        <v>453</v>
      </c>
      <c r="C51" s="251" t="s">
        <v>431</v>
      </c>
      <c r="D51" s="251" t="s">
        <v>432</v>
      </c>
      <c r="E51" s="255">
        <v>966</v>
      </c>
      <c r="F51" s="253">
        <v>176</v>
      </c>
      <c r="G51" s="251" t="s">
        <v>432</v>
      </c>
      <c r="H51" s="89" t="s">
        <v>1</v>
      </c>
      <c r="I51" s="90">
        <v>2730</v>
      </c>
    </row>
    <row r="52" spans="1:9" ht="19.5" customHeight="1">
      <c r="A52" s="261"/>
      <c r="B52" s="252"/>
      <c r="C52" s="252"/>
      <c r="D52" s="252"/>
      <c r="E52" s="256"/>
      <c r="F52" s="254"/>
      <c r="G52" s="252"/>
      <c r="H52" s="89" t="s">
        <v>2</v>
      </c>
      <c r="I52" s="90">
        <v>5040</v>
      </c>
    </row>
    <row r="53" spans="1:9" ht="19.5" customHeight="1">
      <c r="A53" s="265" t="s">
        <v>388</v>
      </c>
      <c r="B53" s="86" t="s">
        <v>454</v>
      </c>
      <c r="C53" s="251" t="s">
        <v>439</v>
      </c>
      <c r="D53" s="255">
        <v>8</v>
      </c>
      <c r="E53" s="255">
        <v>1260</v>
      </c>
      <c r="F53" s="253">
        <v>157</v>
      </c>
      <c r="G53" s="255">
        <v>84</v>
      </c>
      <c r="H53" s="89" t="s">
        <v>1</v>
      </c>
      <c r="I53" s="90">
        <v>1659</v>
      </c>
    </row>
    <row r="54" spans="1:9" ht="19.5" customHeight="1">
      <c r="A54" s="261"/>
      <c r="B54" s="91" t="s">
        <v>433</v>
      </c>
      <c r="C54" s="252"/>
      <c r="D54" s="256"/>
      <c r="E54" s="256"/>
      <c r="F54" s="254"/>
      <c r="G54" s="256"/>
      <c r="H54" s="89" t="s">
        <v>2</v>
      </c>
      <c r="I54" s="90">
        <v>3234</v>
      </c>
    </row>
    <row r="55" spans="1:9" ht="19.5" customHeight="1">
      <c r="A55" s="265" t="s">
        <v>389</v>
      </c>
      <c r="B55" s="86" t="s">
        <v>455</v>
      </c>
      <c r="C55" s="251" t="s">
        <v>431</v>
      </c>
      <c r="D55" s="251" t="s">
        <v>432</v>
      </c>
      <c r="E55" s="255">
        <v>840</v>
      </c>
      <c r="F55" s="253">
        <v>157</v>
      </c>
      <c r="G55" s="251" t="s">
        <v>432</v>
      </c>
      <c r="H55" s="89" t="s">
        <v>1</v>
      </c>
      <c r="I55" s="90">
        <v>2415</v>
      </c>
    </row>
    <row r="56" spans="1:9" ht="19.5" customHeight="1">
      <c r="A56" s="261"/>
      <c r="B56" s="91" t="s">
        <v>433</v>
      </c>
      <c r="C56" s="252"/>
      <c r="D56" s="252"/>
      <c r="E56" s="256"/>
      <c r="F56" s="254"/>
      <c r="G56" s="252"/>
      <c r="H56" s="89" t="s">
        <v>2</v>
      </c>
      <c r="I56" s="90">
        <v>3990</v>
      </c>
    </row>
    <row r="57" spans="1:9" ht="19.5" customHeight="1">
      <c r="A57" s="265" t="s">
        <v>390</v>
      </c>
      <c r="B57" s="251" t="s">
        <v>456</v>
      </c>
      <c r="C57" s="267" t="s">
        <v>445</v>
      </c>
      <c r="D57" s="255">
        <v>10</v>
      </c>
      <c r="E57" s="255">
        <v>2100</v>
      </c>
      <c r="F57" s="253">
        <v>210</v>
      </c>
      <c r="G57" s="251" t="s">
        <v>457</v>
      </c>
      <c r="H57" s="89" t="s">
        <v>1</v>
      </c>
      <c r="I57" s="90">
        <v>2100</v>
      </c>
    </row>
    <row r="58" spans="1:9" ht="19.5" customHeight="1">
      <c r="A58" s="261"/>
      <c r="B58" s="252"/>
      <c r="C58" s="252"/>
      <c r="D58" s="256"/>
      <c r="E58" s="256"/>
      <c r="F58" s="254"/>
      <c r="G58" s="252"/>
      <c r="H58" s="89" t="s">
        <v>2</v>
      </c>
      <c r="I58" s="90">
        <v>4200</v>
      </c>
    </row>
    <row r="59" spans="1:9" ht="19.5" customHeight="1">
      <c r="A59" s="266" t="s">
        <v>391</v>
      </c>
      <c r="B59" s="251" t="s">
        <v>458</v>
      </c>
      <c r="C59" s="251" t="s">
        <v>431</v>
      </c>
      <c r="D59" s="251" t="s">
        <v>432</v>
      </c>
      <c r="E59" s="255">
        <v>1050</v>
      </c>
      <c r="F59" s="253">
        <v>68</v>
      </c>
      <c r="G59" s="251" t="s">
        <v>432</v>
      </c>
      <c r="H59" s="89" t="s">
        <v>1</v>
      </c>
      <c r="I59" s="90">
        <v>1730</v>
      </c>
    </row>
    <row r="60" spans="1:9" ht="19.5" customHeight="1">
      <c r="A60" s="261"/>
      <c r="B60" s="252"/>
      <c r="C60" s="252"/>
      <c r="D60" s="252"/>
      <c r="E60" s="256"/>
      <c r="F60" s="254"/>
      <c r="G60" s="252"/>
      <c r="H60" s="89" t="s">
        <v>2</v>
      </c>
      <c r="I60" s="90">
        <v>3720</v>
      </c>
    </row>
    <row r="61" spans="1:9" ht="19.5" customHeight="1">
      <c r="A61" s="266" t="s">
        <v>392</v>
      </c>
      <c r="B61" s="251" t="s">
        <v>459</v>
      </c>
      <c r="C61" s="251" t="s">
        <v>431</v>
      </c>
      <c r="D61" s="251" t="s">
        <v>432</v>
      </c>
      <c r="E61" s="255">
        <v>1092</v>
      </c>
      <c r="F61" s="253">
        <v>63</v>
      </c>
      <c r="G61" s="251" t="s">
        <v>432</v>
      </c>
      <c r="H61" s="89" t="s">
        <v>1</v>
      </c>
      <c r="I61" s="90">
        <v>1722</v>
      </c>
    </row>
    <row r="62" spans="1:9" ht="19.5" customHeight="1">
      <c r="A62" s="261"/>
      <c r="B62" s="252"/>
      <c r="C62" s="252"/>
      <c r="D62" s="252"/>
      <c r="E62" s="256"/>
      <c r="F62" s="254"/>
      <c r="G62" s="252"/>
      <c r="H62" s="89" t="s">
        <v>2</v>
      </c>
      <c r="I62" s="90">
        <v>3402</v>
      </c>
    </row>
    <row r="63" spans="1:9" ht="19.5" customHeight="1">
      <c r="A63" s="266" t="s">
        <v>398</v>
      </c>
      <c r="B63" s="251" t="s">
        <v>460</v>
      </c>
      <c r="C63" s="251" t="s">
        <v>431</v>
      </c>
      <c r="D63" s="251" t="s">
        <v>432</v>
      </c>
      <c r="E63" s="255">
        <v>735</v>
      </c>
      <c r="F63" s="253">
        <v>126</v>
      </c>
      <c r="G63" s="251" t="s">
        <v>432</v>
      </c>
      <c r="H63" s="89" t="s">
        <v>1</v>
      </c>
      <c r="I63" s="90">
        <v>1995</v>
      </c>
    </row>
    <row r="64" spans="1:9" ht="19.5" customHeight="1">
      <c r="A64" s="261"/>
      <c r="B64" s="252"/>
      <c r="C64" s="252"/>
      <c r="D64" s="252"/>
      <c r="E64" s="256"/>
      <c r="F64" s="254"/>
      <c r="G64" s="252"/>
      <c r="H64" s="89" t="s">
        <v>2</v>
      </c>
      <c r="I64" s="90">
        <v>4095</v>
      </c>
    </row>
    <row r="65" spans="1:9" ht="19.5" customHeight="1">
      <c r="A65" s="266" t="s">
        <v>399</v>
      </c>
      <c r="B65" s="251" t="s">
        <v>460</v>
      </c>
      <c r="C65" s="251" t="s">
        <v>431</v>
      </c>
      <c r="D65" s="251" t="s">
        <v>432</v>
      </c>
      <c r="E65" s="255">
        <v>1050</v>
      </c>
      <c r="F65" s="253">
        <v>99</v>
      </c>
      <c r="G65" s="251" t="s">
        <v>432</v>
      </c>
      <c r="H65" s="89" t="s">
        <v>1</v>
      </c>
      <c r="I65" s="90">
        <v>2040</v>
      </c>
    </row>
    <row r="66" spans="1:9" ht="19.5" customHeight="1">
      <c r="A66" s="261"/>
      <c r="B66" s="252"/>
      <c r="C66" s="252"/>
      <c r="D66" s="252"/>
      <c r="E66" s="256"/>
      <c r="F66" s="254"/>
      <c r="G66" s="252"/>
      <c r="H66" s="89" t="s">
        <v>2</v>
      </c>
      <c r="I66" s="90">
        <v>4230</v>
      </c>
    </row>
    <row r="67" spans="1:9" ht="19.5" customHeight="1">
      <c r="A67" s="266" t="s">
        <v>400</v>
      </c>
      <c r="B67" s="251" t="s">
        <v>458</v>
      </c>
      <c r="C67" s="251" t="s">
        <v>431</v>
      </c>
      <c r="D67" s="251" t="s">
        <v>432</v>
      </c>
      <c r="E67" s="255">
        <v>1050</v>
      </c>
      <c r="F67" s="253">
        <v>68</v>
      </c>
      <c r="G67" s="251" t="s">
        <v>432</v>
      </c>
      <c r="H67" s="89" t="s">
        <v>1</v>
      </c>
      <c r="I67" s="90">
        <v>1730</v>
      </c>
    </row>
    <row r="68" spans="1:9" ht="19.5" customHeight="1">
      <c r="A68" s="261"/>
      <c r="B68" s="252"/>
      <c r="C68" s="252"/>
      <c r="D68" s="252"/>
      <c r="E68" s="256"/>
      <c r="F68" s="254"/>
      <c r="G68" s="252"/>
      <c r="H68" s="89" t="s">
        <v>2</v>
      </c>
      <c r="I68" s="90">
        <v>3720</v>
      </c>
    </row>
    <row r="69" spans="1:9" ht="19.5" customHeight="1">
      <c r="A69" s="266" t="s">
        <v>461</v>
      </c>
      <c r="B69" s="251" t="s">
        <v>458</v>
      </c>
      <c r="C69" s="251" t="s">
        <v>431</v>
      </c>
      <c r="D69" s="251" t="s">
        <v>432</v>
      </c>
      <c r="E69" s="255">
        <v>1050</v>
      </c>
      <c r="F69" s="253">
        <v>68</v>
      </c>
      <c r="G69" s="251" t="s">
        <v>432</v>
      </c>
      <c r="H69" s="89" t="s">
        <v>1</v>
      </c>
      <c r="I69" s="90">
        <v>1730</v>
      </c>
    </row>
    <row r="70" spans="1:9" ht="19.5" customHeight="1">
      <c r="A70" s="261"/>
      <c r="B70" s="252"/>
      <c r="C70" s="252"/>
      <c r="D70" s="252"/>
      <c r="E70" s="256"/>
      <c r="F70" s="254"/>
      <c r="G70" s="252"/>
      <c r="H70" s="89" t="s">
        <v>2</v>
      </c>
      <c r="I70" s="90">
        <v>3720</v>
      </c>
    </row>
    <row r="71" spans="1:9" ht="19.5" customHeight="1">
      <c r="A71" s="266" t="s">
        <v>402</v>
      </c>
      <c r="B71" s="251" t="s">
        <v>458</v>
      </c>
      <c r="C71" s="251" t="s">
        <v>431</v>
      </c>
      <c r="D71" s="251" t="s">
        <v>432</v>
      </c>
      <c r="E71" s="255">
        <v>1050</v>
      </c>
      <c r="F71" s="253">
        <v>68</v>
      </c>
      <c r="G71" s="251" t="s">
        <v>432</v>
      </c>
      <c r="H71" s="89" t="s">
        <v>1</v>
      </c>
      <c r="I71" s="90">
        <v>1730</v>
      </c>
    </row>
    <row r="72" spans="1:9" ht="19.5" customHeight="1">
      <c r="A72" s="261"/>
      <c r="B72" s="252"/>
      <c r="C72" s="252"/>
      <c r="D72" s="252"/>
      <c r="E72" s="256"/>
      <c r="F72" s="254"/>
      <c r="G72" s="252"/>
      <c r="H72" s="89" t="s">
        <v>2</v>
      </c>
      <c r="I72" s="90">
        <v>3720</v>
      </c>
    </row>
    <row r="73" spans="1:9" ht="19.5" customHeight="1">
      <c r="A73" s="266" t="s">
        <v>403</v>
      </c>
      <c r="B73" s="251" t="s">
        <v>458</v>
      </c>
      <c r="C73" s="251" t="s">
        <v>431</v>
      </c>
      <c r="D73" s="251" t="s">
        <v>432</v>
      </c>
      <c r="E73" s="255">
        <v>1050</v>
      </c>
      <c r="F73" s="253">
        <v>68</v>
      </c>
      <c r="G73" s="251" t="s">
        <v>432</v>
      </c>
      <c r="H73" s="89" t="s">
        <v>1</v>
      </c>
      <c r="I73" s="90">
        <v>1730</v>
      </c>
    </row>
    <row r="74" spans="1:9" ht="19.5" customHeight="1">
      <c r="A74" s="261"/>
      <c r="B74" s="252"/>
      <c r="C74" s="252"/>
      <c r="D74" s="252"/>
      <c r="E74" s="256"/>
      <c r="F74" s="254"/>
      <c r="G74" s="252"/>
      <c r="H74" s="89" t="s">
        <v>2</v>
      </c>
      <c r="I74" s="90">
        <v>3720</v>
      </c>
    </row>
    <row r="75" spans="1:9" ht="19.5" customHeight="1">
      <c r="A75" s="265" t="s">
        <v>404</v>
      </c>
      <c r="B75" s="251" t="s">
        <v>5</v>
      </c>
      <c r="C75" s="251" t="s">
        <v>431</v>
      </c>
      <c r="D75" s="255">
        <v>10</v>
      </c>
      <c r="E75" s="255">
        <v>1995</v>
      </c>
      <c r="F75" s="253">
        <v>304</v>
      </c>
      <c r="G75" s="251" t="s">
        <v>432</v>
      </c>
      <c r="H75" s="89" t="s">
        <v>1</v>
      </c>
      <c r="I75" s="90">
        <v>1995</v>
      </c>
    </row>
    <row r="76" spans="1:9" ht="19.5" customHeight="1">
      <c r="A76" s="261"/>
      <c r="B76" s="252"/>
      <c r="C76" s="252"/>
      <c r="D76" s="256"/>
      <c r="E76" s="256"/>
      <c r="F76" s="254"/>
      <c r="G76" s="252"/>
      <c r="H76" s="89" t="s">
        <v>2</v>
      </c>
      <c r="I76" s="90">
        <v>5040</v>
      </c>
    </row>
    <row r="77" spans="1:9" ht="19.5" customHeight="1">
      <c r="A77" s="266" t="s">
        <v>405</v>
      </c>
      <c r="B77" s="251" t="s">
        <v>459</v>
      </c>
      <c r="C77" s="251" t="s">
        <v>431</v>
      </c>
      <c r="D77" s="251" t="s">
        <v>432</v>
      </c>
      <c r="E77" s="255">
        <v>1092</v>
      </c>
      <c r="F77" s="253">
        <v>63</v>
      </c>
      <c r="G77" s="251" t="s">
        <v>432</v>
      </c>
      <c r="H77" s="89" t="s">
        <v>1</v>
      </c>
      <c r="I77" s="90">
        <v>1722</v>
      </c>
    </row>
    <row r="78" spans="1:9" ht="19.5" customHeight="1">
      <c r="A78" s="261"/>
      <c r="B78" s="252"/>
      <c r="C78" s="252"/>
      <c r="D78" s="252"/>
      <c r="E78" s="256"/>
      <c r="F78" s="254"/>
      <c r="G78" s="252"/>
      <c r="H78" s="89" t="s">
        <v>2</v>
      </c>
      <c r="I78" s="90">
        <v>3402</v>
      </c>
    </row>
    <row r="79" spans="1:9" ht="19.5" customHeight="1">
      <c r="A79" s="266" t="s">
        <v>406</v>
      </c>
      <c r="B79" s="251" t="s">
        <v>459</v>
      </c>
      <c r="C79" s="251" t="s">
        <v>431</v>
      </c>
      <c r="D79" s="251" t="s">
        <v>432</v>
      </c>
      <c r="E79" s="255">
        <v>1092</v>
      </c>
      <c r="F79" s="253">
        <v>63</v>
      </c>
      <c r="G79" s="251" t="s">
        <v>432</v>
      </c>
      <c r="H79" s="89" t="s">
        <v>1</v>
      </c>
      <c r="I79" s="90">
        <v>1722</v>
      </c>
    </row>
    <row r="80" spans="1:9" ht="19.5" customHeight="1">
      <c r="A80" s="261"/>
      <c r="B80" s="252"/>
      <c r="C80" s="252"/>
      <c r="D80" s="252"/>
      <c r="E80" s="256"/>
      <c r="F80" s="254"/>
      <c r="G80" s="252"/>
      <c r="H80" s="89" t="s">
        <v>2</v>
      </c>
      <c r="I80" s="90">
        <v>3402</v>
      </c>
    </row>
    <row r="81" spans="1:9" ht="19.5" customHeight="1">
      <c r="A81" s="265" t="s">
        <v>266</v>
      </c>
      <c r="B81" s="251" t="s">
        <v>462</v>
      </c>
      <c r="C81" s="251" t="s">
        <v>431</v>
      </c>
      <c r="D81" s="251" t="s">
        <v>432</v>
      </c>
      <c r="E81" s="255">
        <v>1050</v>
      </c>
      <c r="F81" s="253">
        <v>68</v>
      </c>
      <c r="G81" s="251" t="s">
        <v>432</v>
      </c>
      <c r="H81" s="89" t="s">
        <v>1</v>
      </c>
      <c r="I81" s="90">
        <v>1730</v>
      </c>
    </row>
    <row r="82" spans="1:9" ht="19.5" customHeight="1">
      <c r="A82" s="261"/>
      <c r="B82" s="252"/>
      <c r="C82" s="252"/>
      <c r="D82" s="252"/>
      <c r="E82" s="256"/>
      <c r="F82" s="254"/>
      <c r="G82" s="252"/>
      <c r="H82" s="89" t="s">
        <v>2</v>
      </c>
      <c r="I82" s="90">
        <v>3720</v>
      </c>
    </row>
    <row r="83" spans="1:9" ht="19.5" customHeight="1">
      <c r="A83" s="281" t="s">
        <v>463</v>
      </c>
      <c r="B83" s="285"/>
      <c r="C83" s="283"/>
      <c r="D83" s="283"/>
      <c r="E83" s="283"/>
      <c r="F83" s="287"/>
      <c r="G83" s="283"/>
      <c r="H83" s="96" t="s">
        <v>1</v>
      </c>
      <c r="I83" s="97">
        <f>ROUND((I6+I8+I10+I12+I14+I16+I18+I20+I22+I24+I26+I28+I30+I32+I34+I36+I38+I40+I42+I49+I51+I53+I55+I57+I59+I61+I63+I65+I67+I69+I71+I73+I75+I77+I79+I81)/36,0)</f>
        <v>2025</v>
      </c>
    </row>
    <row r="84" spans="1:9" ht="19.5" customHeight="1">
      <c r="A84" s="282"/>
      <c r="B84" s="286"/>
      <c r="C84" s="284"/>
      <c r="D84" s="284"/>
      <c r="E84" s="284"/>
      <c r="F84" s="288"/>
      <c r="G84" s="284"/>
      <c r="H84" s="98" t="s">
        <v>2</v>
      </c>
      <c r="I84" s="99">
        <f>ROUND((I7+I9+I11+I13+I15+I17+I19+I21+I23+I25+I27+I29+I31+I33+I35+I37+I39+I41+I43+I50+I52+I54+I56+I58+I60+I62+I64+I66+I68+I70+I72+I74+I76+I78+I80+I82)/36,0)</f>
        <v>4063</v>
      </c>
    </row>
    <row r="85" ht="15" customHeight="1">
      <c r="C85" s="48" t="s">
        <v>464</v>
      </c>
    </row>
    <row r="86" ht="15" customHeight="1">
      <c r="C86" s="48" t="s">
        <v>465</v>
      </c>
    </row>
  </sheetData>
  <mergeCells count="271">
    <mergeCell ref="C57:C58"/>
    <mergeCell ref="C59:C60"/>
    <mergeCell ref="C73:C74"/>
    <mergeCell ref="E75:E76"/>
    <mergeCell ref="D71:D72"/>
    <mergeCell ref="D73:D74"/>
    <mergeCell ref="D75:D76"/>
    <mergeCell ref="D69:D70"/>
    <mergeCell ref="C69:C70"/>
    <mergeCell ref="C71:C72"/>
    <mergeCell ref="E81:E82"/>
    <mergeCell ref="E65:E66"/>
    <mergeCell ref="E69:E70"/>
    <mergeCell ref="E71:E72"/>
    <mergeCell ref="E73:E74"/>
    <mergeCell ref="B81:B82"/>
    <mergeCell ref="E49:E50"/>
    <mergeCell ref="E51:E52"/>
    <mergeCell ref="E53:E54"/>
    <mergeCell ref="E55:E56"/>
    <mergeCell ref="E57:E58"/>
    <mergeCell ref="E61:E62"/>
    <mergeCell ref="E63:E64"/>
    <mergeCell ref="E77:E78"/>
    <mergeCell ref="E79:E80"/>
    <mergeCell ref="D79:D80"/>
    <mergeCell ref="D81:D82"/>
    <mergeCell ref="B57:B58"/>
    <mergeCell ref="B59:B60"/>
    <mergeCell ref="B63:B64"/>
    <mergeCell ref="B65:B66"/>
    <mergeCell ref="B67:B68"/>
    <mergeCell ref="B69:B70"/>
    <mergeCell ref="B71:B72"/>
    <mergeCell ref="B73:B74"/>
    <mergeCell ref="D77:D78"/>
    <mergeCell ref="G81:G82"/>
    <mergeCell ref="D49:D50"/>
    <mergeCell ref="D51:D52"/>
    <mergeCell ref="D53:D54"/>
    <mergeCell ref="D55:D56"/>
    <mergeCell ref="D57:D58"/>
    <mergeCell ref="D61:D62"/>
    <mergeCell ref="D63:D64"/>
    <mergeCell ref="D65:D66"/>
    <mergeCell ref="G73:G74"/>
    <mergeCell ref="G75:G76"/>
    <mergeCell ref="G77:G78"/>
    <mergeCell ref="G79:G80"/>
    <mergeCell ref="G65:G66"/>
    <mergeCell ref="G67:G68"/>
    <mergeCell ref="G69:G70"/>
    <mergeCell ref="G71:G72"/>
    <mergeCell ref="G57:G58"/>
    <mergeCell ref="G59:G60"/>
    <mergeCell ref="G61:G62"/>
    <mergeCell ref="G63:G64"/>
    <mergeCell ref="G49:G50"/>
    <mergeCell ref="G51:G52"/>
    <mergeCell ref="G53:G54"/>
    <mergeCell ref="G55:G56"/>
    <mergeCell ref="D83:D84"/>
    <mergeCell ref="E83:E84"/>
    <mergeCell ref="F83:F84"/>
    <mergeCell ref="G83:G84"/>
    <mergeCell ref="C75:C76"/>
    <mergeCell ref="C77:C78"/>
    <mergeCell ref="A81:A82"/>
    <mergeCell ref="A83:A84"/>
    <mergeCell ref="C79:C80"/>
    <mergeCell ref="C81:C82"/>
    <mergeCell ref="C83:C84"/>
    <mergeCell ref="B83:B84"/>
    <mergeCell ref="B75:B76"/>
    <mergeCell ref="B77:B78"/>
    <mergeCell ref="C49:C50"/>
    <mergeCell ref="C51:C52"/>
    <mergeCell ref="C53:C54"/>
    <mergeCell ref="C55:C56"/>
    <mergeCell ref="C61:C62"/>
    <mergeCell ref="C63:C64"/>
    <mergeCell ref="C65:C66"/>
    <mergeCell ref="C67:C68"/>
    <mergeCell ref="A73:A74"/>
    <mergeCell ref="A75:A76"/>
    <mergeCell ref="A77:A78"/>
    <mergeCell ref="A79:A80"/>
    <mergeCell ref="A65:A66"/>
    <mergeCell ref="A67:A68"/>
    <mergeCell ref="A69:A70"/>
    <mergeCell ref="A71:A72"/>
    <mergeCell ref="A57:A58"/>
    <mergeCell ref="A59:A60"/>
    <mergeCell ref="A61:A62"/>
    <mergeCell ref="A63:A64"/>
    <mergeCell ref="A49:A50"/>
    <mergeCell ref="A51:A52"/>
    <mergeCell ref="A53:A54"/>
    <mergeCell ref="A55:A56"/>
    <mergeCell ref="F2:I2"/>
    <mergeCell ref="H5:I5"/>
    <mergeCell ref="G46:G47"/>
    <mergeCell ref="H46:I47"/>
    <mergeCell ref="H3:I4"/>
    <mergeCell ref="G3:G4"/>
    <mergeCell ref="G30:G31"/>
    <mergeCell ref="G32:G33"/>
    <mergeCell ref="G34:G35"/>
    <mergeCell ref="G36:G37"/>
    <mergeCell ref="C46:C48"/>
    <mergeCell ref="D46:E46"/>
    <mergeCell ref="B46:B48"/>
    <mergeCell ref="A46:A48"/>
    <mergeCell ref="G26:G27"/>
    <mergeCell ref="G28:G29"/>
    <mergeCell ref="A3:A5"/>
    <mergeCell ref="B3:B5"/>
    <mergeCell ref="C3:C5"/>
    <mergeCell ref="D3:E3"/>
    <mergeCell ref="E22:E23"/>
    <mergeCell ref="E24:E25"/>
    <mergeCell ref="E26:E27"/>
    <mergeCell ref="E28:E29"/>
    <mergeCell ref="H48:I48"/>
    <mergeCell ref="G8:G9"/>
    <mergeCell ref="G10:G11"/>
    <mergeCell ref="G12:G13"/>
    <mergeCell ref="G14:G15"/>
    <mergeCell ref="G16:G17"/>
    <mergeCell ref="G18:G19"/>
    <mergeCell ref="G20:G21"/>
    <mergeCell ref="G22:G23"/>
    <mergeCell ref="G24:G25"/>
    <mergeCell ref="E40:E41"/>
    <mergeCell ref="E42:E43"/>
    <mergeCell ref="F45:I45"/>
    <mergeCell ref="G38:G39"/>
    <mergeCell ref="G40:G41"/>
    <mergeCell ref="G42:G43"/>
    <mergeCell ref="F38:F39"/>
    <mergeCell ref="F40:F41"/>
    <mergeCell ref="F42:F43"/>
    <mergeCell ref="E32:E33"/>
    <mergeCell ref="E34:E35"/>
    <mergeCell ref="E36:E37"/>
    <mergeCell ref="E38:E39"/>
    <mergeCell ref="D40:D41"/>
    <mergeCell ref="D42:D43"/>
    <mergeCell ref="E8:E9"/>
    <mergeCell ref="E10:E11"/>
    <mergeCell ref="E12:E13"/>
    <mergeCell ref="E14:E15"/>
    <mergeCell ref="E16:E17"/>
    <mergeCell ref="E18:E19"/>
    <mergeCell ref="E20:E21"/>
    <mergeCell ref="E30:E31"/>
    <mergeCell ref="D32:D33"/>
    <mergeCell ref="D34:D35"/>
    <mergeCell ref="D36:D37"/>
    <mergeCell ref="D38:D39"/>
    <mergeCell ref="D24:D25"/>
    <mergeCell ref="D26:D27"/>
    <mergeCell ref="D28:D29"/>
    <mergeCell ref="D30:D31"/>
    <mergeCell ref="C40:C41"/>
    <mergeCell ref="C42:C43"/>
    <mergeCell ref="D8:D9"/>
    <mergeCell ref="D10:D11"/>
    <mergeCell ref="D12:D13"/>
    <mergeCell ref="D14:D15"/>
    <mergeCell ref="D16:D17"/>
    <mergeCell ref="D18:D19"/>
    <mergeCell ref="D20:D21"/>
    <mergeCell ref="D22:D23"/>
    <mergeCell ref="C32:C33"/>
    <mergeCell ref="C34:C35"/>
    <mergeCell ref="C36:C37"/>
    <mergeCell ref="C38:C39"/>
    <mergeCell ref="C24:C25"/>
    <mergeCell ref="C26:C27"/>
    <mergeCell ref="C28:C29"/>
    <mergeCell ref="C30:C31"/>
    <mergeCell ref="C16:C17"/>
    <mergeCell ref="C18:C19"/>
    <mergeCell ref="C20:C21"/>
    <mergeCell ref="C22:C23"/>
    <mergeCell ref="A38:A39"/>
    <mergeCell ref="A40:A41"/>
    <mergeCell ref="A42:A43"/>
    <mergeCell ref="B28:B29"/>
    <mergeCell ref="B30:B31"/>
    <mergeCell ref="B32:B33"/>
    <mergeCell ref="B34:B35"/>
    <mergeCell ref="B36:B37"/>
    <mergeCell ref="B40:B41"/>
    <mergeCell ref="B42:B43"/>
    <mergeCell ref="A30:A31"/>
    <mergeCell ref="A32:A33"/>
    <mergeCell ref="A34:A35"/>
    <mergeCell ref="A36:A37"/>
    <mergeCell ref="A22:A23"/>
    <mergeCell ref="A24:A25"/>
    <mergeCell ref="A26:A27"/>
    <mergeCell ref="A28:A29"/>
    <mergeCell ref="G6:G7"/>
    <mergeCell ref="A14:A15"/>
    <mergeCell ref="A16:A17"/>
    <mergeCell ref="A18:A19"/>
    <mergeCell ref="B16:B17"/>
    <mergeCell ref="B18:B19"/>
    <mergeCell ref="C8:C9"/>
    <mergeCell ref="C10:C11"/>
    <mergeCell ref="C12:C13"/>
    <mergeCell ref="C14:C15"/>
    <mergeCell ref="F46:F48"/>
    <mergeCell ref="A6:A7"/>
    <mergeCell ref="B6:B7"/>
    <mergeCell ref="C6:C7"/>
    <mergeCell ref="D6:D7"/>
    <mergeCell ref="E6:E7"/>
    <mergeCell ref="A8:A9"/>
    <mergeCell ref="A10:A11"/>
    <mergeCell ref="A12:A13"/>
    <mergeCell ref="A20:A21"/>
    <mergeCell ref="F6:F7"/>
    <mergeCell ref="F8:F9"/>
    <mergeCell ref="F10:F11"/>
    <mergeCell ref="F12:F13"/>
    <mergeCell ref="F14:F15"/>
    <mergeCell ref="F16:F17"/>
    <mergeCell ref="F18:F19"/>
    <mergeCell ref="F20:F21"/>
    <mergeCell ref="F22:F23"/>
    <mergeCell ref="F24:F25"/>
    <mergeCell ref="F26:F27"/>
    <mergeCell ref="F28:F29"/>
    <mergeCell ref="F30:F31"/>
    <mergeCell ref="F32:F33"/>
    <mergeCell ref="F34:F35"/>
    <mergeCell ref="F36:F37"/>
    <mergeCell ref="F49:F50"/>
    <mergeCell ref="F51:F52"/>
    <mergeCell ref="F53:F54"/>
    <mergeCell ref="F55:F56"/>
    <mergeCell ref="F67:F68"/>
    <mergeCell ref="F69:F70"/>
    <mergeCell ref="F71:F72"/>
    <mergeCell ref="F57:F58"/>
    <mergeCell ref="F59:F60"/>
    <mergeCell ref="F61:F62"/>
    <mergeCell ref="F63:F64"/>
    <mergeCell ref="F81:F82"/>
    <mergeCell ref="D59:D60"/>
    <mergeCell ref="E59:E60"/>
    <mergeCell ref="D67:D68"/>
    <mergeCell ref="E67:E68"/>
    <mergeCell ref="F73:F74"/>
    <mergeCell ref="F75:F76"/>
    <mergeCell ref="F77:F78"/>
    <mergeCell ref="F79:F80"/>
    <mergeCell ref="F65:F66"/>
    <mergeCell ref="B79:B80"/>
    <mergeCell ref="F3:F4"/>
    <mergeCell ref="B24:B25"/>
    <mergeCell ref="B26:B27"/>
    <mergeCell ref="B51:B52"/>
    <mergeCell ref="B61:B62"/>
    <mergeCell ref="B10:B11"/>
    <mergeCell ref="B12:B13"/>
    <mergeCell ref="B14:B15"/>
    <mergeCell ref="B22:B23"/>
  </mergeCells>
  <printOptions horizontalCentered="1"/>
  <pageMargins left="0.5905511811023623" right="0.5905511811023623" top="0.5905511811023623" bottom="0.3937007874015748" header="0.3937007874015748" footer="0"/>
  <pageSetup firstPageNumber="46" useFirstPageNumber="1" horizontalDpi="300" verticalDpi="300" orientation="portrait" paperSize="9" r:id="rId1"/>
  <rowBreaks count="1" manualBreakCount="1">
    <brk id="43" max="255" man="1"/>
  </rowBreaks>
</worksheet>
</file>

<file path=xl/worksheets/sheet5.xml><?xml version="1.0" encoding="utf-8"?>
<worksheet xmlns="http://schemas.openxmlformats.org/spreadsheetml/2006/main" xmlns:r="http://schemas.openxmlformats.org/officeDocument/2006/relationships">
  <dimension ref="A1:W158"/>
  <sheetViews>
    <sheetView workbookViewId="0" topLeftCell="A1">
      <pane xSplit="2" ySplit="9" topLeftCell="C10" activePane="bottomRight" state="frozen"/>
      <selection pane="topLeft" activeCell="A4" sqref="A6:A9"/>
      <selection pane="topRight" activeCell="A4" sqref="A6:A9"/>
      <selection pane="bottomLeft" activeCell="A4" sqref="A6:A9"/>
      <selection pane="bottomRight" activeCell="A3" sqref="A3"/>
    </sheetView>
  </sheetViews>
  <sheetFormatPr defaultColWidth="9.00390625" defaultRowHeight="10.5" customHeight="1"/>
  <cols>
    <col min="1" max="1" width="3.75390625" style="100" customWidth="1"/>
    <col min="2" max="2" width="15.00390625" style="100" customWidth="1"/>
    <col min="3" max="3" width="4.375" style="100" customWidth="1"/>
    <col min="4" max="4" width="8.125" style="100" customWidth="1"/>
    <col min="5" max="5" width="4.375" style="100" customWidth="1"/>
    <col min="6" max="6" width="8.125" style="100" customWidth="1"/>
    <col min="7" max="7" width="4.375" style="100" customWidth="1"/>
    <col min="8" max="8" width="8.125" style="100" customWidth="1"/>
    <col min="9" max="9" width="4.375" style="100" customWidth="1"/>
    <col min="10" max="10" width="8.125" style="100" customWidth="1"/>
    <col min="11" max="11" width="4.375" style="100" customWidth="1"/>
    <col min="12" max="12" width="8.125" style="100" customWidth="1"/>
    <col min="13" max="15" width="10.00390625" style="100" customWidth="1"/>
    <col min="16" max="16" width="8.125" style="100" customWidth="1"/>
    <col min="17" max="18" width="10.00390625" style="100" customWidth="1"/>
    <col min="19" max="20" width="8.125" style="100" customWidth="1"/>
    <col min="21" max="21" width="10.00390625" style="100" customWidth="1"/>
    <col min="22" max="23" width="8.125" style="100" customWidth="1"/>
    <col min="24" max="16384" width="9.00390625" style="100" customWidth="1"/>
  </cols>
  <sheetData>
    <row r="1" spans="1:23" ht="10.5" customHeight="1">
      <c r="A1" s="324" t="s">
        <v>546</v>
      </c>
      <c r="B1" s="324"/>
      <c r="C1" s="324"/>
      <c r="V1" s="101" t="s">
        <v>466</v>
      </c>
      <c r="W1" s="101" t="s">
        <v>467</v>
      </c>
    </row>
    <row r="2" spans="1:23" ht="10.5" customHeight="1">
      <c r="A2" s="324"/>
      <c r="B2" s="324"/>
      <c r="C2" s="324"/>
      <c r="V2" s="102" t="s">
        <v>468</v>
      </c>
      <c r="W2" s="102" t="s">
        <v>469</v>
      </c>
    </row>
    <row r="3" spans="22:23" ht="10.5" customHeight="1">
      <c r="V3" s="102" t="s">
        <v>470</v>
      </c>
      <c r="W3" s="102" t="s">
        <v>471</v>
      </c>
    </row>
    <row r="4" spans="22:23" ht="10.5">
      <c r="V4" s="103" t="s">
        <v>472</v>
      </c>
      <c r="W4" s="103" t="s">
        <v>473</v>
      </c>
    </row>
    <row r="5" ht="3.75" customHeight="1" thickBot="1"/>
    <row r="6" spans="1:23" ht="10.5" customHeight="1">
      <c r="A6" s="290" t="s">
        <v>7</v>
      </c>
      <c r="B6" s="292" t="s">
        <v>8</v>
      </c>
      <c r="C6" s="292" t="s">
        <v>474</v>
      </c>
      <c r="D6" s="292"/>
      <c r="E6" s="292"/>
      <c r="F6" s="292"/>
      <c r="G6" s="292"/>
      <c r="H6" s="292"/>
      <c r="I6" s="292"/>
      <c r="J6" s="292"/>
      <c r="K6" s="292" t="s">
        <v>475</v>
      </c>
      <c r="L6" s="292"/>
      <c r="M6" s="292" t="s">
        <v>476</v>
      </c>
      <c r="N6" s="292"/>
      <c r="O6" s="292"/>
      <c r="P6" s="292"/>
      <c r="Q6" s="292"/>
      <c r="R6" s="292"/>
      <c r="S6" s="292"/>
      <c r="T6" s="292"/>
      <c r="U6" s="292"/>
      <c r="V6" s="292"/>
      <c r="W6" s="325"/>
    </row>
    <row r="7" spans="1:23" ht="10.5" customHeight="1">
      <c r="A7" s="291"/>
      <c r="B7" s="293"/>
      <c r="C7" s="293" t="s">
        <v>477</v>
      </c>
      <c r="D7" s="293"/>
      <c r="E7" s="293" t="s">
        <v>478</v>
      </c>
      <c r="F7" s="293"/>
      <c r="G7" s="293" t="s">
        <v>479</v>
      </c>
      <c r="H7" s="293"/>
      <c r="I7" s="293" t="s">
        <v>480</v>
      </c>
      <c r="J7" s="293"/>
      <c r="K7" s="294" t="s">
        <v>481</v>
      </c>
      <c r="L7" s="294" t="s">
        <v>482</v>
      </c>
      <c r="M7" s="294" t="s">
        <v>483</v>
      </c>
      <c r="N7" s="294" t="s">
        <v>484</v>
      </c>
      <c r="O7" s="294" t="s">
        <v>485</v>
      </c>
      <c r="P7" s="294" t="s">
        <v>486</v>
      </c>
      <c r="Q7" s="294" t="s">
        <v>487</v>
      </c>
      <c r="R7" s="294" t="s">
        <v>488</v>
      </c>
      <c r="S7" s="294" t="s">
        <v>489</v>
      </c>
      <c r="T7" s="294" t="s">
        <v>490</v>
      </c>
      <c r="U7" s="294" t="s">
        <v>491</v>
      </c>
      <c r="V7" s="294" t="s">
        <v>492</v>
      </c>
      <c r="W7" s="327" t="s">
        <v>480</v>
      </c>
    </row>
    <row r="8" spans="1:23" ht="9.75" customHeight="1">
      <c r="A8" s="291"/>
      <c r="B8" s="293"/>
      <c r="C8" s="295" t="s">
        <v>493</v>
      </c>
      <c r="D8" s="297" t="s">
        <v>494</v>
      </c>
      <c r="E8" s="297" t="s">
        <v>495</v>
      </c>
      <c r="F8" s="297" t="s">
        <v>494</v>
      </c>
      <c r="G8" s="297" t="s">
        <v>495</v>
      </c>
      <c r="H8" s="297" t="s">
        <v>494</v>
      </c>
      <c r="I8" s="295" t="s">
        <v>493</v>
      </c>
      <c r="J8" s="297" t="s">
        <v>494</v>
      </c>
      <c r="K8" s="294"/>
      <c r="L8" s="294"/>
      <c r="M8" s="294"/>
      <c r="N8" s="294"/>
      <c r="O8" s="294"/>
      <c r="P8" s="294"/>
      <c r="Q8" s="294"/>
      <c r="R8" s="294"/>
      <c r="S8" s="294"/>
      <c r="T8" s="294"/>
      <c r="U8" s="294"/>
      <c r="V8" s="294"/>
      <c r="W8" s="327"/>
    </row>
    <row r="9" spans="1:23" ht="9.75" customHeight="1">
      <c r="A9" s="291"/>
      <c r="B9" s="293"/>
      <c r="C9" s="296"/>
      <c r="D9" s="326"/>
      <c r="E9" s="296"/>
      <c r="F9" s="326"/>
      <c r="G9" s="296"/>
      <c r="H9" s="326"/>
      <c r="I9" s="296"/>
      <c r="J9" s="326"/>
      <c r="K9" s="294"/>
      <c r="L9" s="294"/>
      <c r="M9" s="294"/>
      <c r="N9" s="294"/>
      <c r="O9" s="294"/>
      <c r="P9" s="294"/>
      <c r="Q9" s="294"/>
      <c r="R9" s="294"/>
      <c r="S9" s="294"/>
      <c r="T9" s="294"/>
      <c r="U9" s="294"/>
      <c r="V9" s="294"/>
      <c r="W9" s="327"/>
    </row>
    <row r="10" spans="1:23" ht="10.5" customHeight="1">
      <c r="A10" s="304" t="s">
        <v>496</v>
      </c>
      <c r="B10" s="293" t="s">
        <v>497</v>
      </c>
      <c r="C10" s="298"/>
      <c r="D10" s="299"/>
      <c r="E10" s="298">
        <v>4</v>
      </c>
      <c r="F10" s="299">
        <v>3550</v>
      </c>
      <c r="G10" s="298">
        <v>23</v>
      </c>
      <c r="H10" s="299">
        <v>125000</v>
      </c>
      <c r="I10" s="298">
        <v>4</v>
      </c>
      <c r="J10" s="299"/>
      <c r="K10" s="300">
        <v>30</v>
      </c>
      <c r="L10" s="301">
        <v>32688</v>
      </c>
      <c r="M10" s="104">
        <f aca="true" t="shared" si="0" ref="M10:M41">SUM(N10:W10)</f>
        <v>23685</v>
      </c>
      <c r="N10" s="104"/>
      <c r="O10" s="104">
        <f>269+8491</f>
        <v>8760</v>
      </c>
      <c r="P10" s="104">
        <v>14047</v>
      </c>
      <c r="Q10" s="104"/>
      <c r="R10" s="104"/>
      <c r="S10" s="104">
        <v>818</v>
      </c>
      <c r="T10" s="104"/>
      <c r="U10" s="104">
        <v>60</v>
      </c>
      <c r="V10" s="104"/>
      <c r="W10" s="105"/>
    </row>
    <row r="11" spans="1:23" ht="10.5" customHeight="1">
      <c r="A11" s="304"/>
      <c r="B11" s="293"/>
      <c r="C11" s="298"/>
      <c r="D11" s="299"/>
      <c r="E11" s="298"/>
      <c r="F11" s="299"/>
      <c r="G11" s="298"/>
      <c r="H11" s="299"/>
      <c r="I11" s="298"/>
      <c r="J11" s="299"/>
      <c r="K11" s="300"/>
      <c r="L11" s="302"/>
      <c r="M11" s="106">
        <f t="shared" si="0"/>
        <v>31942</v>
      </c>
      <c r="N11" s="106"/>
      <c r="O11" s="106">
        <f>1271+29620</f>
        <v>30891</v>
      </c>
      <c r="P11" s="106">
        <v>727</v>
      </c>
      <c r="Q11" s="106"/>
      <c r="R11" s="106"/>
      <c r="S11" s="106">
        <v>45</v>
      </c>
      <c r="T11" s="106"/>
      <c r="U11" s="106">
        <v>258</v>
      </c>
      <c r="V11" s="106">
        <v>21</v>
      </c>
      <c r="W11" s="107"/>
    </row>
    <row r="12" spans="1:23" ht="10.5" customHeight="1">
      <c r="A12" s="304"/>
      <c r="B12" s="293"/>
      <c r="C12" s="298"/>
      <c r="D12" s="299"/>
      <c r="E12" s="298"/>
      <c r="F12" s="299"/>
      <c r="G12" s="298"/>
      <c r="H12" s="299"/>
      <c r="I12" s="298"/>
      <c r="J12" s="299"/>
      <c r="K12" s="300"/>
      <c r="L12" s="302"/>
      <c r="M12" s="106">
        <f t="shared" si="0"/>
        <v>1308494</v>
      </c>
      <c r="N12" s="106"/>
      <c r="O12" s="106">
        <v>1263177</v>
      </c>
      <c r="P12" s="106">
        <v>11726</v>
      </c>
      <c r="Q12" s="106"/>
      <c r="R12" s="106">
        <v>7886</v>
      </c>
      <c r="S12" s="106">
        <v>716</v>
      </c>
      <c r="T12" s="106"/>
      <c r="U12" s="106">
        <v>22742</v>
      </c>
      <c r="V12" s="106">
        <v>2247</v>
      </c>
      <c r="W12" s="107"/>
    </row>
    <row r="13" spans="1:23" ht="10.5">
      <c r="A13" s="304"/>
      <c r="B13" s="293"/>
      <c r="C13" s="298"/>
      <c r="D13" s="299"/>
      <c r="E13" s="298"/>
      <c r="F13" s="299"/>
      <c r="G13" s="298"/>
      <c r="H13" s="299"/>
      <c r="I13" s="298"/>
      <c r="J13" s="299"/>
      <c r="K13" s="300"/>
      <c r="L13" s="303"/>
      <c r="M13" s="108">
        <f t="shared" si="0"/>
        <v>1364121</v>
      </c>
      <c r="N13" s="108">
        <f aca="true" t="shared" si="1" ref="N13:W13">SUM(N10:N12)</f>
        <v>0</v>
      </c>
      <c r="O13" s="108">
        <f t="shared" si="1"/>
        <v>1302828</v>
      </c>
      <c r="P13" s="108">
        <f t="shared" si="1"/>
        <v>26500</v>
      </c>
      <c r="Q13" s="108">
        <f t="shared" si="1"/>
        <v>0</v>
      </c>
      <c r="R13" s="108">
        <f t="shared" si="1"/>
        <v>7886</v>
      </c>
      <c r="S13" s="108">
        <f t="shared" si="1"/>
        <v>1579</v>
      </c>
      <c r="T13" s="108">
        <f t="shared" si="1"/>
        <v>0</v>
      </c>
      <c r="U13" s="108">
        <f t="shared" si="1"/>
        <v>23060</v>
      </c>
      <c r="V13" s="108">
        <f t="shared" si="1"/>
        <v>2268</v>
      </c>
      <c r="W13" s="109">
        <f t="shared" si="1"/>
        <v>0</v>
      </c>
    </row>
    <row r="14" spans="1:23" ht="10.5" customHeight="1">
      <c r="A14" s="304">
        <v>14</v>
      </c>
      <c r="B14" s="293" t="s">
        <v>498</v>
      </c>
      <c r="C14" s="298">
        <v>1</v>
      </c>
      <c r="D14" s="299">
        <v>10614</v>
      </c>
      <c r="E14" s="298"/>
      <c r="F14" s="299"/>
      <c r="G14" s="298">
        <v>2</v>
      </c>
      <c r="H14" s="299">
        <v>3800</v>
      </c>
      <c r="I14" s="298"/>
      <c r="J14" s="299"/>
      <c r="K14" s="300">
        <v>11</v>
      </c>
      <c r="L14" s="309">
        <v>13286</v>
      </c>
      <c r="M14" s="104">
        <f t="shared" si="0"/>
        <v>1554</v>
      </c>
      <c r="N14" s="104"/>
      <c r="O14" s="104">
        <v>1084</v>
      </c>
      <c r="P14" s="104">
        <v>14</v>
      </c>
      <c r="Q14" s="104"/>
      <c r="R14" s="104">
        <v>48</v>
      </c>
      <c r="S14" s="104"/>
      <c r="T14" s="104"/>
      <c r="U14" s="104">
        <v>387</v>
      </c>
      <c r="V14" s="104">
        <v>21</v>
      </c>
      <c r="W14" s="105"/>
    </row>
    <row r="15" spans="1:23" ht="10.5" customHeight="1">
      <c r="A15" s="304"/>
      <c r="B15" s="293"/>
      <c r="C15" s="298"/>
      <c r="D15" s="299"/>
      <c r="E15" s="298"/>
      <c r="F15" s="299"/>
      <c r="G15" s="298"/>
      <c r="H15" s="299"/>
      <c r="I15" s="298"/>
      <c r="J15" s="299"/>
      <c r="K15" s="300"/>
      <c r="L15" s="310"/>
      <c r="M15" s="106">
        <f t="shared" si="0"/>
        <v>15530</v>
      </c>
      <c r="N15" s="106">
        <v>1202</v>
      </c>
      <c r="O15" s="106">
        <v>12546</v>
      </c>
      <c r="P15" s="106">
        <v>1212</v>
      </c>
      <c r="Q15" s="106"/>
      <c r="R15" s="106">
        <v>244</v>
      </c>
      <c r="S15" s="106"/>
      <c r="T15" s="106"/>
      <c r="U15" s="106">
        <v>274</v>
      </c>
      <c r="V15" s="106">
        <v>52</v>
      </c>
      <c r="W15" s="107"/>
    </row>
    <row r="16" spans="1:23" ht="10.5" customHeight="1">
      <c r="A16" s="304"/>
      <c r="B16" s="293"/>
      <c r="C16" s="298"/>
      <c r="D16" s="299"/>
      <c r="E16" s="298"/>
      <c r="F16" s="299"/>
      <c r="G16" s="298"/>
      <c r="H16" s="299"/>
      <c r="I16" s="298"/>
      <c r="J16" s="299"/>
      <c r="K16" s="300"/>
      <c r="L16" s="310"/>
      <c r="M16" s="106">
        <f t="shared" si="0"/>
        <v>292663</v>
      </c>
      <c r="N16" s="106">
        <v>3327</v>
      </c>
      <c r="O16" s="106">
        <v>161755</v>
      </c>
      <c r="P16" s="106">
        <v>2374</v>
      </c>
      <c r="Q16" s="106"/>
      <c r="R16" s="106">
        <v>107464</v>
      </c>
      <c r="S16" s="106"/>
      <c r="T16" s="106"/>
      <c r="U16" s="106">
        <v>15129</v>
      </c>
      <c r="V16" s="106">
        <v>537</v>
      </c>
      <c r="W16" s="107">
        <v>2077</v>
      </c>
    </row>
    <row r="17" spans="1:23" ht="10.5" customHeight="1">
      <c r="A17" s="304"/>
      <c r="B17" s="293"/>
      <c r="C17" s="298"/>
      <c r="D17" s="299"/>
      <c r="E17" s="298"/>
      <c r="F17" s="299"/>
      <c r="G17" s="298"/>
      <c r="H17" s="299"/>
      <c r="I17" s="298"/>
      <c r="J17" s="299"/>
      <c r="K17" s="300"/>
      <c r="L17" s="311"/>
      <c r="M17" s="108">
        <f t="shared" si="0"/>
        <v>309747</v>
      </c>
      <c r="N17" s="108">
        <f aca="true" t="shared" si="2" ref="N17:W17">SUM(N14:N16)</f>
        <v>4529</v>
      </c>
      <c r="O17" s="108">
        <f t="shared" si="2"/>
        <v>175385</v>
      </c>
      <c r="P17" s="108">
        <f t="shared" si="2"/>
        <v>3600</v>
      </c>
      <c r="Q17" s="108">
        <f t="shared" si="2"/>
        <v>0</v>
      </c>
      <c r="R17" s="108">
        <f t="shared" si="2"/>
        <v>107756</v>
      </c>
      <c r="S17" s="108">
        <f t="shared" si="2"/>
        <v>0</v>
      </c>
      <c r="T17" s="108">
        <f t="shared" si="2"/>
        <v>0</v>
      </c>
      <c r="U17" s="108">
        <f t="shared" si="2"/>
        <v>15790</v>
      </c>
      <c r="V17" s="108">
        <f t="shared" si="2"/>
        <v>610</v>
      </c>
      <c r="W17" s="109">
        <f t="shared" si="2"/>
        <v>2077</v>
      </c>
    </row>
    <row r="18" spans="1:23" ht="10.5" customHeight="1">
      <c r="A18" s="304" t="s">
        <v>499</v>
      </c>
      <c r="B18" s="293" t="s">
        <v>500</v>
      </c>
      <c r="C18" s="298"/>
      <c r="D18" s="299"/>
      <c r="E18" s="298"/>
      <c r="F18" s="299"/>
      <c r="G18" s="298"/>
      <c r="H18" s="299"/>
      <c r="I18" s="298"/>
      <c r="J18" s="299"/>
      <c r="K18" s="300">
        <v>10</v>
      </c>
      <c r="L18" s="309">
        <v>8959</v>
      </c>
      <c r="M18" s="104">
        <f t="shared" si="0"/>
        <v>0</v>
      </c>
      <c r="N18" s="104"/>
      <c r="O18" s="104"/>
      <c r="P18" s="104"/>
      <c r="Q18" s="104"/>
      <c r="R18" s="104"/>
      <c r="S18" s="104"/>
      <c r="T18" s="104"/>
      <c r="U18" s="104"/>
      <c r="V18" s="104"/>
      <c r="W18" s="105"/>
    </row>
    <row r="19" spans="1:23" ht="10.5" customHeight="1">
      <c r="A19" s="304"/>
      <c r="B19" s="293"/>
      <c r="C19" s="298"/>
      <c r="D19" s="299"/>
      <c r="E19" s="298"/>
      <c r="F19" s="299"/>
      <c r="G19" s="298"/>
      <c r="H19" s="299"/>
      <c r="I19" s="298"/>
      <c r="J19" s="299"/>
      <c r="K19" s="300"/>
      <c r="L19" s="310"/>
      <c r="M19" s="106">
        <f t="shared" si="0"/>
        <v>23560</v>
      </c>
      <c r="N19" s="106">
        <v>123</v>
      </c>
      <c r="O19" s="106">
        <v>22552</v>
      </c>
      <c r="P19" s="106">
        <v>675</v>
      </c>
      <c r="Q19" s="106"/>
      <c r="R19" s="106">
        <v>103</v>
      </c>
      <c r="S19" s="106"/>
      <c r="T19" s="106"/>
      <c r="U19" s="106"/>
      <c r="V19" s="106">
        <v>107</v>
      </c>
      <c r="W19" s="107"/>
    </row>
    <row r="20" spans="1:23" ht="10.5" customHeight="1">
      <c r="A20" s="304"/>
      <c r="B20" s="293"/>
      <c r="C20" s="298"/>
      <c r="D20" s="299"/>
      <c r="E20" s="298"/>
      <c r="F20" s="299"/>
      <c r="G20" s="298"/>
      <c r="H20" s="299"/>
      <c r="I20" s="298"/>
      <c r="J20" s="299"/>
      <c r="K20" s="300"/>
      <c r="L20" s="310"/>
      <c r="M20" s="106">
        <f t="shared" si="0"/>
        <v>233516</v>
      </c>
      <c r="N20" s="106">
        <v>1540</v>
      </c>
      <c r="O20" s="106">
        <v>204786</v>
      </c>
      <c r="P20" s="106">
        <v>1280</v>
      </c>
      <c r="Q20" s="106"/>
      <c r="R20" s="106">
        <v>489</v>
      </c>
      <c r="S20" s="106"/>
      <c r="T20" s="106">
        <v>1</v>
      </c>
      <c r="U20" s="106">
        <v>25183</v>
      </c>
      <c r="V20" s="106">
        <v>237</v>
      </c>
      <c r="W20" s="107"/>
    </row>
    <row r="21" spans="1:23" ht="10.5" customHeight="1">
      <c r="A21" s="304"/>
      <c r="B21" s="293"/>
      <c r="C21" s="298"/>
      <c r="D21" s="299"/>
      <c r="E21" s="298"/>
      <c r="F21" s="299"/>
      <c r="G21" s="298"/>
      <c r="H21" s="299"/>
      <c r="I21" s="298"/>
      <c r="J21" s="299"/>
      <c r="K21" s="300"/>
      <c r="L21" s="311"/>
      <c r="M21" s="108">
        <f t="shared" si="0"/>
        <v>257076</v>
      </c>
      <c r="N21" s="108">
        <f aca="true" t="shared" si="3" ref="N21:W21">SUM(N18:N20)</f>
        <v>1663</v>
      </c>
      <c r="O21" s="108">
        <f t="shared" si="3"/>
        <v>227338</v>
      </c>
      <c r="P21" s="108">
        <f t="shared" si="3"/>
        <v>1955</v>
      </c>
      <c r="Q21" s="108">
        <f t="shared" si="3"/>
        <v>0</v>
      </c>
      <c r="R21" s="108">
        <f t="shared" si="3"/>
        <v>592</v>
      </c>
      <c r="S21" s="108">
        <f t="shared" si="3"/>
        <v>0</v>
      </c>
      <c r="T21" s="108">
        <f t="shared" si="3"/>
        <v>1</v>
      </c>
      <c r="U21" s="108">
        <f t="shared" si="3"/>
        <v>25183</v>
      </c>
      <c r="V21" s="108">
        <f t="shared" si="3"/>
        <v>344</v>
      </c>
      <c r="W21" s="109">
        <f t="shared" si="3"/>
        <v>0</v>
      </c>
    </row>
    <row r="22" spans="1:23" ht="10.5" customHeight="1">
      <c r="A22" s="304" t="s">
        <v>501</v>
      </c>
      <c r="B22" s="293" t="s">
        <v>502</v>
      </c>
      <c r="C22" s="298"/>
      <c r="D22" s="299"/>
      <c r="E22" s="298"/>
      <c r="F22" s="299"/>
      <c r="G22" s="298"/>
      <c r="H22" s="299"/>
      <c r="I22" s="298"/>
      <c r="J22" s="299"/>
      <c r="K22" s="300"/>
      <c r="L22" s="309"/>
      <c r="M22" s="104">
        <f t="shared" si="0"/>
        <v>827</v>
      </c>
      <c r="N22" s="104">
        <v>827</v>
      </c>
      <c r="O22" s="104"/>
      <c r="P22" s="104"/>
      <c r="Q22" s="104"/>
      <c r="R22" s="104"/>
      <c r="S22" s="104"/>
      <c r="T22" s="104"/>
      <c r="U22" s="104"/>
      <c r="V22" s="104"/>
      <c r="W22" s="105"/>
    </row>
    <row r="23" spans="1:23" ht="10.5" customHeight="1">
      <c r="A23" s="304"/>
      <c r="B23" s="293"/>
      <c r="C23" s="298"/>
      <c r="D23" s="299"/>
      <c r="E23" s="298"/>
      <c r="F23" s="299"/>
      <c r="G23" s="298"/>
      <c r="H23" s="299"/>
      <c r="I23" s="298"/>
      <c r="J23" s="299"/>
      <c r="K23" s="300"/>
      <c r="L23" s="310"/>
      <c r="M23" s="106">
        <f t="shared" si="0"/>
        <v>13968</v>
      </c>
      <c r="N23" s="106">
        <v>199</v>
      </c>
      <c r="O23" s="106">
        <v>13010</v>
      </c>
      <c r="P23" s="106">
        <v>222</v>
      </c>
      <c r="Q23" s="106"/>
      <c r="R23" s="106"/>
      <c r="S23" s="106"/>
      <c r="T23" s="106"/>
      <c r="U23" s="106">
        <v>335</v>
      </c>
      <c r="V23" s="106"/>
      <c r="W23" s="107">
        <v>202</v>
      </c>
    </row>
    <row r="24" spans="1:23" ht="10.5" customHeight="1">
      <c r="A24" s="304"/>
      <c r="B24" s="293"/>
      <c r="C24" s="298"/>
      <c r="D24" s="299"/>
      <c r="E24" s="298"/>
      <c r="F24" s="299"/>
      <c r="G24" s="298"/>
      <c r="H24" s="299"/>
      <c r="I24" s="298"/>
      <c r="J24" s="299"/>
      <c r="K24" s="300"/>
      <c r="L24" s="310"/>
      <c r="M24" s="106">
        <f t="shared" si="0"/>
        <v>202378</v>
      </c>
      <c r="N24" s="106">
        <v>1809</v>
      </c>
      <c r="O24" s="106">
        <v>140580</v>
      </c>
      <c r="P24" s="106">
        <v>2150</v>
      </c>
      <c r="Q24" s="106">
        <v>307</v>
      </c>
      <c r="R24" s="106">
        <v>52195</v>
      </c>
      <c r="S24" s="106"/>
      <c r="T24" s="106"/>
      <c r="U24" s="106">
        <v>5026</v>
      </c>
      <c r="V24" s="106"/>
      <c r="W24" s="107">
        <v>311</v>
      </c>
    </row>
    <row r="25" spans="1:23" ht="10.5" customHeight="1">
      <c r="A25" s="304"/>
      <c r="B25" s="293"/>
      <c r="C25" s="298"/>
      <c r="D25" s="299"/>
      <c r="E25" s="298"/>
      <c r="F25" s="299"/>
      <c r="G25" s="298"/>
      <c r="H25" s="299"/>
      <c r="I25" s="298"/>
      <c r="J25" s="299"/>
      <c r="K25" s="300"/>
      <c r="L25" s="311"/>
      <c r="M25" s="108">
        <f t="shared" si="0"/>
        <v>217173</v>
      </c>
      <c r="N25" s="108">
        <f aca="true" t="shared" si="4" ref="N25:W25">SUM(N22:N24)</f>
        <v>2835</v>
      </c>
      <c r="O25" s="108">
        <f t="shared" si="4"/>
        <v>153590</v>
      </c>
      <c r="P25" s="108">
        <f t="shared" si="4"/>
        <v>2372</v>
      </c>
      <c r="Q25" s="108">
        <f t="shared" si="4"/>
        <v>307</v>
      </c>
      <c r="R25" s="108">
        <f t="shared" si="4"/>
        <v>52195</v>
      </c>
      <c r="S25" s="108">
        <f t="shared" si="4"/>
        <v>0</v>
      </c>
      <c r="T25" s="108">
        <f t="shared" si="4"/>
        <v>0</v>
      </c>
      <c r="U25" s="108">
        <f t="shared" si="4"/>
        <v>5361</v>
      </c>
      <c r="V25" s="108">
        <f t="shared" si="4"/>
        <v>0</v>
      </c>
      <c r="W25" s="109">
        <f t="shared" si="4"/>
        <v>513</v>
      </c>
    </row>
    <row r="26" spans="1:23" ht="10.5" customHeight="1">
      <c r="A26" s="304" t="s">
        <v>503</v>
      </c>
      <c r="B26" s="293" t="s">
        <v>504</v>
      </c>
      <c r="C26" s="298">
        <v>1</v>
      </c>
      <c r="D26" s="299">
        <v>5770</v>
      </c>
      <c r="E26" s="298"/>
      <c r="F26" s="299"/>
      <c r="G26" s="298"/>
      <c r="H26" s="299"/>
      <c r="I26" s="298"/>
      <c r="J26" s="299"/>
      <c r="K26" s="300">
        <v>16</v>
      </c>
      <c r="L26" s="309">
        <v>17806</v>
      </c>
      <c r="M26" s="104">
        <f t="shared" si="0"/>
        <v>0</v>
      </c>
      <c r="N26" s="104"/>
      <c r="O26" s="104"/>
      <c r="P26" s="104"/>
      <c r="Q26" s="104"/>
      <c r="R26" s="104"/>
      <c r="S26" s="104"/>
      <c r="T26" s="104"/>
      <c r="U26" s="104"/>
      <c r="V26" s="104"/>
      <c r="W26" s="105"/>
    </row>
    <row r="27" spans="1:23" ht="10.5" customHeight="1">
      <c r="A27" s="304"/>
      <c r="B27" s="293"/>
      <c r="C27" s="298"/>
      <c r="D27" s="299"/>
      <c r="E27" s="298"/>
      <c r="F27" s="299"/>
      <c r="G27" s="298"/>
      <c r="H27" s="299"/>
      <c r="I27" s="298"/>
      <c r="J27" s="299"/>
      <c r="K27" s="300"/>
      <c r="L27" s="310"/>
      <c r="M27" s="106">
        <f t="shared" si="0"/>
        <v>17714</v>
      </c>
      <c r="N27" s="106">
        <v>6679</v>
      </c>
      <c r="O27" s="106">
        <f>751+4540</f>
        <v>5291</v>
      </c>
      <c r="P27" s="106"/>
      <c r="Q27" s="106">
        <v>5454</v>
      </c>
      <c r="R27" s="106">
        <v>290</v>
      </c>
      <c r="S27" s="106"/>
      <c r="T27" s="106"/>
      <c r="U27" s="106"/>
      <c r="V27" s="106"/>
      <c r="W27" s="107"/>
    </row>
    <row r="28" spans="1:23" ht="10.5" customHeight="1">
      <c r="A28" s="304"/>
      <c r="B28" s="293"/>
      <c r="C28" s="298"/>
      <c r="D28" s="299"/>
      <c r="E28" s="298"/>
      <c r="F28" s="299"/>
      <c r="G28" s="298"/>
      <c r="H28" s="299"/>
      <c r="I28" s="298"/>
      <c r="J28" s="299"/>
      <c r="K28" s="300"/>
      <c r="L28" s="310"/>
      <c r="M28" s="106">
        <f t="shared" si="0"/>
        <v>460266</v>
      </c>
      <c r="N28" s="106">
        <v>2655</v>
      </c>
      <c r="O28" s="106">
        <v>356669</v>
      </c>
      <c r="P28" s="106">
        <v>2241</v>
      </c>
      <c r="Q28" s="106">
        <v>5295</v>
      </c>
      <c r="R28" s="106">
        <v>74245</v>
      </c>
      <c r="S28" s="106"/>
      <c r="T28" s="106"/>
      <c r="U28" s="106">
        <v>19161</v>
      </c>
      <c r="V28" s="106"/>
      <c r="W28" s="107"/>
    </row>
    <row r="29" spans="1:23" ht="10.5" customHeight="1">
      <c r="A29" s="304"/>
      <c r="B29" s="293"/>
      <c r="C29" s="298"/>
      <c r="D29" s="299"/>
      <c r="E29" s="298"/>
      <c r="F29" s="299"/>
      <c r="G29" s="298"/>
      <c r="H29" s="299"/>
      <c r="I29" s="298"/>
      <c r="J29" s="299"/>
      <c r="K29" s="300"/>
      <c r="L29" s="311"/>
      <c r="M29" s="108">
        <f t="shared" si="0"/>
        <v>477980</v>
      </c>
      <c r="N29" s="108">
        <f aca="true" t="shared" si="5" ref="N29:W29">SUM(N26:N28)</f>
        <v>9334</v>
      </c>
      <c r="O29" s="108">
        <f t="shared" si="5"/>
        <v>361960</v>
      </c>
      <c r="P29" s="108">
        <f t="shared" si="5"/>
        <v>2241</v>
      </c>
      <c r="Q29" s="108">
        <f t="shared" si="5"/>
        <v>10749</v>
      </c>
      <c r="R29" s="108">
        <f t="shared" si="5"/>
        <v>74535</v>
      </c>
      <c r="S29" s="108">
        <f t="shared" si="5"/>
        <v>0</v>
      </c>
      <c r="T29" s="108">
        <f t="shared" si="5"/>
        <v>0</v>
      </c>
      <c r="U29" s="108">
        <f t="shared" si="5"/>
        <v>19161</v>
      </c>
      <c r="V29" s="108">
        <f t="shared" si="5"/>
        <v>0</v>
      </c>
      <c r="W29" s="109">
        <f t="shared" si="5"/>
        <v>0</v>
      </c>
    </row>
    <row r="30" spans="1:23" ht="10.5" customHeight="1">
      <c r="A30" s="304">
        <v>12</v>
      </c>
      <c r="B30" s="293" t="s">
        <v>505</v>
      </c>
      <c r="C30" s="298"/>
      <c r="D30" s="299"/>
      <c r="E30" s="298"/>
      <c r="F30" s="299"/>
      <c r="G30" s="298">
        <v>2</v>
      </c>
      <c r="H30" s="299">
        <v>6611</v>
      </c>
      <c r="I30" s="298"/>
      <c r="J30" s="299"/>
      <c r="K30" s="300">
        <v>11</v>
      </c>
      <c r="L30" s="309">
        <v>10505</v>
      </c>
      <c r="M30" s="104">
        <f t="shared" si="0"/>
        <v>2254</v>
      </c>
      <c r="N30" s="104">
        <v>51</v>
      </c>
      <c r="O30" s="104">
        <v>1146</v>
      </c>
      <c r="P30" s="104">
        <v>1057</v>
      </c>
      <c r="Q30" s="104"/>
      <c r="R30" s="104"/>
      <c r="S30" s="104"/>
      <c r="T30" s="104"/>
      <c r="U30" s="104"/>
      <c r="V30" s="104"/>
      <c r="W30" s="105"/>
    </row>
    <row r="31" spans="1:23" ht="10.5" customHeight="1">
      <c r="A31" s="304"/>
      <c r="B31" s="293"/>
      <c r="C31" s="298"/>
      <c r="D31" s="299"/>
      <c r="E31" s="298"/>
      <c r="F31" s="299"/>
      <c r="G31" s="298"/>
      <c r="H31" s="299"/>
      <c r="I31" s="298"/>
      <c r="J31" s="299"/>
      <c r="K31" s="300"/>
      <c r="L31" s="310"/>
      <c r="M31" s="106">
        <f t="shared" si="0"/>
        <v>17999</v>
      </c>
      <c r="N31" s="106"/>
      <c r="O31" s="106">
        <v>13400</v>
      </c>
      <c r="P31" s="106">
        <v>3196</v>
      </c>
      <c r="Q31" s="106"/>
      <c r="R31" s="106">
        <v>330</v>
      </c>
      <c r="S31" s="106"/>
      <c r="T31" s="106"/>
      <c r="U31" s="106">
        <v>1048</v>
      </c>
      <c r="V31" s="106"/>
      <c r="W31" s="107">
        <v>25</v>
      </c>
    </row>
    <row r="32" spans="1:23" ht="10.5" customHeight="1">
      <c r="A32" s="304"/>
      <c r="B32" s="293"/>
      <c r="C32" s="298"/>
      <c r="D32" s="299"/>
      <c r="E32" s="298"/>
      <c r="F32" s="299"/>
      <c r="G32" s="298"/>
      <c r="H32" s="299"/>
      <c r="I32" s="298"/>
      <c r="J32" s="299"/>
      <c r="K32" s="300"/>
      <c r="L32" s="310"/>
      <c r="M32" s="106">
        <f t="shared" si="0"/>
        <v>289222</v>
      </c>
      <c r="N32" s="106">
        <v>120423</v>
      </c>
      <c r="O32" s="106">
        <v>46696</v>
      </c>
      <c r="P32" s="106">
        <v>1046</v>
      </c>
      <c r="Q32" s="106">
        <v>298</v>
      </c>
      <c r="R32" s="106">
        <v>110453</v>
      </c>
      <c r="S32" s="106"/>
      <c r="T32" s="106"/>
      <c r="U32" s="106">
        <v>4886</v>
      </c>
      <c r="V32" s="106"/>
      <c r="W32" s="107">
        <v>5420</v>
      </c>
    </row>
    <row r="33" spans="1:23" ht="10.5" customHeight="1">
      <c r="A33" s="304"/>
      <c r="B33" s="293"/>
      <c r="C33" s="298"/>
      <c r="D33" s="299"/>
      <c r="E33" s="298"/>
      <c r="F33" s="299"/>
      <c r="G33" s="298"/>
      <c r="H33" s="299"/>
      <c r="I33" s="298"/>
      <c r="J33" s="299"/>
      <c r="K33" s="300"/>
      <c r="L33" s="311"/>
      <c r="M33" s="108">
        <f t="shared" si="0"/>
        <v>309475</v>
      </c>
      <c r="N33" s="108">
        <f aca="true" t="shared" si="6" ref="N33:W33">SUM(N30:N32)</f>
        <v>120474</v>
      </c>
      <c r="O33" s="108">
        <f t="shared" si="6"/>
        <v>61242</v>
      </c>
      <c r="P33" s="108">
        <f t="shared" si="6"/>
        <v>5299</v>
      </c>
      <c r="Q33" s="108">
        <f t="shared" si="6"/>
        <v>298</v>
      </c>
      <c r="R33" s="108">
        <f t="shared" si="6"/>
        <v>110783</v>
      </c>
      <c r="S33" s="108">
        <f t="shared" si="6"/>
        <v>0</v>
      </c>
      <c r="T33" s="108">
        <f t="shared" si="6"/>
        <v>0</v>
      </c>
      <c r="U33" s="108">
        <f t="shared" si="6"/>
        <v>5934</v>
      </c>
      <c r="V33" s="108">
        <f t="shared" si="6"/>
        <v>0</v>
      </c>
      <c r="W33" s="109">
        <f t="shared" si="6"/>
        <v>5445</v>
      </c>
    </row>
    <row r="34" spans="1:23" ht="10.5" customHeight="1">
      <c r="A34" s="304" t="s">
        <v>506</v>
      </c>
      <c r="B34" s="293" t="s">
        <v>507</v>
      </c>
      <c r="C34" s="298"/>
      <c r="D34" s="299"/>
      <c r="E34" s="298"/>
      <c r="F34" s="299"/>
      <c r="G34" s="298"/>
      <c r="H34" s="299"/>
      <c r="I34" s="298"/>
      <c r="J34" s="299"/>
      <c r="K34" s="300">
        <v>2</v>
      </c>
      <c r="L34" s="309">
        <v>7000</v>
      </c>
      <c r="M34" s="104">
        <f t="shared" si="0"/>
        <v>0</v>
      </c>
      <c r="N34" s="104"/>
      <c r="O34" s="104"/>
      <c r="P34" s="104"/>
      <c r="Q34" s="104"/>
      <c r="R34" s="104"/>
      <c r="S34" s="104"/>
      <c r="T34" s="104"/>
      <c r="U34" s="104"/>
      <c r="V34" s="104"/>
      <c r="W34" s="105"/>
    </row>
    <row r="35" spans="1:23" ht="10.5" customHeight="1">
      <c r="A35" s="304"/>
      <c r="B35" s="293"/>
      <c r="C35" s="298"/>
      <c r="D35" s="299"/>
      <c r="E35" s="298"/>
      <c r="F35" s="299"/>
      <c r="G35" s="298"/>
      <c r="H35" s="299"/>
      <c r="I35" s="298"/>
      <c r="J35" s="299"/>
      <c r="K35" s="300"/>
      <c r="L35" s="310"/>
      <c r="M35" s="106">
        <f t="shared" si="0"/>
        <v>1911</v>
      </c>
      <c r="N35" s="106"/>
      <c r="O35" s="106">
        <v>1895</v>
      </c>
      <c r="P35" s="106"/>
      <c r="Q35" s="106"/>
      <c r="R35" s="106">
        <v>16</v>
      </c>
      <c r="S35" s="106"/>
      <c r="T35" s="106"/>
      <c r="U35" s="106"/>
      <c r="V35" s="106"/>
      <c r="W35" s="107"/>
    </row>
    <row r="36" spans="1:23" ht="10.5" customHeight="1">
      <c r="A36" s="304"/>
      <c r="B36" s="293"/>
      <c r="C36" s="298"/>
      <c r="D36" s="299"/>
      <c r="E36" s="298"/>
      <c r="F36" s="299"/>
      <c r="G36" s="298"/>
      <c r="H36" s="299"/>
      <c r="I36" s="298"/>
      <c r="J36" s="299"/>
      <c r="K36" s="300"/>
      <c r="L36" s="310"/>
      <c r="M36" s="106">
        <f t="shared" si="0"/>
        <v>141014</v>
      </c>
      <c r="N36" s="106">
        <v>2303</v>
      </c>
      <c r="O36" s="106">
        <v>134197</v>
      </c>
      <c r="P36" s="106">
        <v>713</v>
      </c>
      <c r="Q36" s="106">
        <v>176</v>
      </c>
      <c r="R36" s="106">
        <v>1133</v>
      </c>
      <c r="S36" s="106"/>
      <c r="T36" s="106"/>
      <c r="U36" s="106">
        <v>1735</v>
      </c>
      <c r="V36" s="106">
        <v>616</v>
      </c>
      <c r="W36" s="107">
        <v>141</v>
      </c>
    </row>
    <row r="37" spans="1:23" ht="10.5" customHeight="1">
      <c r="A37" s="304"/>
      <c r="B37" s="293"/>
      <c r="C37" s="298"/>
      <c r="D37" s="299"/>
      <c r="E37" s="298"/>
      <c r="F37" s="299"/>
      <c r="G37" s="298"/>
      <c r="H37" s="299"/>
      <c r="I37" s="298"/>
      <c r="J37" s="299"/>
      <c r="K37" s="300"/>
      <c r="L37" s="311"/>
      <c r="M37" s="108">
        <f t="shared" si="0"/>
        <v>142925</v>
      </c>
      <c r="N37" s="108">
        <f aca="true" t="shared" si="7" ref="N37:W37">SUM(N34:N36)</f>
        <v>2303</v>
      </c>
      <c r="O37" s="108">
        <f t="shared" si="7"/>
        <v>136092</v>
      </c>
      <c r="P37" s="108">
        <f t="shared" si="7"/>
        <v>713</v>
      </c>
      <c r="Q37" s="108">
        <f t="shared" si="7"/>
        <v>176</v>
      </c>
      <c r="R37" s="108">
        <f t="shared" si="7"/>
        <v>1149</v>
      </c>
      <c r="S37" s="108">
        <f t="shared" si="7"/>
        <v>0</v>
      </c>
      <c r="T37" s="108">
        <f t="shared" si="7"/>
        <v>0</v>
      </c>
      <c r="U37" s="108">
        <f t="shared" si="7"/>
        <v>1735</v>
      </c>
      <c r="V37" s="108">
        <f t="shared" si="7"/>
        <v>616</v>
      </c>
      <c r="W37" s="109">
        <f t="shared" si="7"/>
        <v>141</v>
      </c>
    </row>
    <row r="38" spans="1:23" ht="10.5" customHeight="1">
      <c r="A38" s="304">
        <v>39</v>
      </c>
      <c r="B38" s="293" t="s">
        <v>508</v>
      </c>
      <c r="C38" s="298">
        <v>1</v>
      </c>
      <c r="D38" s="299">
        <v>2380</v>
      </c>
      <c r="E38" s="298"/>
      <c r="F38" s="299"/>
      <c r="G38" s="298"/>
      <c r="H38" s="299"/>
      <c r="I38" s="298"/>
      <c r="J38" s="299"/>
      <c r="K38" s="300">
        <v>7</v>
      </c>
      <c r="L38" s="309">
        <v>1471</v>
      </c>
      <c r="M38" s="104">
        <f t="shared" si="0"/>
        <v>9649</v>
      </c>
      <c r="N38" s="104">
        <v>30</v>
      </c>
      <c r="O38" s="104">
        <v>3158</v>
      </c>
      <c r="P38" s="104">
        <v>635</v>
      </c>
      <c r="Q38" s="104">
        <v>2331</v>
      </c>
      <c r="R38" s="104">
        <v>3196</v>
      </c>
      <c r="S38" s="104"/>
      <c r="T38" s="104"/>
      <c r="U38" s="104">
        <v>299</v>
      </c>
      <c r="V38" s="104"/>
      <c r="W38" s="105"/>
    </row>
    <row r="39" spans="1:23" ht="10.5" customHeight="1">
      <c r="A39" s="304"/>
      <c r="B39" s="293"/>
      <c r="C39" s="298"/>
      <c r="D39" s="299"/>
      <c r="E39" s="298"/>
      <c r="F39" s="299"/>
      <c r="G39" s="298"/>
      <c r="H39" s="299"/>
      <c r="I39" s="298"/>
      <c r="J39" s="299"/>
      <c r="K39" s="300"/>
      <c r="L39" s="310"/>
      <c r="M39" s="106">
        <f t="shared" si="0"/>
        <v>949</v>
      </c>
      <c r="N39" s="106">
        <v>94</v>
      </c>
      <c r="O39" s="106">
        <v>410</v>
      </c>
      <c r="P39" s="106"/>
      <c r="Q39" s="106">
        <v>445</v>
      </c>
      <c r="R39" s="106"/>
      <c r="S39" s="106"/>
      <c r="T39" s="106"/>
      <c r="U39" s="106"/>
      <c r="V39" s="106"/>
      <c r="W39" s="107"/>
    </row>
    <row r="40" spans="1:23" ht="10.5" customHeight="1">
      <c r="A40" s="304"/>
      <c r="B40" s="293"/>
      <c r="C40" s="298"/>
      <c r="D40" s="299"/>
      <c r="E40" s="298"/>
      <c r="F40" s="299"/>
      <c r="G40" s="298"/>
      <c r="H40" s="299"/>
      <c r="I40" s="298"/>
      <c r="J40" s="299"/>
      <c r="K40" s="300"/>
      <c r="L40" s="310"/>
      <c r="M40" s="106">
        <f t="shared" si="0"/>
        <v>52599</v>
      </c>
      <c r="N40" s="106">
        <v>250</v>
      </c>
      <c r="O40" s="106">
        <v>22079</v>
      </c>
      <c r="P40" s="106">
        <v>1859</v>
      </c>
      <c r="Q40" s="106">
        <v>3437</v>
      </c>
      <c r="R40" s="106">
        <v>21820</v>
      </c>
      <c r="S40" s="106"/>
      <c r="T40" s="106"/>
      <c r="U40" s="106">
        <v>3154</v>
      </c>
      <c r="V40" s="106"/>
      <c r="W40" s="107"/>
    </row>
    <row r="41" spans="1:23" ht="10.5" customHeight="1">
      <c r="A41" s="304"/>
      <c r="B41" s="293"/>
      <c r="C41" s="298"/>
      <c r="D41" s="299"/>
      <c r="E41" s="298"/>
      <c r="F41" s="299"/>
      <c r="G41" s="298"/>
      <c r="H41" s="299"/>
      <c r="I41" s="298"/>
      <c r="J41" s="299"/>
      <c r="K41" s="300"/>
      <c r="L41" s="311"/>
      <c r="M41" s="108">
        <f t="shared" si="0"/>
        <v>63197</v>
      </c>
      <c r="N41" s="108">
        <f aca="true" t="shared" si="8" ref="N41:W41">SUM(N38:N40)</f>
        <v>374</v>
      </c>
      <c r="O41" s="108">
        <f t="shared" si="8"/>
        <v>25647</v>
      </c>
      <c r="P41" s="108">
        <f t="shared" si="8"/>
        <v>2494</v>
      </c>
      <c r="Q41" s="108">
        <f t="shared" si="8"/>
        <v>6213</v>
      </c>
      <c r="R41" s="108">
        <f t="shared" si="8"/>
        <v>25016</v>
      </c>
      <c r="S41" s="108">
        <f t="shared" si="8"/>
        <v>0</v>
      </c>
      <c r="T41" s="108">
        <f t="shared" si="8"/>
        <v>0</v>
      </c>
      <c r="U41" s="108">
        <f t="shared" si="8"/>
        <v>3453</v>
      </c>
      <c r="V41" s="108">
        <f t="shared" si="8"/>
        <v>0</v>
      </c>
      <c r="W41" s="109">
        <f t="shared" si="8"/>
        <v>0</v>
      </c>
    </row>
    <row r="42" spans="1:23" ht="10.5" customHeight="1">
      <c r="A42" s="304">
        <v>31</v>
      </c>
      <c r="B42" s="293" t="s">
        <v>509</v>
      </c>
      <c r="C42" s="298">
        <v>2</v>
      </c>
      <c r="D42" s="299">
        <v>2919</v>
      </c>
      <c r="E42" s="298"/>
      <c r="F42" s="299"/>
      <c r="G42" s="298"/>
      <c r="H42" s="299"/>
      <c r="I42" s="298"/>
      <c r="J42" s="299"/>
      <c r="K42" s="300">
        <v>12</v>
      </c>
      <c r="L42" s="309">
        <v>2851</v>
      </c>
      <c r="M42" s="104">
        <f aca="true" t="shared" si="9" ref="M42:M73">SUM(N42:W42)</f>
        <v>3605</v>
      </c>
      <c r="N42" s="104">
        <v>450</v>
      </c>
      <c r="O42" s="104">
        <v>66</v>
      </c>
      <c r="P42" s="104"/>
      <c r="Q42" s="104">
        <v>1316</v>
      </c>
      <c r="R42" s="104">
        <v>1773</v>
      </c>
      <c r="S42" s="104"/>
      <c r="T42" s="104"/>
      <c r="U42" s="104"/>
      <c r="V42" s="104"/>
      <c r="W42" s="105"/>
    </row>
    <row r="43" spans="1:23" ht="10.5" customHeight="1">
      <c r="A43" s="304"/>
      <c r="B43" s="293"/>
      <c r="C43" s="298"/>
      <c r="D43" s="299"/>
      <c r="E43" s="298"/>
      <c r="F43" s="299"/>
      <c r="G43" s="298"/>
      <c r="H43" s="299"/>
      <c r="I43" s="298"/>
      <c r="J43" s="299"/>
      <c r="K43" s="300"/>
      <c r="L43" s="310"/>
      <c r="M43" s="106">
        <f t="shared" si="9"/>
        <v>11263</v>
      </c>
      <c r="N43" s="106">
        <v>350</v>
      </c>
      <c r="O43" s="106"/>
      <c r="P43" s="106">
        <v>20</v>
      </c>
      <c r="Q43" s="106">
        <v>1433</v>
      </c>
      <c r="R43" s="106">
        <v>6208</v>
      </c>
      <c r="S43" s="106"/>
      <c r="T43" s="106"/>
      <c r="U43" s="106">
        <v>3252</v>
      </c>
      <c r="V43" s="106"/>
      <c r="W43" s="107"/>
    </row>
    <row r="44" spans="1:23" ht="10.5" customHeight="1">
      <c r="A44" s="304"/>
      <c r="B44" s="293"/>
      <c r="C44" s="298"/>
      <c r="D44" s="299"/>
      <c r="E44" s="298"/>
      <c r="F44" s="299"/>
      <c r="G44" s="298"/>
      <c r="H44" s="299"/>
      <c r="I44" s="298"/>
      <c r="J44" s="299"/>
      <c r="K44" s="300"/>
      <c r="L44" s="310"/>
      <c r="M44" s="106">
        <f t="shared" si="9"/>
        <v>71156</v>
      </c>
      <c r="N44" s="106">
        <v>668</v>
      </c>
      <c r="O44" s="106">
        <v>8486</v>
      </c>
      <c r="P44" s="106">
        <v>480</v>
      </c>
      <c r="Q44" s="106">
        <v>1055</v>
      </c>
      <c r="R44" s="106">
        <v>58473</v>
      </c>
      <c r="S44" s="106"/>
      <c r="T44" s="106"/>
      <c r="U44" s="106">
        <v>1582</v>
      </c>
      <c r="V44" s="106">
        <v>19</v>
      </c>
      <c r="W44" s="107">
        <v>393</v>
      </c>
    </row>
    <row r="45" spans="1:23" ht="10.5" customHeight="1">
      <c r="A45" s="304"/>
      <c r="B45" s="293"/>
      <c r="C45" s="298"/>
      <c r="D45" s="299"/>
      <c r="E45" s="298"/>
      <c r="F45" s="299"/>
      <c r="G45" s="298"/>
      <c r="H45" s="299"/>
      <c r="I45" s="298"/>
      <c r="J45" s="299"/>
      <c r="K45" s="300"/>
      <c r="L45" s="311"/>
      <c r="M45" s="108">
        <f t="shared" si="9"/>
        <v>86024</v>
      </c>
      <c r="N45" s="108">
        <f aca="true" t="shared" si="10" ref="N45:W45">SUM(N42:N44)</f>
        <v>1468</v>
      </c>
      <c r="O45" s="108">
        <f t="shared" si="10"/>
        <v>8552</v>
      </c>
      <c r="P45" s="108">
        <f t="shared" si="10"/>
        <v>500</v>
      </c>
      <c r="Q45" s="108">
        <f t="shared" si="10"/>
        <v>3804</v>
      </c>
      <c r="R45" s="108">
        <f t="shared" si="10"/>
        <v>66454</v>
      </c>
      <c r="S45" s="108">
        <f t="shared" si="10"/>
        <v>0</v>
      </c>
      <c r="T45" s="108">
        <f t="shared" si="10"/>
        <v>0</v>
      </c>
      <c r="U45" s="108">
        <f t="shared" si="10"/>
        <v>4834</v>
      </c>
      <c r="V45" s="108">
        <f t="shared" si="10"/>
        <v>19</v>
      </c>
      <c r="W45" s="109">
        <f t="shared" si="10"/>
        <v>393</v>
      </c>
    </row>
    <row r="46" spans="1:23" ht="10.5" customHeight="1">
      <c r="A46" s="304">
        <v>30</v>
      </c>
      <c r="B46" s="293" t="s">
        <v>510</v>
      </c>
      <c r="C46" s="298"/>
      <c r="D46" s="299"/>
      <c r="E46" s="298"/>
      <c r="F46" s="299"/>
      <c r="G46" s="298"/>
      <c r="H46" s="299"/>
      <c r="I46" s="298">
        <v>2</v>
      </c>
      <c r="J46" s="110" t="s">
        <v>511</v>
      </c>
      <c r="K46" s="300">
        <v>7</v>
      </c>
      <c r="L46" s="309">
        <v>3567</v>
      </c>
      <c r="M46" s="104">
        <f t="shared" si="9"/>
        <v>3492</v>
      </c>
      <c r="N46" s="104"/>
      <c r="O46" s="104"/>
      <c r="P46" s="104"/>
      <c r="Q46" s="104"/>
      <c r="R46" s="104">
        <v>3492</v>
      </c>
      <c r="S46" s="104"/>
      <c r="T46" s="104"/>
      <c r="U46" s="104"/>
      <c r="V46" s="104"/>
      <c r="W46" s="105"/>
    </row>
    <row r="47" spans="1:23" ht="10.5" customHeight="1">
      <c r="A47" s="304"/>
      <c r="B47" s="293"/>
      <c r="C47" s="298"/>
      <c r="D47" s="299"/>
      <c r="E47" s="298"/>
      <c r="F47" s="299"/>
      <c r="G47" s="298"/>
      <c r="H47" s="299"/>
      <c r="I47" s="298"/>
      <c r="J47" s="312">
        <v>600</v>
      </c>
      <c r="K47" s="300"/>
      <c r="L47" s="310"/>
      <c r="M47" s="106">
        <f t="shared" si="9"/>
        <v>0</v>
      </c>
      <c r="N47" s="106"/>
      <c r="O47" s="106"/>
      <c r="P47" s="106"/>
      <c r="Q47" s="106"/>
      <c r="R47" s="106"/>
      <c r="S47" s="106"/>
      <c r="T47" s="106"/>
      <c r="U47" s="106"/>
      <c r="V47" s="106"/>
      <c r="W47" s="107"/>
    </row>
    <row r="48" spans="1:23" ht="10.5" customHeight="1">
      <c r="A48" s="304"/>
      <c r="B48" s="293"/>
      <c r="C48" s="298"/>
      <c r="D48" s="299"/>
      <c r="E48" s="298"/>
      <c r="F48" s="299"/>
      <c r="G48" s="298"/>
      <c r="H48" s="299"/>
      <c r="I48" s="298"/>
      <c r="J48" s="312"/>
      <c r="K48" s="300"/>
      <c r="L48" s="310"/>
      <c r="M48" s="106">
        <f t="shared" si="9"/>
        <v>82068</v>
      </c>
      <c r="N48" s="106">
        <v>95</v>
      </c>
      <c r="O48" s="106">
        <v>28748</v>
      </c>
      <c r="P48" s="106">
        <v>548</v>
      </c>
      <c r="Q48" s="106">
        <v>5702</v>
      </c>
      <c r="R48" s="106">
        <v>43055</v>
      </c>
      <c r="S48" s="106"/>
      <c r="T48" s="106"/>
      <c r="U48" s="106">
        <v>3920</v>
      </c>
      <c r="V48" s="106"/>
      <c r="W48" s="107"/>
    </row>
    <row r="49" spans="1:23" ht="10.5" customHeight="1">
      <c r="A49" s="304"/>
      <c r="B49" s="293"/>
      <c r="C49" s="298"/>
      <c r="D49" s="299"/>
      <c r="E49" s="298"/>
      <c r="F49" s="299"/>
      <c r="G49" s="298"/>
      <c r="H49" s="299"/>
      <c r="I49" s="298"/>
      <c r="J49" s="111"/>
      <c r="K49" s="300"/>
      <c r="L49" s="311"/>
      <c r="M49" s="108">
        <f t="shared" si="9"/>
        <v>85560</v>
      </c>
      <c r="N49" s="108">
        <f aca="true" t="shared" si="11" ref="N49:W49">SUM(N46:N48)</f>
        <v>95</v>
      </c>
      <c r="O49" s="108">
        <f t="shared" si="11"/>
        <v>28748</v>
      </c>
      <c r="P49" s="108">
        <f t="shared" si="11"/>
        <v>548</v>
      </c>
      <c r="Q49" s="108">
        <f t="shared" si="11"/>
        <v>5702</v>
      </c>
      <c r="R49" s="108">
        <f t="shared" si="11"/>
        <v>46547</v>
      </c>
      <c r="S49" s="108">
        <f t="shared" si="11"/>
        <v>0</v>
      </c>
      <c r="T49" s="108">
        <f t="shared" si="11"/>
        <v>0</v>
      </c>
      <c r="U49" s="108">
        <f t="shared" si="11"/>
        <v>3920</v>
      </c>
      <c r="V49" s="108">
        <f t="shared" si="11"/>
        <v>0</v>
      </c>
      <c r="W49" s="109">
        <f t="shared" si="11"/>
        <v>0</v>
      </c>
    </row>
    <row r="50" spans="1:23" ht="10.5" customHeight="1">
      <c r="A50" s="304">
        <v>38</v>
      </c>
      <c r="B50" s="294" t="s">
        <v>512</v>
      </c>
      <c r="C50" s="298"/>
      <c r="D50" s="299"/>
      <c r="E50" s="298"/>
      <c r="F50" s="299"/>
      <c r="G50" s="298">
        <v>4</v>
      </c>
      <c r="H50" s="299">
        <v>16500</v>
      </c>
      <c r="I50" s="298"/>
      <c r="J50" s="299"/>
      <c r="K50" s="300">
        <v>11</v>
      </c>
      <c r="L50" s="309">
        <v>9440</v>
      </c>
      <c r="M50" s="104">
        <f t="shared" si="9"/>
        <v>180</v>
      </c>
      <c r="N50" s="104">
        <v>180</v>
      </c>
      <c r="O50" s="104"/>
      <c r="P50" s="104"/>
      <c r="Q50" s="104"/>
      <c r="R50" s="104"/>
      <c r="S50" s="104"/>
      <c r="T50" s="104"/>
      <c r="U50" s="104"/>
      <c r="V50" s="104"/>
      <c r="W50" s="105"/>
    </row>
    <row r="51" spans="1:23" ht="10.5" customHeight="1">
      <c r="A51" s="304"/>
      <c r="B51" s="293"/>
      <c r="C51" s="298"/>
      <c r="D51" s="299"/>
      <c r="E51" s="298"/>
      <c r="F51" s="299"/>
      <c r="G51" s="298"/>
      <c r="H51" s="299"/>
      <c r="I51" s="298"/>
      <c r="J51" s="299"/>
      <c r="K51" s="300"/>
      <c r="L51" s="310"/>
      <c r="M51" s="106">
        <f t="shared" si="9"/>
        <v>12868</v>
      </c>
      <c r="N51" s="106">
        <v>5576</v>
      </c>
      <c r="O51" s="106">
        <v>6011</v>
      </c>
      <c r="P51" s="106"/>
      <c r="Q51" s="106"/>
      <c r="R51" s="106">
        <v>1267</v>
      </c>
      <c r="S51" s="106"/>
      <c r="T51" s="106"/>
      <c r="U51" s="106"/>
      <c r="V51" s="106">
        <v>14</v>
      </c>
      <c r="W51" s="107"/>
    </row>
    <row r="52" spans="1:23" ht="10.5" customHeight="1">
      <c r="A52" s="304"/>
      <c r="B52" s="293"/>
      <c r="C52" s="298"/>
      <c r="D52" s="299"/>
      <c r="E52" s="298"/>
      <c r="F52" s="299"/>
      <c r="G52" s="298"/>
      <c r="H52" s="299"/>
      <c r="I52" s="298"/>
      <c r="J52" s="299"/>
      <c r="K52" s="300"/>
      <c r="L52" s="310"/>
      <c r="M52" s="106">
        <f t="shared" si="9"/>
        <v>170719</v>
      </c>
      <c r="N52" s="106">
        <v>1201</v>
      </c>
      <c r="O52" s="106">
        <v>76939</v>
      </c>
      <c r="P52" s="106">
        <v>235</v>
      </c>
      <c r="Q52" s="106"/>
      <c r="R52" s="106">
        <v>83723</v>
      </c>
      <c r="S52" s="106"/>
      <c r="T52" s="106"/>
      <c r="U52" s="106">
        <v>8444</v>
      </c>
      <c r="V52" s="106">
        <v>177</v>
      </c>
      <c r="W52" s="107"/>
    </row>
    <row r="53" spans="1:23" ht="10.5" customHeight="1">
      <c r="A53" s="304"/>
      <c r="B53" s="293"/>
      <c r="C53" s="298"/>
      <c r="D53" s="299"/>
      <c r="E53" s="298"/>
      <c r="F53" s="299"/>
      <c r="G53" s="298"/>
      <c r="H53" s="299"/>
      <c r="I53" s="298"/>
      <c r="J53" s="299"/>
      <c r="K53" s="300"/>
      <c r="L53" s="311"/>
      <c r="M53" s="108">
        <f t="shared" si="9"/>
        <v>183767</v>
      </c>
      <c r="N53" s="108">
        <f aca="true" t="shared" si="12" ref="N53:W53">SUM(N50:N52)</f>
        <v>6957</v>
      </c>
      <c r="O53" s="108">
        <f t="shared" si="12"/>
        <v>82950</v>
      </c>
      <c r="P53" s="108">
        <f t="shared" si="12"/>
        <v>235</v>
      </c>
      <c r="Q53" s="108">
        <f t="shared" si="12"/>
        <v>0</v>
      </c>
      <c r="R53" s="108">
        <f t="shared" si="12"/>
        <v>84990</v>
      </c>
      <c r="S53" s="108">
        <f t="shared" si="12"/>
        <v>0</v>
      </c>
      <c r="T53" s="108">
        <f t="shared" si="12"/>
        <v>0</v>
      </c>
      <c r="U53" s="108">
        <f t="shared" si="12"/>
        <v>8444</v>
      </c>
      <c r="V53" s="108">
        <f t="shared" si="12"/>
        <v>191</v>
      </c>
      <c r="W53" s="109">
        <f t="shared" si="12"/>
        <v>0</v>
      </c>
    </row>
    <row r="54" spans="1:23" ht="10.5" customHeight="1">
      <c r="A54" s="304">
        <v>36</v>
      </c>
      <c r="B54" s="294" t="s">
        <v>513</v>
      </c>
      <c r="C54" s="298">
        <v>1</v>
      </c>
      <c r="D54" s="299">
        <v>12810</v>
      </c>
      <c r="E54" s="298"/>
      <c r="F54" s="299"/>
      <c r="G54" s="298"/>
      <c r="H54" s="299"/>
      <c r="I54" s="298"/>
      <c r="J54" s="299"/>
      <c r="K54" s="300">
        <v>11</v>
      </c>
      <c r="L54" s="309">
        <v>5117</v>
      </c>
      <c r="M54" s="104">
        <f t="shared" si="9"/>
        <v>280</v>
      </c>
      <c r="N54" s="104"/>
      <c r="O54" s="104"/>
      <c r="P54" s="104">
        <v>280</v>
      </c>
      <c r="Q54" s="104"/>
      <c r="R54" s="104"/>
      <c r="S54" s="104"/>
      <c r="T54" s="104"/>
      <c r="U54" s="104"/>
      <c r="V54" s="104"/>
      <c r="W54" s="105"/>
    </row>
    <row r="55" spans="1:23" ht="10.5" customHeight="1">
      <c r="A55" s="304"/>
      <c r="B55" s="293"/>
      <c r="C55" s="298"/>
      <c r="D55" s="299"/>
      <c r="E55" s="298"/>
      <c r="F55" s="299"/>
      <c r="G55" s="298"/>
      <c r="H55" s="299"/>
      <c r="I55" s="298"/>
      <c r="J55" s="299"/>
      <c r="K55" s="300"/>
      <c r="L55" s="310"/>
      <c r="M55" s="106">
        <f t="shared" si="9"/>
        <v>12762</v>
      </c>
      <c r="N55" s="106"/>
      <c r="O55" s="106">
        <v>12762</v>
      </c>
      <c r="P55" s="106"/>
      <c r="Q55" s="106"/>
      <c r="R55" s="106"/>
      <c r="S55" s="106"/>
      <c r="T55" s="106"/>
      <c r="U55" s="106"/>
      <c r="V55" s="106"/>
      <c r="W55" s="107"/>
    </row>
    <row r="56" spans="1:23" ht="10.5" customHeight="1">
      <c r="A56" s="304"/>
      <c r="B56" s="293"/>
      <c r="C56" s="298"/>
      <c r="D56" s="299"/>
      <c r="E56" s="298"/>
      <c r="F56" s="299"/>
      <c r="G56" s="298"/>
      <c r="H56" s="299"/>
      <c r="I56" s="298"/>
      <c r="J56" s="299"/>
      <c r="K56" s="300"/>
      <c r="L56" s="310"/>
      <c r="M56" s="106">
        <f t="shared" si="9"/>
        <v>181601</v>
      </c>
      <c r="N56" s="106"/>
      <c r="O56" s="106">
        <v>95191</v>
      </c>
      <c r="P56" s="106">
        <v>3584</v>
      </c>
      <c r="Q56" s="106">
        <v>30658</v>
      </c>
      <c r="R56" s="106">
        <v>48738</v>
      </c>
      <c r="S56" s="106"/>
      <c r="T56" s="106"/>
      <c r="U56" s="106">
        <v>1093</v>
      </c>
      <c r="V56" s="106">
        <v>764</v>
      </c>
      <c r="W56" s="107">
        <v>1573</v>
      </c>
    </row>
    <row r="57" spans="1:23" ht="10.5" customHeight="1">
      <c r="A57" s="304"/>
      <c r="B57" s="293"/>
      <c r="C57" s="298"/>
      <c r="D57" s="299"/>
      <c r="E57" s="298"/>
      <c r="F57" s="299"/>
      <c r="G57" s="298"/>
      <c r="H57" s="299"/>
      <c r="I57" s="298"/>
      <c r="J57" s="299"/>
      <c r="K57" s="300"/>
      <c r="L57" s="311"/>
      <c r="M57" s="108">
        <f t="shared" si="9"/>
        <v>194643</v>
      </c>
      <c r="N57" s="108">
        <f aca="true" t="shared" si="13" ref="N57:W57">SUM(N54:N56)</f>
        <v>0</v>
      </c>
      <c r="O57" s="108">
        <f t="shared" si="13"/>
        <v>107953</v>
      </c>
      <c r="P57" s="108">
        <f t="shared" si="13"/>
        <v>3864</v>
      </c>
      <c r="Q57" s="108">
        <f t="shared" si="13"/>
        <v>30658</v>
      </c>
      <c r="R57" s="108">
        <f t="shared" si="13"/>
        <v>48738</v>
      </c>
      <c r="S57" s="108">
        <f t="shared" si="13"/>
        <v>0</v>
      </c>
      <c r="T57" s="108">
        <f t="shared" si="13"/>
        <v>0</v>
      </c>
      <c r="U57" s="108">
        <f t="shared" si="13"/>
        <v>1093</v>
      </c>
      <c r="V57" s="108">
        <f t="shared" si="13"/>
        <v>764</v>
      </c>
      <c r="W57" s="109">
        <f t="shared" si="13"/>
        <v>1573</v>
      </c>
    </row>
    <row r="58" spans="1:23" ht="10.5" customHeight="1">
      <c r="A58" s="304">
        <v>10</v>
      </c>
      <c r="B58" s="293" t="s">
        <v>514</v>
      </c>
      <c r="C58" s="298">
        <v>4</v>
      </c>
      <c r="D58" s="299">
        <v>18000</v>
      </c>
      <c r="E58" s="298"/>
      <c r="F58" s="299"/>
      <c r="G58" s="298"/>
      <c r="H58" s="299"/>
      <c r="I58" s="298"/>
      <c r="J58" s="299"/>
      <c r="K58" s="300">
        <v>1</v>
      </c>
      <c r="L58" s="309">
        <v>384</v>
      </c>
      <c r="M58" s="104">
        <f t="shared" si="9"/>
        <v>4461</v>
      </c>
      <c r="N58" s="104"/>
      <c r="O58" s="104">
        <v>2396</v>
      </c>
      <c r="P58" s="104">
        <v>7</v>
      </c>
      <c r="Q58" s="104"/>
      <c r="R58" s="104">
        <v>2031</v>
      </c>
      <c r="S58" s="104"/>
      <c r="T58" s="104"/>
      <c r="U58" s="104"/>
      <c r="V58" s="104">
        <v>27</v>
      </c>
      <c r="W58" s="105"/>
    </row>
    <row r="59" spans="1:23" ht="10.5" customHeight="1">
      <c r="A59" s="304"/>
      <c r="B59" s="293"/>
      <c r="C59" s="298"/>
      <c r="D59" s="299"/>
      <c r="E59" s="298"/>
      <c r="F59" s="299"/>
      <c r="G59" s="298"/>
      <c r="H59" s="299"/>
      <c r="I59" s="298"/>
      <c r="J59" s="299"/>
      <c r="K59" s="300"/>
      <c r="L59" s="310"/>
      <c r="M59" s="106">
        <f t="shared" si="9"/>
        <v>17232</v>
      </c>
      <c r="N59" s="106"/>
      <c r="O59" s="106">
        <v>15591</v>
      </c>
      <c r="P59" s="106">
        <v>280</v>
      </c>
      <c r="Q59" s="106"/>
      <c r="R59" s="106">
        <v>578</v>
      </c>
      <c r="S59" s="106"/>
      <c r="T59" s="106"/>
      <c r="U59" s="106">
        <v>746</v>
      </c>
      <c r="V59" s="106">
        <v>37</v>
      </c>
      <c r="W59" s="107"/>
    </row>
    <row r="60" spans="1:23" ht="10.5" customHeight="1">
      <c r="A60" s="304"/>
      <c r="B60" s="293"/>
      <c r="C60" s="298"/>
      <c r="D60" s="299"/>
      <c r="E60" s="298"/>
      <c r="F60" s="299"/>
      <c r="G60" s="298"/>
      <c r="H60" s="299"/>
      <c r="I60" s="298"/>
      <c r="J60" s="299"/>
      <c r="K60" s="300"/>
      <c r="L60" s="310"/>
      <c r="M60" s="106">
        <f t="shared" si="9"/>
        <v>350986</v>
      </c>
      <c r="N60" s="106">
        <v>2900</v>
      </c>
      <c r="O60" s="106">
        <v>157561</v>
      </c>
      <c r="P60" s="106">
        <v>3613</v>
      </c>
      <c r="Q60" s="106"/>
      <c r="R60" s="106">
        <v>111379</v>
      </c>
      <c r="S60" s="106"/>
      <c r="T60" s="106"/>
      <c r="U60" s="106">
        <v>74692</v>
      </c>
      <c r="V60" s="106">
        <v>841</v>
      </c>
      <c r="W60" s="107"/>
    </row>
    <row r="61" spans="1:23" ht="10.5" customHeight="1">
      <c r="A61" s="304"/>
      <c r="B61" s="293"/>
      <c r="C61" s="298"/>
      <c r="D61" s="299"/>
      <c r="E61" s="298"/>
      <c r="F61" s="299"/>
      <c r="G61" s="298"/>
      <c r="H61" s="299"/>
      <c r="I61" s="298"/>
      <c r="J61" s="299"/>
      <c r="K61" s="300"/>
      <c r="L61" s="311"/>
      <c r="M61" s="108">
        <f t="shared" si="9"/>
        <v>372679</v>
      </c>
      <c r="N61" s="108">
        <f aca="true" t="shared" si="14" ref="N61:W61">SUM(N58:N60)</f>
        <v>2900</v>
      </c>
      <c r="O61" s="108">
        <f t="shared" si="14"/>
        <v>175548</v>
      </c>
      <c r="P61" s="108">
        <f t="shared" si="14"/>
        <v>3900</v>
      </c>
      <c r="Q61" s="108">
        <f t="shared" si="14"/>
        <v>0</v>
      </c>
      <c r="R61" s="108">
        <f t="shared" si="14"/>
        <v>113988</v>
      </c>
      <c r="S61" s="108">
        <f t="shared" si="14"/>
        <v>0</v>
      </c>
      <c r="T61" s="108">
        <f t="shared" si="14"/>
        <v>0</v>
      </c>
      <c r="U61" s="108">
        <f t="shared" si="14"/>
        <v>75438</v>
      </c>
      <c r="V61" s="108">
        <f t="shared" si="14"/>
        <v>905</v>
      </c>
      <c r="W61" s="109">
        <f t="shared" si="14"/>
        <v>0</v>
      </c>
    </row>
    <row r="62" spans="1:23" ht="10.5" customHeight="1">
      <c r="A62" s="304">
        <v>41</v>
      </c>
      <c r="B62" s="293" t="s">
        <v>515</v>
      </c>
      <c r="C62" s="298">
        <v>1</v>
      </c>
      <c r="D62" s="299">
        <v>980</v>
      </c>
      <c r="E62" s="298"/>
      <c r="F62" s="299"/>
      <c r="G62" s="298"/>
      <c r="H62" s="299"/>
      <c r="I62" s="298"/>
      <c r="J62" s="299"/>
      <c r="K62" s="300">
        <v>12</v>
      </c>
      <c r="L62" s="309">
        <v>1966</v>
      </c>
      <c r="M62" s="104">
        <f t="shared" si="9"/>
        <v>514</v>
      </c>
      <c r="N62" s="104"/>
      <c r="O62" s="104"/>
      <c r="P62" s="104"/>
      <c r="Q62" s="104"/>
      <c r="R62" s="104">
        <v>514</v>
      </c>
      <c r="S62" s="104"/>
      <c r="T62" s="104"/>
      <c r="U62" s="104"/>
      <c r="V62" s="104"/>
      <c r="W62" s="105"/>
    </row>
    <row r="63" spans="1:23" ht="10.5" customHeight="1">
      <c r="A63" s="304"/>
      <c r="B63" s="293"/>
      <c r="C63" s="298"/>
      <c r="D63" s="299"/>
      <c r="E63" s="298"/>
      <c r="F63" s="299"/>
      <c r="G63" s="298"/>
      <c r="H63" s="299"/>
      <c r="I63" s="298"/>
      <c r="J63" s="299"/>
      <c r="K63" s="300"/>
      <c r="L63" s="310"/>
      <c r="M63" s="106">
        <f t="shared" si="9"/>
        <v>16444</v>
      </c>
      <c r="N63" s="106"/>
      <c r="O63" s="106">
        <v>14080</v>
      </c>
      <c r="P63" s="106"/>
      <c r="Q63" s="106"/>
      <c r="R63" s="106">
        <v>2364</v>
      </c>
      <c r="S63" s="106"/>
      <c r="T63" s="106"/>
      <c r="U63" s="106"/>
      <c r="V63" s="106"/>
      <c r="W63" s="107"/>
    </row>
    <row r="64" spans="1:23" ht="10.5" customHeight="1">
      <c r="A64" s="304"/>
      <c r="B64" s="293"/>
      <c r="C64" s="298"/>
      <c r="D64" s="299"/>
      <c r="E64" s="298"/>
      <c r="F64" s="299"/>
      <c r="G64" s="298"/>
      <c r="H64" s="299"/>
      <c r="I64" s="298"/>
      <c r="J64" s="299"/>
      <c r="K64" s="300"/>
      <c r="L64" s="310"/>
      <c r="M64" s="106">
        <f t="shared" si="9"/>
        <v>92965</v>
      </c>
      <c r="N64" s="106"/>
      <c r="O64" s="106">
        <v>44754</v>
      </c>
      <c r="P64" s="106"/>
      <c r="Q64" s="106">
        <v>607</v>
      </c>
      <c r="R64" s="106">
        <v>47604</v>
      </c>
      <c r="S64" s="106"/>
      <c r="T64" s="106"/>
      <c r="U64" s="106"/>
      <c r="V64" s="106"/>
      <c r="W64" s="107"/>
    </row>
    <row r="65" spans="1:23" ht="10.5" customHeight="1">
      <c r="A65" s="304"/>
      <c r="B65" s="293"/>
      <c r="C65" s="298"/>
      <c r="D65" s="299"/>
      <c r="E65" s="298"/>
      <c r="F65" s="299"/>
      <c r="G65" s="298"/>
      <c r="H65" s="299"/>
      <c r="I65" s="298"/>
      <c r="J65" s="299"/>
      <c r="K65" s="300"/>
      <c r="L65" s="311"/>
      <c r="M65" s="108">
        <f t="shared" si="9"/>
        <v>109923</v>
      </c>
      <c r="N65" s="108">
        <f aca="true" t="shared" si="15" ref="N65:W65">SUM(N62:N64)</f>
        <v>0</v>
      </c>
      <c r="O65" s="108">
        <f t="shared" si="15"/>
        <v>58834</v>
      </c>
      <c r="P65" s="108">
        <f t="shared" si="15"/>
        <v>0</v>
      </c>
      <c r="Q65" s="108">
        <f t="shared" si="15"/>
        <v>607</v>
      </c>
      <c r="R65" s="108">
        <f t="shared" si="15"/>
        <v>50482</v>
      </c>
      <c r="S65" s="108">
        <f t="shared" si="15"/>
        <v>0</v>
      </c>
      <c r="T65" s="108">
        <f t="shared" si="15"/>
        <v>0</v>
      </c>
      <c r="U65" s="108">
        <f t="shared" si="15"/>
        <v>0</v>
      </c>
      <c r="V65" s="108">
        <f t="shared" si="15"/>
        <v>0</v>
      </c>
      <c r="W65" s="109">
        <f t="shared" si="15"/>
        <v>0</v>
      </c>
    </row>
    <row r="66" spans="1:23" ht="10.5" customHeight="1">
      <c r="A66" s="304">
        <v>44</v>
      </c>
      <c r="B66" s="293" t="s">
        <v>516</v>
      </c>
      <c r="C66" s="298">
        <v>1</v>
      </c>
      <c r="D66" s="299">
        <v>2700</v>
      </c>
      <c r="E66" s="298"/>
      <c r="F66" s="299"/>
      <c r="G66" s="298"/>
      <c r="H66" s="299"/>
      <c r="I66" s="298"/>
      <c r="J66" s="299"/>
      <c r="K66" s="300">
        <v>2</v>
      </c>
      <c r="L66" s="309">
        <v>2100</v>
      </c>
      <c r="M66" s="104">
        <f t="shared" si="9"/>
        <v>0</v>
      </c>
      <c r="N66" s="104"/>
      <c r="O66" s="104"/>
      <c r="P66" s="104"/>
      <c r="Q66" s="104"/>
      <c r="R66" s="104"/>
      <c r="S66" s="104"/>
      <c r="T66" s="104"/>
      <c r="U66" s="104"/>
      <c r="V66" s="104"/>
      <c r="W66" s="105"/>
    </row>
    <row r="67" spans="1:23" ht="10.5" customHeight="1">
      <c r="A67" s="304"/>
      <c r="B67" s="293"/>
      <c r="C67" s="298"/>
      <c r="D67" s="299"/>
      <c r="E67" s="298"/>
      <c r="F67" s="299"/>
      <c r="G67" s="298"/>
      <c r="H67" s="299"/>
      <c r="I67" s="298"/>
      <c r="J67" s="299"/>
      <c r="K67" s="300"/>
      <c r="L67" s="310"/>
      <c r="M67" s="106">
        <f t="shared" si="9"/>
        <v>1616</v>
      </c>
      <c r="N67" s="106"/>
      <c r="O67" s="106">
        <v>1616</v>
      </c>
      <c r="P67" s="106"/>
      <c r="Q67" s="106"/>
      <c r="R67" s="106"/>
      <c r="S67" s="106"/>
      <c r="T67" s="106"/>
      <c r="U67" s="106"/>
      <c r="V67" s="106"/>
      <c r="W67" s="107"/>
    </row>
    <row r="68" spans="1:23" ht="10.5" customHeight="1">
      <c r="A68" s="304"/>
      <c r="B68" s="293"/>
      <c r="C68" s="298"/>
      <c r="D68" s="299"/>
      <c r="E68" s="298"/>
      <c r="F68" s="299"/>
      <c r="G68" s="298"/>
      <c r="H68" s="299"/>
      <c r="I68" s="298"/>
      <c r="J68" s="299"/>
      <c r="K68" s="300"/>
      <c r="L68" s="310"/>
      <c r="M68" s="106">
        <f t="shared" si="9"/>
        <v>42893</v>
      </c>
      <c r="N68" s="106"/>
      <c r="O68" s="106">
        <v>21616</v>
      </c>
      <c r="P68" s="106"/>
      <c r="Q68" s="106"/>
      <c r="R68" s="106">
        <v>17974</v>
      </c>
      <c r="S68" s="106"/>
      <c r="T68" s="106"/>
      <c r="U68" s="106">
        <v>2443</v>
      </c>
      <c r="V68" s="106"/>
      <c r="W68" s="107">
        <v>860</v>
      </c>
    </row>
    <row r="69" spans="1:23" ht="10.5" customHeight="1">
      <c r="A69" s="304"/>
      <c r="B69" s="293"/>
      <c r="C69" s="298"/>
      <c r="D69" s="299"/>
      <c r="E69" s="298"/>
      <c r="F69" s="299"/>
      <c r="G69" s="298"/>
      <c r="H69" s="299"/>
      <c r="I69" s="298"/>
      <c r="J69" s="299"/>
      <c r="K69" s="300"/>
      <c r="L69" s="311"/>
      <c r="M69" s="108">
        <f t="shared" si="9"/>
        <v>44509</v>
      </c>
      <c r="N69" s="108">
        <f aca="true" t="shared" si="16" ref="N69:W69">SUM(N66:N68)</f>
        <v>0</v>
      </c>
      <c r="O69" s="108">
        <f t="shared" si="16"/>
        <v>23232</v>
      </c>
      <c r="P69" s="108">
        <f t="shared" si="16"/>
        <v>0</v>
      </c>
      <c r="Q69" s="108">
        <f t="shared" si="16"/>
        <v>0</v>
      </c>
      <c r="R69" s="108">
        <f t="shared" si="16"/>
        <v>17974</v>
      </c>
      <c r="S69" s="108">
        <f t="shared" si="16"/>
        <v>0</v>
      </c>
      <c r="T69" s="108">
        <f t="shared" si="16"/>
        <v>0</v>
      </c>
      <c r="U69" s="108">
        <f t="shared" si="16"/>
        <v>2443</v>
      </c>
      <c r="V69" s="108">
        <f t="shared" si="16"/>
        <v>0</v>
      </c>
      <c r="W69" s="109">
        <f t="shared" si="16"/>
        <v>860</v>
      </c>
    </row>
    <row r="70" spans="1:23" ht="10.5" customHeight="1">
      <c r="A70" s="304">
        <v>45</v>
      </c>
      <c r="B70" s="293" t="s">
        <v>517</v>
      </c>
      <c r="C70" s="298"/>
      <c r="D70" s="299"/>
      <c r="E70" s="298">
        <v>2</v>
      </c>
      <c r="F70" s="299">
        <v>900</v>
      </c>
      <c r="G70" s="298"/>
      <c r="H70" s="299"/>
      <c r="I70" s="298"/>
      <c r="J70" s="299"/>
      <c r="K70" s="300">
        <v>4</v>
      </c>
      <c r="L70" s="309">
        <v>953</v>
      </c>
      <c r="M70" s="104">
        <f t="shared" si="9"/>
        <v>2184</v>
      </c>
      <c r="N70" s="104"/>
      <c r="O70" s="104">
        <v>1841</v>
      </c>
      <c r="P70" s="104"/>
      <c r="Q70" s="104">
        <v>343</v>
      </c>
      <c r="R70" s="104"/>
      <c r="S70" s="104"/>
      <c r="T70" s="104"/>
      <c r="U70" s="104"/>
      <c r="V70" s="104"/>
      <c r="W70" s="105"/>
    </row>
    <row r="71" spans="1:23" ht="10.5" customHeight="1">
      <c r="A71" s="304"/>
      <c r="B71" s="293"/>
      <c r="C71" s="298"/>
      <c r="D71" s="299"/>
      <c r="E71" s="298"/>
      <c r="F71" s="299"/>
      <c r="G71" s="298"/>
      <c r="H71" s="299"/>
      <c r="I71" s="298"/>
      <c r="J71" s="299"/>
      <c r="K71" s="300"/>
      <c r="L71" s="310"/>
      <c r="M71" s="106">
        <f t="shared" si="9"/>
        <v>4267</v>
      </c>
      <c r="N71" s="106"/>
      <c r="O71" s="106">
        <v>2739</v>
      </c>
      <c r="P71" s="106">
        <v>14</v>
      </c>
      <c r="Q71" s="106"/>
      <c r="R71" s="106">
        <v>1514</v>
      </c>
      <c r="S71" s="106"/>
      <c r="T71" s="106"/>
      <c r="U71" s="106"/>
      <c r="V71" s="106"/>
      <c r="W71" s="107"/>
    </row>
    <row r="72" spans="1:23" ht="10.5" customHeight="1">
      <c r="A72" s="304"/>
      <c r="B72" s="293"/>
      <c r="C72" s="298"/>
      <c r="D72" s="299"/>
      <c r="E72" s="298"/>
      <c r="F72" s="299"/>
      <c r="G72" s="298"/>
      <c r="H72" s="299"/>
      <c r="I72" s="298"/>
      <c r="J72" s="299"/>
      <c r="K72" s="300"/>
      <c r="L72" s="310"/>
      <c r="M72" s="106">
        <f t="shared" si="9"/>
        <v>52618</v>
      </c>
      <c r="N72" s="106"/>
      <c r="O72" s="106">
        <v>25954</v>
      </c>
      <c r="P72" s="106">
        <v>1911</v>
      </c>
      <c r="Q72" s="106">
        <v>2697</v>
      </c>
      <c r="R72" s="106">
        <v>20976</v>
      </c>
      <c r="S72" s="106"/>
      <c r="T72" s="106"/>
      <c r="U72" s="106">
        <v>1076</v>
      </c>
      <c r="V72" s="106"/>
      <c r="W72" s="107">
        <v>4</v>
      </c>
    </row>
    <row r="73" spans="1:23" ht="10.5" customHeight="1">
      <c r="A73" s="304"/>
      <c r="B73" s="293"/>
      <c r="C73" s="298"/>
      <c r="D73" s="299"/>
      <c r="E73" s="298"/>
      <c r="F73" s="299"/>
      <c r="G73" s="298"/>
      <c r="H73" s="299"/>
      <c r="I73" s="298"/>
      <c r="J73" s="299"/>
      <c r="K73" s="300"/>
      <c r="L73" s="311"/>
      <c r="M73" s="108">
        <f t="shared" si="9"/>
        <v>59069</v>
      </c>
      <c r="N73" s="108">
        <f aca="true" t="shared" si="17" ref="N73:W73">SUM(N70:N72)</f>
        <v>0</v>
      </c>
      <c r="O73" s="108">
        <f t="shared" si="17"/>
        <v>30534</v>
      </c>
      <c r="P73" s="108">
        <f t="shared" si="17"/>
        <v>1925</v>
      </c>
      <c r="Q73" s="108">
        <f t="shared" si="17"/>
        <v>3040</v>
      </c>
      <c r="R73" s="108">
        <f t="shared" si="17"/>
        <v>22490</v>
      </c>
      <c r="S73" s="108">
        <f t="shared" si="17"/>
        <v>0</v>
      </c>
      <c r="T73" s="108">
        <f t="shared" si="17"/>
        <v>0</v>
      </c>
      <c r="U73" s="108">
        <f t="shared" si="17"/>
        <v>1076</v>
      </c>
      <c r="V73" s="108">
        <f t="shared" si="17"/>
        <v>0</v>
      </c>
      <c r="W73" s="109">
        <f t="shared" si="17"/>
        <v>4</v>
      </c>
    </row>
    <row r="74" spans="1:23" ht="10.5" customHeight="1">
      <c r="A74" s="304" t="s">
        <v>518</v>
      </c>
      <c r="B74" s="293" t="s">
        <v>519</v>
      </c>
      <c r="C74" s="298"/>
      <c r="D74" s="299"/>
      <c r="E74" s="298"/>
      <c r="F74" s="299"/>
      <c r="G74" s="298">
        <v>2</v>
      </c>
      <c r="H74" s="299">
        <v>12000</v>
      </c>
      <c r="I74" s="298"/>
      <c r="J74" s="299"/>
      <c r="K74" s="300">
        <v>10</v>
      </c>
      <c r="L74" s="309">
        <v>25968</v>
      </c>
      <c r="M74" s="104">
        <f aca="true" t="shared" si="18" ref="M74:M105">SUM(N74:W74)</f>
        <v>30</v>
      </c>
      <c r="N74" s="104"/>
      <c r="O74" s="104"/>
      <c r="P74" s="104">
        <v>30</v>
      </c>
      <c r="Q74" s="104"/>
      <c r="R74" s="104"/>
      <c r="S74" s="104"/>
      <c r="T74" s="104"/>
      <c r="U74" s="104"/>
      <c r="V74" s="104"/>
      <c r="W74" s="105"/>
    </row>
    <row r="75" spans="1:23" ht="10.5" customHeight="1">
      <c r="A75" s="304"/>
      <c r="B75" s="293"/>
      <c r="C75" s="298"/>
      <c r="D75" s="299"/>
      <c r="E75" s="298"/>
      <c r="F75" s="299"/>
      <c r="G75" s="298"/>
      <c r="H75" s="299"/>
      <c r="I75" s="298"/>
      <c r="J75" s="299"/>
      <c r="K75" s="300"/>
      <c r="L75" s="310"/>
      <c r="M75" s="106">
        <f t="shared" si="18"/>
        <v>12292</v>
      </c>
      <c r="N75" s="106"/>
      <c r="O75" s="106">
        <v>10605</v>
      </c>
      <c r="P75" s="106">
        <v>60</v>
      </c>
      <c r="Q75" s="106"/>
      <c r="R75" s="106">
        <v>1318</v>
      </c>
      <c r="S75" s="106"/>
      <c r="T75" s="106"/>
      <c r="U75" s="106">
        <v>233</v>
      </c>
      <c r="V75" s="106">
        <v>76</v>
      </c>
      <c r="W75" s="107"/>
    </row>
    <row r="76" spans="1:23" ht="10.5" customHeight="1">
      <c r="A76" s="304"/>
      <c r="B76" s="293"/>
      <c r="C76" s="298"/>
      <c r="D76" s="299"/>
      <c r="E76" s="298"/>
      <c r="F76" s="299"/>
      <c r="G76" s="298"/>
      <c r="H76" s="299"/>
      <c r="I76" s="298"/>
      <c r="J76" s="299"/>
      <c r="K76" s="300"/>
      <c r="L76" s="310"/>
      <c r="M76" s="106">
        <f t="shared" si="18"/>
        <v>463866</v>
      </c>
      <c r="N76" s="106">
        <v>26740</v>
      </c>
      <c r="O76" s="106">
        <v>410612</v>
      </c>
      <c r="P76" s="106">
        <v>2078</v>
      </c>
      <c r="Q76" s="106">
        <v>1411</v>
      </c>
      <c r="R76" s="106">
        <v>21247</v>
      </c>
      <c r="S76" s="106"/>
      <c r="T76" s="106"/>
      <c r="U76" s="106"/>
      <c r="V76" s="106">
        <v>1778</v>
      </c>
      <c r="W76" s="107"/>
    </row>
    <row r="77" spans="1:23" ht="10.5" customHeight="1">
      <c r="A77" s="304"/>
      <c r="B77" s="293"/>
      <c r="C77" s="298"/>
      <c r="D77" s="299"/>
      <c r="E77" s="298"/>
      <c r="F77" s="299"/>
      <c r="G77" s="298"/>
      <c r="H77" s="299"/>
      <c r="I77" s="298"/>
      <c r="J77" s="299"/>
      <c r="K77" s="300"/>
      <c r="L77" s="311"/>
      <c r="M77" s="108">
        <f t="shared" si="18"/>
        <v>476188</v>
      </c>
      <c r="N77" s="108">
        <f aca="true" t="shared" si="19" ref="N77:W77">SUM(N74:N76)</f>
        <v>26740</v>
      </c>
      <c r="O77" s="108">
        <f t="shared" si="19"/>
        <v>421217</v>
      </c>
      <c r="P77" s="108">
        <f t="shared" si="19"/>
        <v>2168</v>
      </c>
      <c r="Q77" s="108">
        <f t="shared" si="19"/>
        <v>1411</v>
      </c>
      <c r="R77" s="108">
        <f t="shared" si="19"/>
        <v>22565</v>
      </c>
      <c r="S77" s="108">
        <f t="shared" si="19"/>
        <v>0</v>
      </c>
      <c r="T77" s="108">
        <f t="shared" si="19"/>
        <v>0</v>
      </c>
      <c r="U77" s="108">
        <f t="shared" si="19"/>
        <v>233</v>
      </c>
      <c r="V77" s="108">
        <f t="shared" si="19"/>
        <v>1854</v>
      </c>
      <c r="W77" s="109">
        <f t="shared" si="19"/>
        <v>0</v>
      </c>
    </row>
    <row r="78" spans="1:23" ht="10.5" customHeight="1">
      <c r="A78" s="304">
        <v>22</v>
      </c>
      <c r="B78" s="293" t="s">
        <v>520</v>
      </c>
      <c r="C78" s="298"/>
      <c r="D78" s="299"/>
      <c r="E78" s="298"/>
      <c r="F78" s="299"/>
      <c r="G78" s="298"/>
      <c r="H78" s="299"/>
      <c r="I78" s="298"/>
      <c r="J78" s="299"/>
      <c r="K78" s="300">
        <v>9</v>
      </c>
      <c r="L78" s="309">
        <v>5855</v>
      </c>
      <c r="M78" s="104">
        <f t="shared" si="18"/>
        <v>0</v>
      </c>
      <c r="N78" s="104"/>
      <c r="O78" s="104"/>
      <c r="P78" s="104"/>
      <c r="Q78" s="104"/>
      <c r="R78" s="104"/>
      <c r="S78" s="104"/>
      <c r="T78" s="104"/>
      <c r="U78" s="104"/>
      <c r="V78" s="104"/>
      <c r="W78" s="105"/>
    </row>
    <row r="79" spans="1:23" ht="10.5" customHeight="1">
      <c r="A79" s="304"/>
      <c r="B79" s="293"/>
      <c r="C79" s="298"/>
      <c r="D79" s="299"/>
      <c r="E79" s="298"/>
      <c r="F79" s="299"/>
      <c r="G79" s="298"/>
      <c r="H79" s="299"/>
      <c r="I79" s="298"/>
      <c r="J79" s="299"/>
      <c r="K79" s="300"/>
      <c r="L79" s="310"/>
      <c r="M79" s="106">
        <f t="shared" si="18"/>
        <v>20286</v>
      </c>
      <c r="N79" s="106"/>
      <c r="O79" s="106">
        <v>16618</v>
      </c>
      <c r="P79" s="106">
        <v>418</v>
      </c>
      <c r="Q79" s="106"/>
      <c r="R79" s="106">
        <v>3250</v>
      </c>
      <c r="S79" s="106"/>
      <c r="T79" s="106"/>
      <c r="U79" s="106"/>
      <c r="V79" s="106"/>
      <c r="W79" s="107"/>
    </row>
    <row r="80" spans="1:23" ht="10.5" customHeight="1">
      <c r="A80" s="304"/>
      <c r="B80" s="293"/>
      <c r="C80" s="298"/>
      <c r="D80" s="299"/>
      <c r="E80" s="298"/>
      <c r="F80" s="299"/>
      <c r="G80" s="298"/>
      <c r="H80" s="299"/>
      <c r="I80" s="298"/>
      <c r="J80" s="299"/>
      <c r="K80" s="300"/>
      <c r="L80" s="310"/>
      <c r="M80" s="106">
        <f t="shared" si="18"/>
        <v>248294</v>
      </c>
      <c r="N80" s="106">
        <v>113</v>
      </c>
      <c r="O80" s="106">
        <v>52579</v>
      </c>
      <c r="P80" s="106">
        <v>1590</v>
      </c>
      <c r="Q80" s="106">
        <v>5330</v>
      </c>
      <c r="R80" s="106">
        <v>181053</v>
      </c>
      <c r="S80" s="106"/>
      <c r="T80" s="106"/>
      <c r="U80" s="106">
        <v>7522</v>
      </c>
      <c r="V80" s="106"/>
      <c r="W80" s="107">
        <v>107</v>
      </c>
    </row>
    <row r="81" spans="1:23" ht="10.5" customHeight="1" thickBot="1">
      <c r="A81" s="305"/>
      <c r="B81" s="306"/>
      <c r="C81" s="316"/>
      <c r="D81" s="313"/>
      <c r="E81" s="316"/>
      <c r="F81" s="313"/>
      <c r="G81" s="316"/>
      <c r="H81" s="313"/>
      <c r="I81" s="316"/>
      <c r="J81" s="313"/>
      <c r="K81" s="314"/>
      <c r="L81" s="315"/>
      <c r="M81" s="112">
        <f t="shared" si="18"/>
        <v>268580</v>
      </c>
      <c r="N81" s="112">
        <f aca="true" t="shared" si="20" ref="N81:W81">SUM(N78:N80)</f>
        <v>113</v>
      </c>
      <c r="O81" s="112">
        <f t="shared" si="20"/>
        <v>69197</v>
      </c>
      <c r="P81" s="112">
        <f t="shared" si="20"/>
        <v>2008</v>
      </c>
      <c r="Q81" s="112">
        <f t="shared" si="20"/>
        <v>5330</v>
      </c>
      <c r="R81" s="112">
        <f t="shared" si="20"/>
        <v>184303</v>
      </c>
      <c r="S81" s="112">
        <f t="shared" si="20"/>
        <v>0</v>
      </c>
      <c r="T81" s="112">
        <f t="shared" si="20"/>
        <v>0</v>
      </c>
      <c r="U81" s="112">
        <f t="shared" si="20"/>
        <v>7522</v>
      </c>
      <c r="V81" s="112">
        <f t="shared" si="20"/>
        <v>0</v>
      </c>
      <c r="W81" s="113">
        <f t="shared" si="20"/>
        <v>107</v>
      </c>
    </row>
    <row r="82" spans="1:23" ht="10.5" customHeight="1">
      <c r="A82" s="307">
        <v>40</v>
      </c>
      <c r="B82" s="308" t="s">
        <v>521</v>
      </c>
      <c r="C82" s="317"/>
      <c r="D82" s="318"/>
      <c r="E82" s="317"/>
      <c r="F82" s="318"/>
      <c r="G82" s="317"/>
      <c r="H82" s="318"/>
      <c r="I82" s="317"/>
      <c r="J82" s="318"/>
      <c r="K82" s="319">
        <v>10</v>
      </c>
      <c r="L82" s="320">
        <v>10513</v>
      </c>
      <c r="M82" s="114">
        <f t="shared" si="18"/>
        <v>0</v>
      </c>
      <c r="N82" s="114"/>
      <c r="O82" s="114"/>
      <c r="P82" s="114"/>
      <c r="Q82" s="114"/>
      <c r="R82" s="114"/>
      <c r="S82" s="114"/>
      <c r="T82" s="114"/>
      <c r="U82" s="114"/>
      <c r="V82" s="114"/>
      <c r="W82" s="115"/>
    </row>
    <row r="83" spans="1:23" ht="10.5" customHeight="1">
      <c r="A83" s="304"/>
      <c r="B83" s="293"/>
      <c r="C83" s="298"/>
      <c r="D83" s="299"/>
      <c r="E83" s="298"/>
      <c r="F83" s="299"/>
      <c r="G83" s="298"/>
      <c r="H83" s="299"/>
      <c r="I83" s="298"/>
      <c r="J83" s="299"/>
      <c r="K83" s="300"/>
      <c r="L83" s="310"/>
      <c r="M83" s="106">
        <f t="shared" si="18"/>
        <v>169</v>
      </c>
      <c r="N83" s="106"/>
      <c r="O83" s="106">
        <v>169</v>
      </c>
      <c r="P83" s="106"/>
      <c r="Q83" s="106"/>
      <c r="R83" s="106"/>
      <c r="S83" s="106"/>
      <c r="T83" s="106"/>
      <c r="U83" s="106"/>
      <c r="V83" s="106"/>
      <c r="W83" s="107"/>
    </row>
    <row r="84" spans="1:23" ht="10.5" customHeight="1">
      <c r="A84" s="304"/>
      <c r="B84" s="293"/>
      <c r="C84" s="298"/>
      <c r="D84" s="299"/>
      <c r="E84" s="298"/>
      <c r="F84" s="299"/>
      <c r="G84" s="298"/>
      <c r="H84" s="299"/>
      <c r="I84" s="298"/>
      <c r="J84" s="299"/>
      <c r="K84" s="300"/>
      <c r="L84" s="310"/>
      <c r="M84" s="106">
        <f t="shared" si="18"/>
        <v>239993</v>
      </c>
      <c r="N84" s="106">
        <v>7207</v>
      </c>
      <c r="O84" s="106">
        <v>76643</v>
      </c>
      <c r="P84" s="106">
        <v>4509</v>
      </c>
      <c r="Q84" s="106">
        <v>15163</v>
      </c>
      <c r="R84" s="106">
        <v>116002</v>
      </c>
      <c r="S84" s="106"/>
      <c r="T84" s="106"/>
      <c r="U84" s="106">
        <v>20314</v>
      </c>
      <c r="V84" s="106">
        <v>134</v>
      </c>
      <c r="W84" s="107">
        <v>21</v>
      </c>
    </row>
    <row r="85" spans="1:23" ht="10.5" customHeight="1">
      <c r="A85" s="304"/>
      <c r="B85" s="293"/>
      <c r="C85" s="298"/>
      <c r="D85" s="299"/>
      <c r="E85" s="298"/>
      <c r="F85" s="299"/>
      <c r="G85" s="298"/>
      <c r="H85" s="299"/>
      <c r="I85" s="298"/>
      <c r="J85" s="299"/>
      <c r="K85" s="300"/>
      <c r="L85" s="311"/>
      <c r="M85" s="108">
        <f t="shared" si="18"/>
        <v>240162</v>
      </c>
      <c r="N85" s="108">
        <f aca="true" t="shared" si="21" ref="N85:W85">SUM(N82:N84)</f>
        <v>7207</v>
      </c>
      <c r="O85" s="108">
        <f t="shared" si="21"/>
        <v>76812</v>
      </c>
      <c r="P85" s="108">
        <f t="shared" si="21"/>
        <v>4509</v>
      </c>
      <c r="Q85" s="108">
        <f t="shared" si="21"/>
        <v>15163</v>
      </c>
      <c r="R85" s="108">
        <f t="shared" si="21"/>
        <v>116002</v>
      </c>
      <c r="S85" s="108">
        <f t="shared" si="21"/>
        <v>0</v>
      </c>
      <c r="T85" s="108">
        <f t="shared" si="21"/>
        <v>0</v>
      </c>
      <c r="U85" s="108">
        <f t="shared" si="21"/>
        <v>20314</v>
      </c>
      <c r="V85" s="108">
        <f t="shared" si="21"/>
        <v>134</v>
      </c>
      <c r="W85" s="109">
        <f t="shared" si="21"/>
        <v>21</v>
      </c>
    </row>
    <row r="86" spans="1:23" ht="10.5" customHeight="1">
      <c r="A86" s="304">
        <v>15</v>
      </c>
      <c r="B86" s="293" t="s">
        <v>522</v>
      </c>
      <c r="C86" s="298">
        <v>3</v>
      </c>
      <c r="D86" s="299">
        <v>5375</v>
      </c>
      <c r="E86" s="298"/>
      <c r="F86" s="299"/>
      <c r="G86" s="298"/>
      <c r="H86" s="299"/>
      <c r="I86" s="298"/>
      <c r="J86" s="299"/>
      <c r="K86" s="300">
        <v>8</v>
      </c>
      <c r="L86" s="309">
        <v>6657</v>
      </c>
      <c r="M86" s="104">
        <f t="shared" si="18"/>
        <v>1527</v>
      </c>
      <c r="N86" s="104"/>
      <c r="O86" s="104"/>
      <c r="P86" s="104"/>
      <c r="Q86" s="104">
        <v>472</v>
      </c>
      <c r="R86" s="104">
        <v>1055</v>
      </c>
      <c r="S86" s="104"/>
      <c r="T86" s="104"/>
      <c r="U86" s="104"/>
      <c r="V86" s="104"/>
      <c r="W86" s="105"/>
    </row>
    <row r="87" spans="1:23" ht="10.5" customHeight="1">
      <c r="A87" s="304"/>
      <c r="B87" s="293"/>
      <c r="C87" s="298"/>
      <c r="D87" s="299"/>
      <c r="E87" s="298"/>
      <c r="F87" s="299"/>
      <c r="G87" s="298"/>
      <c r="H87" s="299"/>
      <c r="I87" s="298"/>
      <c r="J87" s="299"/>
      <c r="K87" s="300"/>
      <c r="L87" s="310"/>
      <c r="M87" s="106">
        <f t="shared" si="18"/>
        <v>5002</v>
      </c>
      <c r="N87" s="106">
        <v>480</v>
      </c>
      <c r="O87" s="106">
        <v>893</v>
      </c>
      <c r="P87" s="106">
        <v>80</v>
      </c>
      <c r="Q87" s="106">
        <v>364</v>
      </c>
      <c r="R87" s="106">
        <v>1375</v>
      </c>
      <c r="S87" s="106"/>
      <c r="T87" s="106"/>
      <c r="U87" s="106">
        <v>1810</v>
      </c>
      <c r="V87" s="106"/>
      <c r="W87" s="107"/>
    </row>
    <row r="88" spans="1:23" ht="10.5" customHeight="1">
      <c r="A88" s="304"/>
      <c r="B88" s="293"/>
      <c r="C88" s="298"/>
      <c r="D88" s="299"/>
      <c r="E88" s="298"/>
      <c r="F88" s="299"/>
      <c r="G88" s="298"/>
      <c r="H88" s="299"/>
      <c r="I88" s="298"/>
      <c r="J88" s="299"/>
      <c r="K88" s="300"/>
      <c r="L88" s="310"/>
      <c r="M88" s="106">
        <f t="shared" si="18"/>
        <v>198176</v>
      </c>
      <c r="N88" s="106">
        <v>2916</v>
      </c>
      <c r="O88" s="106">
        <v>63476</v>
      </c>
      <c r="P88" s="106">
        <v>2009</v>
      </c>
      <c r="Q88" s="106">
        <v>9328</v>
      </c>
      <c r="R88" s="106">
        <v>82737</v>
      </c>
      <c r="S88" s="106"/>
      <c r="T88" s="106"/>
      <c r="U88" s="106">
        <v>37710</v>
      </c>
      <c r="V88" s="106"/>
      <c r="W88" s="107"/>
    </row>
    <row r="89" spans="1:23" ht="10.5" customHeight="1">
      <c r="A89" s="304"/>
      <c r="B89" s="293"/>
      <c r="C89" s="298"/>
      <c r="D89" s="299"/>
      <c r="E89" s="298"/>
      <c r="F89" s="299"/>
      <c r="G89" s="298"/>
      <c r="H89" s="299"/>
      <c r="I89" s="298"/>
      <c r="J89" s="299"/>
      <c r="K89" s="300"/>
      <c r="L89" s="311"/>
      <c r="M89" s="108">
        <f t="shared" si="18"/>
        <v>204705</v>
      </c>
      <c r="N89" s="108">
        <f aca="true" t="shared" si="22" ref="N89:W89">SUM(N86:N88)</f>
        <v>3396</v>
      </c>
      <c r="O89" s="108">
        <f t="shared" si="22"/>
        <v>64369</v>
      </c>
      <c r="P89" s="108">
        <f t="shared" si="22"/>
        <v>2089</v>
      </c>
      <c r="Q89" s="108">
        <f t="shared" si="22"/>
        <v>10164</v>
      </c>
      <c r="R89" s="108">
        <f t="shared" si="22"/>
        <v>85167</v>
      </c>
      <c r="S89" s="108">
        <f t="shared" si="22"/>
        <v>0</v>
      </c>
      <c r="T89" s="108">
        <f t="shared" si="22"/>
        <v>0</v>
      </c>
      <c r="U89" s="108">
        <f t="shared" si="22"/>
        <v>39520</v>
      </c>
      <c r="V89" s="108">
        <f t="shared" si="22"/>
        <v>0</v>
      </c>
      <c r="W89" s="109">
        <f t="shared" si="22"/>
        <v>0</v>
      </c>
    </row>
    <row r="90" spans="1:23" ht="10.5" customHeight="1">
      <c r="A90" s="304">
        <v>26</v>
      </c>
      <c r="B90" s="293" t="s">
        <v>523</v>
      </c>
      <c r="C90" s="298"/>
      <c r="D90" s="299"/>
      <c r="E90" s="298"/>
      <c r="F90" s="299"/>
      <c r="G90" s="298"/>
      <c r="H90" s="299"/>
      <c r="I90" s="298"/>
      <c r="J90" s="299"/>
      <c r="K90" s="300"/>
      <c r="L90" s="309"/>
      <c r="M90" s="104">
        <f t="shared" si="18"/>
        <v>856</v>
      </c>
      <c r="N90" s="104"/>
      <c r="O90" s="104"/>
      <c r="P90" s="104">
        <v>28</v>
      </c>
      <c r="Q90" s="104">
        <v>801</v>
      </c>
      <c r="R90" s="104">
        <v>27</v>
      </c>
      <c r="S90" s="104"/>
      <c r="T90" s="104"/>
      <c r="U90" s="104"/>
      <c r="V90" s="104"/>
      <c r="W90" s="105"/>
    </row>
    <row r="91" spans="1:23" ht="10.5" customHeight="1">
      <c r="A91" s="304"/>
      <c r="B91" s="293"/>
      <c r="C91" s="298"/>
      <c r="D91" s="299"/>
      <c r="E91" s="298"/>
      <c r="F91" s="299"/>
      <c r="G91" s="298"/>
      <c r="H91" s="299"/>
      <c r="I91" s="298"/>
      <c r="J91" s="299"/>
      <c r="K91" s="300"/>
      <c r="L91" s="310"/>
      <c r="M91" s="106">
        <f t="shared" si="18"/>
        <v>8251</v>
      </c>
      <c r="N91" s="106"/>
      <c r="O91" s="106">
        <v>3750</v>
      </c>
      <c r="P91" s="106">
        <v>23</v>
      </c>
      <c r="Q91" s="106">
        <v>2029</v>
      </c>
      <c r="R91" s="106">
        <v>2201</v>
      </c>
      <c r="S91" s="106"/>
      <c r="T91" s="106"/>
      <c r="U91" s="106">
        <v>248</v>
      </c>
      <c r="V91" s="106"/>
      <c r="W91" s="107"/>
    </row>
    <row r="92" spans="1:23" ht="10.5" customHeight="1">
      <c r="A92" s="304"/>
      <c r="B92" s="293"/>
      <c r="C92" s="298"/>
      <c r="D92" s="299"/>
      <c r="E92" s="298"/>
      <c r="F92" s="299"/>
      <c r="G92" s="298"/>
      <c r="H92" s="299"/>
      <c r="I92" s="298"/>
      <c r="J92" s="299"/>
      <c r="K92" s="300"/>
      <c r="L92" s="310"/>
      <c r="M92" s="106">
        <f t="shared" si="18"/>
        <v>221328</v>
      </c>
      <c r="N92" s="106"/>
      <c r="O92" s="106">
        <v>56173</v>
      </c>
      <c r="P92" s="106">
        <v>1560</v>
      </c>
      <c r="Q92" s="106">
        <v>45129</v>
      </c>
      <c r="R92" s="106">
        <v>114292</v>
      </c>
      <c r="S92" s="106"/>
      <c r="T92" s="106"/>
      <c r="U92" s="106">
        <v>2437</v>
      </c>
      <c r="V92" s="106">
        <v>498</v>
      </c>
      <c r="W92" s="107">
        <v>1239</v>
      </c>
    </row>
    <row r="93" spans="1:23" ht="10.5" customHeight="1">
      <c r="A93" s="304"/>
      <c r="B93" s="293"/>
      <c r="C93" s="298"/>
      <c r="D93" s="299"/>
      <c r="E93" s="298"/>
      <c r="F93" s="299"/>
      <c r="G93" s="298"/>
      <c r="H93" s="299"/>
      <c r="I93" s="298"/>
      <c r="J93" s="299"/>
      <c r="K93" s="300"/>
      <c r="L93" s="311"/>
      <c r="M93" s="108">
        <f t="shared" si="18"/>
        <v>230435</v>
      </c>
      <c r="N93" s="108">
        <f aca="true" t="shared" si="23" ref="N93:W93">SUM(N90:N92)</f>
        <v>0</v>
      </c>
      <c r="O93" s="108">
        <f t="shared" si="23"/>
        <v>59923</v>
      </c>
      <c r="P93" s="108">
        <f t="shared" si="23"/>
        <v>1611</v>
      </c>
      <c r="Q93" s="108">
        <f t="shared" si="23"/>
        <v>47959</v>
      </c>
      <c r="R93" s="108">
        <f t="shared" si="23"/>
        <v>116520</v>
      </c>
      <c r="S93" s="108">
        <f t="shared" si="23"/>
        <v>0</v>
      </c>
      <c r="T93" s="108">
        <f t="shared" si="23"/>
        <v>0</v>
      </c>
      <c r="U93" s="108">
        <f t="shared" si="23"/>
        <v>2685</v>
      </c>
      <c r="V93" s="108">
        <f t="shared" si="23"/>
        <v>498</v>
      </c>
      <c r="W93" s="109">
        <f t="shared" si="23"/>
        <v>1239</v>
      </c>
    </row>
    <row r="94" spans="1:23" ht="10.5" customHeight="1">
      <c r="A94" s="304">
        <v>43</v>
      </c>
      <c r="B94" s="293" t="s">
        <v>524</v>
      </c>
      <c r="C94" s="298"/>
      <c r="D94" s="299"/>
      <c r="E94" s="298"/>
      <c r="F94" s="299"/>
      <c r="G94" s="298"/>
      <c r="H94" s="299"/>
      <c r="I94" s="298"/>
      <c r="J94" s="299"/>
      <c r="K94" s="300">
        <v>2</v>
      </c>
      <c r="L94" s="309">
        <v>864</v>
      </c>
      <c r="M94" s="104">
        <f t="shared" si="18"/>
        <v>2294</v>
      </c>
      <c r="N94" s="104"/>
      <c r="O94" s="104">
        <v>416</v>
      </c>
      <c r="P94" s="104"/>
      <c r="Q94" s="104"/>
      <c r="R94" s="104">
        <v>1350</v>
      </c>
      <c r="S94" s="104"/>
      <c r="T94" s="104"/>
      <c r="U94" s="104">
        <v>528</v>
      </c>
      <c r="V94" s="104"/>
      <c r="W94" s="105"/>
    </row>
    <row r="95" spans="1:23" ht="10.5" customHeight="1">
      <c r="A95" s="304"/>
      <c r="B95" s="293"/>
      <c r="C95" s="298"/>
      <c r="D95" s="299"/>
      <c r="E95" s="298"/>
      <c r="F95" s="299"/>
      <c r="G95" s="298"/>
      <c r="H95" s="299"/>
      <c r="I95" s="298"/>
      <c r="J95" s="299"/>
      <c r="K95" s="300"/>
      <c r="L95" s="310"/>
      <c r="M95" s="106">
        <f t="shared" si="18"/>
        <v>11505</v>
      </c>
      <c r="N95" s="106"/>
      <c r="O95" s="106">
        <v>893</v>
      </c>
      <c r="P95" s="106"/>
      <c r="Q95" s="106">
        <v>10612</v>
      </c>
      <c r="R95" s="106"/>
      <c r="S95" s="106"/>
      <c r="T95" s="106"/>
      <c r="U95" s="106"/>
      <c r="V95" s="106"/>
      <c r="W95" s="107"/>
    </row>
    <row r="96" spans="1:23" ht="10.5" customHeight="1">
      <c r="A96" s="304"/>
      <c r="B96" s="293"/>
      <c r="C96" s="298"/>
      <c r="D96" s="299"/>
      <c r="E96" s="298"/>
      <c r="F96" s="299"/>
      <c r="G96" s="298"/>
      <c r="H96" s="299"/>
      <c r="I96" s="298"/>
      <c r="J96" s="299"/>
      <c r="K96" s="300"/>
      <c r="L96" s="310"/>
      <c r="M96" s="106">
        <f t="shared" si="18"/>
        <v>40906</v>
      </c>
      <c r="N96" s="106"/>
      <c r="O96" s="106">
        <v>1012</v>
      </c>
      <c r="P96" s="106">
        <v>529</v>
      </c>
      <c r="Q96" s="106">
        <v>673</v>
      </c>
      <c r="R96" s="106">
        <v>34471</v>
      </c>
      <c r="S96" s="106"/>
      <c r="T96" s="106"/>
      <c r="U96" s="106">
        <v>4221</v>
      </c>
      <c r="V96" s="106"/>
      <c r="W96" s="107"/>
    </row>
    <row r="97" spans="1:23" ht="10.5" customHeight="1">
      <c r="A97" s="304"/>
      <c r="B97" s="293"/>
      <c r="C97" s="298"/>
      <c r="D97" s="299"/>
      <c r="E97" s="298"/>
      <c r="F97" s="299"/>
      <c r="G97" s="298"/>
      <c r="H97" s="299"/>
      <c r="I97" s="298"/>
      <c r="J97" s="299"/>
      <c r="K97" s="300"/>
      <c r="L97" s="311"/>
      <c r="M97" s="108">
        <f t="shared" si="18"/>
        <v>54705</v>
      </c>
      <c r="N97" s="108">
        <f aca="true" t="shared" si="24" ref="N97:W97">SUM(N94:N96)</f>
        <v>0</v>
      </c>
      <c r="O97" s="108">
        <f t="shared" si="24"/>
        <v>2321</v>
      </c>
      <c r="P97" s="108">
        <f t="shared" si="24"/>
        <v>529</v>
      </c>
      <c r="Q97" s="108">
        <f t="shared" si="24"/>
        <v>11285</v>
      </c>
      <c r="R97" s="108">
        <f t="shared" si="24"/>
        <v>35821</v>
      </c>
      <c r="S97" s="108">
        <f t="shared" si="24"/>
        <v>0</v>
      </c>
      <c r="T97" s="108">
        <f t="shared" si="24"/>
        <v>0</v>
      </c>
      <c r="U97" s="108">
        <f t="shared" si="24"/>
        <v>4749</v>
      </c>
      <c r="V97" s="108">
        <f t="shared" si="24"/>
        <v>0</v>
      </c>
      <c r="W97" s="109">
        <f t="shared" si="24"/>
        <v>0</v>
      </c>
    </row>
    <row r="98" spans="1:23" ht="10.5" customHeight="1">
      <c r="A98" s="304">
        <v>23</v>
      </c>
      <c r="B98" s="293" t="s">
        <v>525</v>
      </c>
      <c r="C98" s="298"/>
      <c r="D98" s="299"/>
      <c r="E98" s="298"/>
      <c r="F98" s="299"/>
      <c r="G98" s="298">
        <v>6</v>
      </c>
      <c r="H98" s="299">
        <v>5510</v>
      </c>
      <c r="I98" s="298"/>
      <c r="J98" s="299"/>
      <c r="K98" s="300">
        <v>28</v>
      </c>
      <c r="L98" s="309">
        <v>4023</v>
      </c>
      <c r="M98" s="104">
        <f t="shared" si="18"/>
        <v>9790</v>
      </c>
      <c r="N98" s="104">
        <v>260</v>
      </c>
      <c r="O98" s="104">
        <v>141</v>
      </c>
      <c r="P98" s="104">
        <v>18</v>
      </c>
      <c r="Q98" s="104">
        <v>3639</v>
      </c>
      <c r="R98" s="104">
        <v>4787</v>
      </c>
      <c r="S98" s="104"/>
      <c r="T98" s="104"/>
      <c r="U98" s="104">
        <v>945</v>
      </c>
      <c r="V98" s="104"/>
      <c r="W98" s="105"/>
    </row>
    <row r="99" spans="1:23" ht="10.5" customHeight="1">
      <c r="A99" s="304"/>
      <c r="B99" s="293"/>
      <c r="C99" s="298"/>
      <c r="D99" s="299"/>
      <c r="E99" s="298"/>
      <c r="F99" s="299"/>
      <c r="G99" s="298"/>
      <c r="H99" s="299"/>
      <c r="I99" s="298"/>
      <c r="J99" s="299"/>
      <c r="K99" s="300"/>
      <c r="L99" s="310"/>
      <c r="M99" s="106">
        <f t="shared" si="18"/>
        <v>3999</v>
      </c>
      <c r="N99" s="106">
        <v>987</v>
      </c>
      <c r="O99" s="106">
        <v>1866</v>
      </c>
      <c r="P99" s="106">
        <v>242</v>
      </c>
      <c r="Q99" s="106">
        <v>805</v>
      </c>
      <c r="R99" s="106"/>
      <c r="S99" s="106"/>
      <c r="T99" s="106"/>
      <c r="U99" s="106">
        <v>99</v>
      </c>
      <c r="V99" s="106"/>
      <c r="W99" s="107"/>
    </row>
    <row r="100" spans="1:23" ht="10.5" customHeight="1">
      <c r="A100" s="304"/>
      <c r="B100" s="293"/>
      <c r="C100" s="298"/>
      <c r="D100" s="299"/>
      <c r="E100" s="298"/>
      <c r="F100" s="299"/>
      <c r="G100" s="298"/>
      <c r="H100" s="299"/>
      <c r="I100" s="298"/>
      <c r="J100" s="299"/>
      <c r="K100" s="300"/>
      <c r="L100" s="310"/>
      <c r="M100" s="106">
        <f t="shared" si="18"/>
        <v>146037</v>
      </c>
      <c r="N100" s="106"/>
      <c r="O100" s="106">
        <v>33980</v>
      </c>
      <c r="P100" s="106">
        <v>892</v>
      </c>
      <c r="Q100" s="106">
        <v>961</v>
      </c>
      <c r="R100" s="106">
        <v>91582</v>
      </c>
      <c r="S100" s="106"/>
      <c r="T100" s="106"/>
      <c r="U100" s="106">
        <v>18193</v>
      </c>
      <c r="V100" s="106">
        <v>429</v>
      </c>
      <c r="W100" s="107"/>
    </row>
    <row r="101" spans="1:23" ht="10.5" customHeight="1">
      <c r="A101" s="304"/>
      <c r="B101" s="293"/>
      <c r="C101" s="298"/>
      <c r="D101" s="299"/>
      <c r="E101" s="298"/>
      <c r="F101" s="299"/>
      <c r="G101" s="298"/>
      <c r="H101" s="299"/>
      <c r="I101" s="298"/>
      <c r="J101" s="299"/>
      <c r="K101" s="300"/>
      <c r="L101" s="311"/>
      <c r="M101" s="108">
        <f t="shared" si="18"/>
        <v>159826</v>
      </c>
      <c r="N101" s="108">
        <f aca="true" t="shared" si="25" ref="N101:W101">SUM(N98:N100)</f>
        <v>1247</v>
      </c>
      <c r="O101" s="108">
        <f t="shared" si="25"/>
        <v>35987</v>
      </c>
      <c r="P101" s="108">
        <f t="shared" si="25"/>
        <v>1152</v>
      </c>
      <c r="Q101" s="108">
        <f t="shared" si="25"/>
        <v>5405</v>
      </c>
      <c r="R101" s="108">
        <f t="shared" si="25"/>
        <v>96369</v>
      </c>
      <c r="S101" s="108">
        <f t="shared" si="25"/>
        <v>0</v>
      </c>
      <c r="T101" s="108">
        <f t="shared" si="25"/>
        <v>0</v>
      </c>
      <c r="U101" s="108">
        <f t="shared" si="25"/>
        <v>19237</v>
      </c>
      <c r="V101" s="108">
        <f t="shared" si="25"/>
        <v>429</v>
      </c>
      <c r="W101" s="109">
        <f t="shared" si="25"/>
        <v>0</v>
      </c>
    </row>
    <row r="102" spans="1:23" ht="10.5" customHeight="1">
      <c r="A102" s="304">
        <v>37</v>
      </c>
      <c r="B102" s="293" t="s">
        <v>526</v>
      </c>
      <c r="C102" s="298">
        <v>1</v>
      </c>
      <c r="D102" s="299">
        <v>1198</v>
      </c>
      <c r="E102" s="298"/>
      <c r="F102" s="299"/>
      <c r="G102" s="298">
        <v>2</v>
      </c>
      <c r="H102" s="299">
        <v>2738</v>
      </c>
      <c r="I102" s="298"/>
      <c r="J102" s="299"/>
      <c r="K102" s="300">
        <v>2</v>
      </c>
      <c r="L102" s="309">
        <v>425</v>
      </c>
      <c r="M102" s="104">
        <f t="shared" si="18"/>
        <v>5192</v>
      </c>
      <c r="N102" s="104"/>
      <c r="O102" s="104">
        <v>938</v>
      </c>
      <c r="P102" s="104"/>
      <c r="Q102" s="104"/>
      <c r="R102" s="104">
        <v>4206</v>
      </c>
      <c r="S102" s="104"/>
      <c r="T102" s="104"/>
      <c r="U102" s="104"/>
      <c r="V102" s="104"/>
      <c r="W102" s="105">
        <v>48</v>
      </c>
    </row>
    <row r="103" spans="1:23" ht="10.5" customHeight="1">
      <c r="A103" s="304"/>
      <c r="B103" s="293"/>
      <c r="C103" s="298"/>
      <c r="D103" s="299"/>
      <c r="E103" s="298"/>
      <c r="F103" s="299"/>
      <c r="G103" s="298"/>
      <c r="H103" s="299"/>
      <c r="I103" s="298"/>
      <c r="J103" s="299"/>
      <c r="K103" s="300"/>
      <c r="L103" s="310"/>
      <c r="M103" s="106">
        <f t="shared" si="18"/>
        <v>3546</v>
      </c>
      <c r="N103" s="106">
        <v>129</v>
      </c>
      <c r="O103" s="106">
        <v>835</v>
      </c>
      <c r="P103" s="106"/>
      <c r="Q103" s="106">
        <v>127</v>
      </c>
      <c r="R103" s="106">
        <v>2455</v>
      </c>
      <c r="S103" s="106"/>
      <c r="T103" s="106"/>
      <c r="U103" s="106"/>
      <c r="V103" s="106"/>
      <c r="W103" s="107"/>
    </row>
    <row r="104" spans="1:23" ht="10.5" customHeight="1">
      <c r="A104" s="304"/>
      <c r="B104" s="293"/>
      <c r="C104" s="298"/>
      <c r="D104" s="299"/>
      <c r="E104" s="298"/>
      <c r="F104" s="299"/>
      <c r="G104" s="298"/>
      <c r="H104" s="299"/>
      <c r="I104" s="298"/>
      <c r="J104" s="299"/>
      <c r="K104" s="300"/>
      <c r="L104" s="310"/>
      <c r="M104" s="106">
        <f t="shared" si="18"/>
        <v>131592</v>
      </c>
      <c r="N104" s="106">
        <v>1037</v>
      </c>
      <c r="O104" s="106">
        <v>11657</v>
      </c>
      <c r="P104" s="106">
        <v>516</v>
      </c>
      <c r="Q104" s="106">
        <v>634</v>
      </c>
      <c r="R104" s="106">
        <v>78704</v>
      </c>
      <c r="S104" s="106"/>
      <c r="T104" s="106"/>
      <c r="U104" s="106">
        <v>36206</v>
      </c>
      <c r="V104" s="106"/>
      <c r="W104" s="107">
        <v>2838</v>
      </c>
    </row>
    <row r="105" spans="1:23" ht="10.5" customHeight="1">
      <c r="A105" s="304"/>
      <c r="B105" s="293"/>
      <c r="C105" s="298"/>
      <c r="D105" s="299"/>
      <c r="E105" s="298"/>
      <c r="F105" s="299"/>
      <c r="G105" s="298"/>
      <c r="H105" s="299"/>
      <c r="I105" s="298"/>
      <c r="J105" s="299"/>
      <c r="K105" s="300"/>
      <c r="L105" s="311"/>
      <c r="M105" s="108">
        <f t="shared" si="18"/>
        <v>140330</v>
      </c>
      <c r="N105" s="108">
        <f aca="true" t="shared" si="26" ref="N105:W105">SUM(N102:N104)</f>
        <v>1166</v>
      </c>
      <c r="O105" s="108">
        <f t="shared" si="26"/>
        <v>13430</v>
      </c>
      <c r="P105" s="108">
        <f t="shared" si="26"/>
        <v>516</v>
      </c>
      <c r="Q105" s="108">
        <f t="shared" si="26"/>
        <v>761</v>
      </c>
      <c r="R105" s="108">
        <f t="shared" si="26"/>
        <v>85365</v>
      </c>
      <c r="S105" s="108">
        <f t="shared" si="26"/>
        <v>0</v>
      </c>
      <c r="T105" s="108">
        <f t="shared" si="26"/>
        <v>0</v>
      </c>
      <c r="U105" s="108">
        <f t="shared" si="26"/>
        <v>36206</v>
      </c>
      <c r="V105" s="108">
        <f t="shared" si="26"/>
        <v>0</v>
      </c>
      <c r="W105" s="109">
        <f t="shared" si="26"/>
        <v>2886</v>
      </c>
    </row>
    <row r="106" spans="1:23" ht="10.5" customHeight="1">
      <c r="A106" s="304" t="s">
        <v>527</v>
      </c>
      <c r="B106" s="294" t="s">
        <v>528</v>
      </c>
      <c r="C106" s="298">
        <v>5</v>
      </c>
      <c r="D106" s="299">
        <v>6700</v>
      </c>
      <c r="E106" s="298"/>
      <c r="F106" s="299"/>
      <c r="G106" s="298"/>
      <c r="H106" s="299"/>
      <c r="I106" s="298"/>
      <c r="J106" s="299"/>
      <c r="K106" s="300">
        <v>19</v>
      </c>
      <c r="L106" s="309">
        <v>32426</v>
      </c>
      <c r="M106" s="104">
        <f aca="true" t="shared" si="27" ref="M106:M137">SUM(N106:W106)</f>
        <v>16851</v>
      </c>
      <c r="N106" s="104"/>
      <c r="O106" s="104">
        <v>10617</v>
      </c>
      <c r="P106" s="104">
        <v>26</v>
      </c>
      <c r="Q106" s="104"/>
      <c r="R106" s="104">
        <v>4589</v>
      </c>
      <c r="S106" s="104"/>
      <c r="T106" s="104"/>
      <c r="U106" s="104">
        <v>1619</v>
      </c>
      <c r="V106" s="104"/>
      <c r="W106" s="105"/>
    </row>
    <row r="107" spans="1:23" ht="10.5" customHeight="1">
      <c r="A107" s="304"/>
      <c r="B107" s="293"/>
      <c r="C107" s="298"/>
      <c r="D107" s="299"/>
      <c r="E107" s="298"/>
      <c r="F107" s="299"/>
      <c r="G107" s="298"/>
      <c r="H107" s="299"/>
      <c r="I107" s="298"/>
      <c r="J107" s="299"/>
      <c r="K107" s="300"/>
      <c r="L107" s="310"/>
      <c r="M107" s="106">
        <f t="shared" si="27"/>
        <v>27882</v>
      </c>
      <c r="N107" s="106"/>
      <c r="O107" s="106">
        <v>24379</v>
      </c>
      <c r="P107" s="106"/>
      <c r="Q107" s="106"/>
      <c r="R107" s="106">
        <v>28</v>
      </c>
      <c r="S107" s="106"/>
      <c r="T107" s="106"/>
      <c r="U107" s="106">
        <v>3475</v>
      </c>
      <c r="V107" s="106"/>
      <c r="W107" s="107"/>
    </row>
    <row r="108" spans="1:23" ht="10.5" customHeight="1">
      <c r="A108" s="304"/>
      <c r="B108" s="293"/>
      <c r="C108" s="298"/>
      <c r="D108" s="299"/>
      <c r="E108" s="298"/>
      <c r="F108" s="299"/>
      <c r="G108" s="298"/>
      <c r="H108" s="299"/>
      <c r="I108" s="298"/>
      <c r="J108" s="299"/>
      <c r="K108" s="300"/>
      <c r="L108" s="310"/>
      <c r="M108" s="106">
        <f t="shared" si="27"/>
        <v>656283</v>
      </c>
      <c r="N108" s="106">
        <v>27874</v>
      </c>
      <c r="O108" s="106">
        <v>367727</v>
      </c>
      <c r="P108" s="106">
        <v>8730</v>
      </c>
      <c r="Q108" s="106">
        <v>36</v>
      </c>
      <c r="R108" s="106">
        <v>234025</v>
      </c>
      <c r="S108" s="106"/>
      <c r="T108" s="106"/>
      <c r="U108" s="106">
        <v>15465</v>
      </c>
      <c r="V108" s="106">
        <v>611</v>
      </c>
      <c r="W108" s="107">
        <v>1815</v>
      </c>
    </row>
    <row r="109" spans="1:23" ht="10.5" customHeight="1">
      <c r="A109" s="304"/>
      <c r="B109" s="293"/>
      <c r="C109" s="298"/>
      <c r="D109" s="299"/>
      <c r="E109" s="298"/>
      <c r="F109" s="299"/>
      <c r="G109" s="298"/>
      <c r="H109" s="299"/>
      <c r="I109" s="298"/>
      <c r="J109" s="299"/>
      <c r="K109" s="300"/>
      <c r="L109" s="311"/>
      <c r="M109" s="108">
        <f t="shared" si="27"/>
        <v>701016</v>
      </c>
      <c r="N109" s="108">
        <f aca="true" t="shared" si="28" ref="N109:W109">SUM(N106:N108)</f>
        <v>27874</v>
      </c>
      <c r="O109" s="108">
        <f t="shared" si="28"/>
        <v>402723</v>
      </c>
      <c r="P109" s="108">
        <f t="shared" si="28"/>
        <v>8756</v>
      </c>
      <c r="Q109" s="108">
        <f t="shared" si="28"/>
        <v>36</v>
      </c>
      <c r="R109" s="108">
        <f t="shared" si="28"/>
        <v>238642</v>
      </c>
      <c r="S109" s="108">
        <f t="shared" si="28"/>
        <v>0</v>
      </c>
      <c r="T109" s="108">
        <f t="shared" si="28"/>
        <v>0</v>
      </c>
      <c r="U109" s="108">
        <f t="shared" si="28"/>
        <v>20559</v>
      </c>
      <c r="V109" s="108">
        <f t="shared" si="28"/>
        <v>611</v>
      </c>
      <c r="W109" s="109">
        <f t="shared" si="28"/>
        <v>1815</v>
      </c>
    </row>
    <row r="110" spans="1:23" ht="10.5" customHeight="1">
      <c r="A110" s="304" t="s">
        <v>529</v>
      </c>
      <c r="B110" s="294" t="s">
        <v>530</v>
      </c>
      <c r="C110" s="298"/>
      <c r="D110" s="299"/>
      <c r="E110" s="298"/>
      <c r="F110" s="299"/>
      <c r="G110" s="298">
        <v>11</v>
      </c>
      <c r="H110" s="299">
        <v>50000</v>
      </c>
      <c r="I110" s="298"/>
      <c r="J110" s="299"/>
      <c r="K110" s="300">
        <v>22</v>
      </c>
      <c r="L110" s="309">
        <v>29326</v>
      </c>
      <c r="M110" s="104">
        <f t="shared" si="27"/>
        <v>1709</v>
      </c>
      <c r="N110" s="104"/>
      <c r="O110" s="104">
        <v>1709</v>
      </c>
      <c r="P110" s="104"/>
      <c r="Q110" s="104"/>
      <c r="R110" s="104"/>
      <c r="S110" s="104"/>
      <c r="T110" s="104"/>
      <c r="U110" s="104"/>
      <c r="V110" s="104"/>
      <c r="W110" s="105"/>
    </row>
    <row r="111" spans="1:23" ht="10.5" customHeight="1">
      <c r="A111" s="304"/>
      <c r="B111" s="293"/>
      <c r="C111" s="298"/>
      <c r="D111" s="299"/>
      <c r="E111" s="298"/>
      <c r="F111" s="299"/>
      <c r="G111" s="298"/>
      <c r="H111" s="299"/>
      <c r="I111" s="298"/>
      <c r="J111" s="299"/>
      <c r="K111" s="300"/>
      <c r="L111" s="310"/>
      <c r="M111" s="106">
        <f t="shared" si="27"/>
        <v>40765</v>
      </c>
      <c r="N111" s="106">
        <v>2380</v>
      </c>
      <c r="O111" s="106">
        <v>35350</v>
      </c>
      <c r="P111" s="106">
        <v>1016</v>
      </c>
      <c r="Q111" s="106"/>
      <c r="R111" s="106">
        <v>332</v>
      </c>
      <c r="S111" s="106"/>
      <c r="T111" s="106"/>
      <c r="U111" s="106"/>
      <c r="V111" s="106">
        <v>1687</v>
      </c>
      <c r="W111" s="107"/>
    </row>
    <row r="112" spans="1:23" ht="10.5" customHeight="1">
      <c r="A112" s="304"/>
      <c r="B112" s="293"/>
      <c r="C112" s="298"/>
      <c r="D112" s="299"/>
      <c r="E112" s="298"/>
      <c r="F112" s="299"/>
      <c r="G112" s="298"/>
      <c r="H112" s="299"/>
      <c r="I112" s="298"/>
      <c r="J112" s="299"/>
      <c r="K112" s="300"/>
      <c r="L112" s="310"/>
      <c r="M112" s="106">
        <f t="shared" si="27"/>
        <v>792406</v>
      </c>
      <c r="N112" s="106">
        <v>15515</v>
      </c>
      <c r="O112" s="106">
        <v>633288</v>
      </c>
      <c r="P112" s="106">
        <v>3584</v>
      </c>
      <c r="Q112" s="106"/>
      <c r="R112" s="106">
        <v>134029</v>
      </c>
      <c r="S112" s="106"/>
      <c r="T112" s="106"/>
      <c r="U112" s="106">
        <v>4553</v>
      </c>
      <c r="V112" s="106">
        <v>1437</v>
      </c>
      <c r="W112" s="107"/>
    </row>
    <row r="113" spans="1:23" ht="10.5" customHeight="1">
      <c r="A113" s="304"/>
      <c r="B113" s="293"/>
      <c r="C113" s="298"/>
      <c r="D113" s="299"/>
      <c r="E113" s="298"/>
      <c r="F113" s="299"/>
      <c r="G113" s="298"/>
      <c r="H113" s="299"/>
      <c r="I113" s="298"/>
      <c r="J113" s="299"/>
      <c r="K113" s="300"/>
      <c r="L113" s="311"/>
      <c r="M113" s="108">
        <f t="shared" si="27"/>
        <v>834880</v>
      </c>
      <c r="N113" s="108">
        <f aca="true" t="shared" si="29" ref="N113:W113">SUM(N110:N112)</f>
        <v>17895</v>
      </c>
      <c r="O113" s="108">
        <f t="shared" si="29"/>
        <v>670347</v>
      </c>
      <c r="P113" s="108">
        <f t="shared" si="29"/>
        <v>4600</v>
      </c>
      <c r="Q113" s="108">
        <f t="shared" si="29"/>
        <v>0</v>
      </c>
      <c r="R113" s="108">
        <f t="shared" si="29"/>
        <v>134361</v>
      </c>
      <c r="S113" s="108">
        <f t="shared" si="29"/>
        <v>0</v>
      </c>
      <c r="T113" s="108">
        <f t="shared" si="29"/>
        <v>0</v>
      </c>
      <c r="U113" s="108">
        <f t="shared" si="29"/>
        <v>4553</v>
      </c>
      <c r="V113" s="108">
        <f t="shared" si="29"/>
        <v>3124</v>
      </c>
      <c r="W113" s="109">
        <f t="shared" si="29"/>
        <v>0</v>
      </c>
    </row>
    <row r="114" spans="1:23" ht="10.5" customHeight="1">
      <c r="A114" s="304">
        <v>29</v>
      </c>
      <c r="B114" s="294" t="s">
        <v>531</v>
      </c>
      <c r="C114" s="298"/>
      <c r="D114" s="299"/>
      <c r="E114" s="298"/>
      <c r="F114" s="299"/>
      <c r="G114" s="298"/>
      <c r="H114" s="299"/>
      <c r="I114" s="298"/>
      <c r="J114" s="299"/>
      <c r="K114" s="300">
        <v>4</v>
      </c>
      <c r="L114" s="309">
        <v>1611</v>
      </c>
      <c r="M114" s="104">
        <f t="shared" si="27"/>
        <v>0</v>
      </c>
      <c r="N114" s="104"/>
      <c r="O114" s="104"/>
      <c r="P114" s="104"/>
      <c r="Q114" s="104"/>
      <c r="R114" s="104"/>
      <c r="S114" s="104"/>
      <c r="T114" s="104"/>
      <c r="U114" s="104"/>
      <c r="V114" s="104"/>
      <c r="W114" s="105"/>
    </row>
    <row r="115" spans="1:23" ht="10.5" customHeight="1">
      <c r="A115" s="304"/>
      <c r="B115" s="293"/>
      <c r="C115" s="298"/>
      <c r="D115" s="299"/>
      <c r="E115" s="298"/>
      <c r="F115" s="299"/>
      <c r="G115" s="298"/>
      <c r="H115" s="299"/>
      <c r="I115" s="298"/>
      <c r="J115" s="299"/>
      <c r="K115" s="300"/>
      <c r="L115" s="310"/>
      <c r="M115" s="106">
        <f t="shared" si="27"/>
        <v>6840</v>
      </c>
      <c r="N115" s="106"/>
      <c r="O115" s="106">
        <v>6840</v>
      </c>
      <c r="P115" s="106"/>
      <c r="Q115" s="106"/>
      <c r="R115" s="106"/>
      <c r="S115" s="106"/>
      <c r="T115" s="106"/>
      <c r="U115" s="106"/>
      <c r="V115" s="106"/>
      <c r="W115" s="107"/>
    </row>
    <row r="116" spans="1:23" ht="10.5" customHeight="1">
      <c r="A116" s="304"/>
      <c r="B116" s="293"/>
      <c r="C116" s="298"/>
      <c r="D116" s="299"/>
      <c r="E116" s="298"/>
      <c r="F116" s="299"/>
      <c r="G116" s="298"/>
      <c r="H116" s="299"/>
      <c r="I116" s="298"/>
      <c r="J116" s="299"/>
      <c r="K116" s="300"/>
      <c r="L116" s="310"/>
      <c r="M116" s="106">
        <f t="shared" si="27"/>
        <v>44844</v>
      </c>
      <c r="N116" s="106"/>
      <c r="O116" s="106">
        <v>36188</v>
      </c>
      <c r="P116" s="106">
        <v>33</v>
      </c>
      <c r="Q116" s="106"/>
      <c r="R116" s="106">
        <v>1074</v>
      </c>
      <c r="S116" s="106"/>
      <c r="T116" s="106"/>
      <c r="U116" s="106">
        <v>7549</v>
      </c>
      <c r="V116" s="106"/>
      <c r="W116" s="107"/>
    </row>
    <row r="117" spans="1:23" ht="10.5" customHeight="1">
      <c r="A117" s="304"/>
      <c r="B117" s="293"/>
      <c r="C117" s="298"/>
      <c r="D117" s="299"/>
      <c r="E117" s="298"/>
      <c r="F117" s="299"/>
      <c r="G117" s="298"/>
      <c r="H117" s="299"/>
      <c r="I117" s="298"/>
      <c r="J117" s="299"/>
      <c r="K117" s="300"/>
      <c r="L117" s="311"/>
      <c r="M117" s="108">
        <f t="shared" si="27"/>
        <v>51684</v>
      </c>
      <c r="N117" s="108">
        <f aca="true" t="shared" si="30" ref="N117:W117">SUM(N114:N116)</f>
        <v>0</v>
      </c>
      <c r="O117" s="108">
        <f t="shared" si="30"/>
        <v>43028</v>
      </c>
      <c r="P117" s="108">
        <f t="shared" si="30"/>
        <v>33</v>
      </c>
      <c r="Q117" s="108">
        <f t="shared" si="30"/>
        <v>0</v>
      </c>
      <c r="R117" s="108">
        <f t="shared" si="30"/>
        <v>1074</v>
      </c>
      <c r="S117" s="108">
        <f t="shared" si="30"/>
        <v>0</v>
      </c>
      <c r="T117" s="108">
        <f t="shared" si="30"/>
        <v>0</v>
      </c>
      <c r="U117" s="108">
        <f t="shared" si="30"/>
        <v>7549</v>
      </c>
      <c r="V117" s="108">
        <f t="shared" si="30"/>
        <v>0</v>
      </c>
      <c r="W117" s="109">
        <f t="shared" si="30"/>
        <v>0</v>
      </c>
    </row>
    <row r="118" spans="1:23" ht="10.5" customHeight="1">
      <c r="A118" s="304">
        <v>19</v>
      </c>
      <c r="B118" s="294" t="s">
        <v>532</v>
      </c>
      <c r="C118" s="298"/>
      <c r="D118" s="299"/>
      <c r="E118" s="298"/>
      <c r="F118" s="299"/>
      <c r="G118" s="298"/>
      <c r="H118" s="299"/>
      <c r="I118" s="298"/>
      <c r="J118" s="299"/>
      <c r="K118" s="300">
        <v>1</v>
      </c>
      <c r="L118" s="309">
        <v>6490</v>
      </c>
      <c r="M118" s="104">
        <f t="shared" si="27"/>
        <v>0</v>
      </c>
      <c r="N118" s="104"/>
      <c r="O118" s="104"/>
      <c r="P118" s="104"/>
      <c r="Q118" s="104"/>
      <c r="R118" s="104"/>
      <c r="S118" s="104"/>
      <c r="T118" s="104"/>
      <c r="U118" s="104"/>
      <c r="V118" s="104"/>
      <c r="W118" s="105"/>
    </row>
    <row r="119" spans="1:23" ht="10.5" customHeight="1">
      <c r="A119" s="304"/>
      <c r="B119" s="293"/>
      <c r="C119" s="298"/>
      <c r="D119" s="299"/>
      <c r="E119" s="298"/>
      <c r="F119" s="299"/>
      <c r="G119" s="298"/>
      <c r="H119" s="299"/>
      <c r="I119" s="298"/>
      <c r="J119" s="299"/>
      <c r="K119" s="300"/>
      <c r="L119" s="310"/>
      <c r="M119" s="106">
        <f t="shared" si="27"/>
        <v>0</v>
      </c>
      <c r="N119" s="106"/>
      <c r="O119" s="106"/>
      <c r="P119" s="106"/>
      <c r="Q119" s="106"/>
      <c r="R119" s="106"/>
      <c r="S119" s="106"/>
      <c r="T119" s="106"/>
      <c r="U119" s="106"/>
      <c r="V119" s="106"/>
      <c r="W119" s="107"/>
    </row>
    <row r="120" spans="1:23" ht="10.5" customHeight="1">
      <c r="A120" s="304"/>
      <c r="B120" s="293"/>
      <c r="C120" s="298"/>
      <c r="D120" s="299"/>
      <c r="E120" s="298"/>
      <c r="F120" s="299"/>
      <c r="G120" s="298"/>
      <c r="H120" s="299"/>
      <c r="I120" s="298"/>
      <c r="J120" s="299"/>
      <c r="K120" s="300"/>
      <c r="L120" s="310"/>
      <c r="M120" s="106">
        <f t="shared" si="27"/>
        <v>158353</v>
      </c>
      <c r="N120" s="106"/>
      <c r="O120" s="106">
        <v>54488</v>
      </c>
      <c r="P120" s="106">
        <v>73</v>
      </c>
      <c r="Q120" s="106"/>
      <c r="R120" s="106">
        <v>103792</v>
      </c>
      <c r="S120" s="106"/>
      <c r="T120" s="106"/>
      <c r="U120" s="106"/>
      <c r="V120" s="106"/>
      <c r="W120" s="107"/>
    </row>
    <row r="121" spans="1:23" ht="10.5" customHeight="1">
      <c r="A121" s="304"/>
      <c r="B121" s="293"/>
      <c r="C121" s="298"/>
      <c r="D121" s="299"/>
      <c r="E121" s="298"/>
      <c r="F121" s="299"/>
      <c r="G121" s="298"/>
      <c r="H121" s="299"/>
      <c r="I121" s="298"/>
      <c r="J121" s="299"/>
      <c r="K121" s="300"/>
      <c r="L121" s="311"/>
      <c r="M121" s="108">
        <f t="shared" si="27"/>
        <v>158353</v>
      </c>
      <c r="N121" s="108">
        <f aca="true" t="shared" si="31" ref="N121:W121">SUM(N118:N120)</f>
        <v>0</v>
      </c>
      <c r="O121" s="108">
        <f t="shared" si="31"/>
        <v>54488</v>
      </c>
      <c r="P121" s="108">
        <f t="shared" si="31"/>
        <v>73</v>
      </c>
      <c r="Q121" s="108">
        <f t="shared" si="31"/>
        <v>0</v>
      </c>
      <c r="R121" s="108">
        <f t="shared" si="31"/>
        <v>103792</v>
      </c>
      <c r="S121" s="108">
        <f t="shared" si="31"/>
        <v>0</v>
      </c>
      <c r="T121" s="108">
        <f t="shared" si="31"/>
        <v>0</v>
      </c>
      <c r="U121" s="108">
        <f t="shared" si="31"/>
        <v>0</v>
      </c>
      <c r="V121" s="108">
        <f t="shared" si="31"/>
        <v>0</v>
      </c>
      <c r="W121" s="109">
        <f t="shared" si="31"/>
        <v>0</v>
      </c>
    </row>
    <row r="122" spans="1:23" ht="10.5" customHeight="1">
      <c r="A122" s="304">
        <v>42</v>
      </c>
      <c r="B122" s="294" t="s">
        <v>533</v>
      </c>
      <c r="C122" s="298"/>
      <c r="D122" s="299"/>
      <c r="E122" s="298"/>
      <c r="F122" s="299"/>
      <c r="G122" s="298"/>
      <c r="H122" s="299"/>
      <c r="I122" s="298"/>
      <c r="J122" s="299"/>
      <c r="K122" s="300"/>
      <c r="L122" s="309"/>
      <c r="M122" s="104">
        <f t="shared" si="27"/>
        <v>0</v>
      </c>
      <c r="N122" s="104"/>
      <c r="O122" s="104"/>
      <c r="P122" s="104"/>
      <c r="Q122" s="104"/>
      <c r="R122" s="104"/>
      <c r="S122" s="104"/>
      <c r="T122" s="104"/>
      <c r="U122" s="104"/>
      <c r="V122" s="104"/>
      <c r="W122" s="105"/>
    </row>
    <row r="123" spans="1:23" ht="10.5" customHeight="1">
      <c r="A123" s="304"/>
      <c r="B123" s="293"/>
      <c r="C123" s="298"/>
      <c r="D123" s="299"/>
      <c r="E123" s="298"/>
      <c r="F123" s="299"/>
      <c r="G123" s="298"/>
      <c r="H123" s="299"/>
      <c r="I123" s="298"/>
      <c r="J123" s="299"/>
      <c r="K123" s="300"/>
      <c r="L123" s="310"/>
      <c r="M123" s="106">
        <f t="shared" si="27"/>
        <v>14918</v>
      </c>
      <c r="N123" s="106"/>
      <c r="O123" s="106">
        <f>6670+2165</f>
        <v>8835</v>
      </c>
      <c r="P123" s="106">
        <v>38</v>
      </c>
      <c r="Q123" s="106"/>
      <c r="R123" s="106">
        <v>5802</v>
      </c>
      <c r="S123" s="106"/>
      <c r="T123" s="106"/>
      <c r="U123" s="106">
        <v>243</v>
      </c>
      <c r="V123" s="106"/>
      <c r="W123" s="107"/>
    </row>
    <row r="124" spans="1:23" ht="10.5" customHeight="1">
      <c r="A124" s="304"/>
      <c r="B124" s="293"/>
      <c r="C124" s="298"/>
      <c r="D124" s="299"/>
      <c r="E124" s="298"/>
      <c r="F124" s="299"/>
      <c r="G124" s="298"/>
      <c r="H124" s="299"/>
      <c r="I124" s="298"/>
      <c r="J124" s="299"/>
      <c r="K124" s="300"/>
      <c r="L124" s="310"/>
      <c r="M124" s="106">
        <f t="shared" si="27"/>
        <v>141109</v>
      </c>
      <c r="N124" s="106">
        <v>2129</v>
      </c>
      <c r="O124" s="106">
        <v>31317</v>
      </c>
      <c r="P124" s="106">
        <v>256</v>
      </c>
      <c r="Q124" s="106"/>
      <c r="R124" s="106">
        <v>101873</v>
      </c>
      <c r="S124" s="106"/>
      <c r="T124" s="106"/>
      <c r="U124" s="106">
        <v>5534</v>
      </c>
      <c r="V124" s="106"/>
      <c r="W124" s="107"/>
    </row>
    <row r="125" spans="1:23" ht="10.5" customHeight="1">
      <c r="A125" s="304"/>
      <c r="B125" s="293"/>
      <c r="C125" s="298"/>
      <c r="D125" s="299"/>
      <c r="E125" s="298"/>
      <c r="F125" s="299"/>
      <c r="G125" s="298"/>
      <c r="H125" s="299"/>
      <c r="I125" s="298"/>
      <c r="J125" s="299"/>
      <c r="K125" s="300"/>
      <c r="L125" s="311"/>
      <c r="M125" s="108">
        <f t="shared" si="27"/>
        <v>156027</v>
      </c>
      <c r="N125" s="108">
        <f aca="true" t="shared" si="32" ref="N125:W125">SUM(N122:N124)</f>
        <v>2129</v>
      </c>
      <c r="O125" s="108">
        <f t="shared" si="32"/>
        <v>40152</v>
      </c>
      <c r="P125" s="108">
        <f t="shared" si="32"/>
        <v>294</v>
      </c>
      <c r="Q125" s="108">
        <f t="shared" si="32"/>
        <v>0</v>
      </c>
      <c r="R125" s="108">
        <f t="shared" si="32"/>
        <v>107675</v>
      </c>
      <c r="S125" s="108">
        <f t="shared" si="32"/>
        <v>0</v>
      </c>
      <c r="T125" s="108">
        <f t="shared" si="32"/>
        <v>0</v>
      </c>
      <c r="U125" s="108">
        <f t="shared" si="32"/>
        <v>5777</v>
      </c>
      <c r="V125" s="108">
        <f t="shared" si="32"/>
        <v>0</v>
      </c>
      <c r="W125" s="109">
        <f t="shared" si="32"/>
        <v>0</v>
      </c>
    </row>
    <row r="126" spans="1:23" ht="10.5" customHeight="1">
      <c r="A126" s="304" t="s">
        <v>10</v>
      </c>
      <c r="B126" s="294" t="s">
        <v>534</v>
      </c>
      <c r="C126" s="298">
        <v>1</v>
      </c>
      <c r="D126" s="299">
        <v>2170</v>
      </c>
      <c r="E126" s="298"/>
      <c r="F126" s="299"/>
      <c r="G126" s="298"/>
      <c r="H126" s="299"/>
      <c r="I126" s="298"/>
      <c r="J126" s="299"/>
      <c r="K126" s="300">
        <v>7</v>
      </c>
      <c r="L126" s="309">
        <v>2731</v>
      </c>
      <c r="M126" s="104">
        <f t="shared" si="27"/>
        <v>0</v>
      </c>
      <c r="N126" s="104"/>
      <c r="O126" s="104"/>
      <c r="P126" s="104"/>
      <c r="Q126" s="104"/>
      <c r="R126" s="104"/>
      <c r="S126" s="104"/>
      <c r="T126" s="104"/>
      <c r="U126" s="104"/>
      <c r="V126" s="104"/>
      <c r="W126" s="105"/>
    </row>
    <row r="127" spans="1:23" ht="10.5" customHeight="1">
      <c r="A127" s="304"/>
      <c r="B127" s="293"/>
      <c r="C127" s="298"/>
      <c r="D127" s="299"/>
      <c r="E127" s="298"/>
      <c r="F127" s="299"/>
      <c r="G127" s="298"/>
      <c r="H127" s="299"/>
      <c r="I127" s="298"/>
      <c r="J127" s="299"/>
      <c r="K127" s="300"/>
      <c r="L127" s="310"/>
      <c r="M127" s="106">
        <f t="shared" si="27"/>
        <v>7738</v>
      </c>
      <c r="N127" s="106"/>
      <c r="O127" s="106">
        <v>1359</v>
      </c>
      <c r="P127" s="106"/>
      <c r="Q127" s="106"/>
      <c r="R127" s="106">
        <v>3064</v>
      </c>
      <c r="S127" s="106"/>
      <c r="T127" s="106"/>
      <c r="U127" s="106">
        <v>3315</v>
      </c>
      <c r="V127" s="106"/>
      <c r="W127" s="107"/>
    </row>
    <row r="128" spans="1:23" ht="10.5" customHeight="1">
      <c r="A128" s="304"/>
      <c r="B128" s="293"/>
      <c r="C128" s="298"/>
      <c r="D128" s="299"/>
      <c r="E128" s="298"/>
      <c r="F128" s="299"/>
      <c r="G128" s="298"/>
      <c r="H128" s="299"/>
      <c r="I128" s="298"/>
      <c r="J128" s="299"/>
      <c r="K128" s="300"/>
      <c r="L128" s="310"/>
      <c r="M128" s="106">
        <f t="shared" si="27"/>
        <v>68240</v>
      </c>
      <c r="N128" s="106"/>
      <c r="O128" s="106">
        <v>14987</v>
      </c>
      <c r="P128" s="106"/>
      <c r="Q128" s="106"/>
      <c r="R128" s="106">
        <v>52497</v>
      </c>
      <c r="S128" s="106"/>
      <c r="T128" s="106"/>
      <c r="U128" s="106">
        <v>474</v>
      </c>
      <c r="V128" s="106">
        <v>282</v>
      </c>
      <c r="W128" s="107"/>
    </row>
    <row r="129" spans="1:23" ht="10.5" customHeight="1">
      <c r="A129" s="304"/>
      <c r="B129" s="293"/>
      <c r="C129" s="298"/>
      <c r="D129" s="299"/>
      <c r="E129" s="298"/>
      <c r="F129" s="299"/>
      <c r="G129" s="298"/>
      <c r="H129" s="299"/>
      <c r="I129" s="298"/>
      <c r="J129" s="299"/>
      <c r="K129" s="300"/>
      <c r="L129" s="311"/>
      <c r="M129" s="108">
        <f t="shared" si="27"/>
        <v>75978</v>
      </c>
      <c r="N129" s="108">
        <f aca="true" t="shared" si="33" ref="N129:W129">SUM(N126:N128)</f>
        <v>0</v>
      </c>
      <c r="O129" s="108">
        <f t="shared" si="33"/>
        <v>16346</v>
      </c>
      <c r="P129" s="108">
        <f t="shared" si="33"/>
        <v>0</v>
      </c>
      <c r="Q129" s="108">
        <f t="shared" si="33"/>
        <v>0</v>
      </c>
      <c r="R129" s="108">
        <f t="shared" si="33"/>
        <v>55561</v>
      </c>
      <c r="S129" s="108">
        <f t="shared" si="33"/>
        <v>0</v>
      </c>
      <c r="T129" s="108">
        <f t="shared" si="33"/>
        <v>0</v>
      </c>
      <c r="U129" s="108">
        <f t="shared" si="33"/>
        <v>3789</v>
      </c>
      <c r="V129" s="108">
        <f t="shared" si="33"/>
        <v>282</v>
      </c>
      <c r="W129" s="109">
        <f t="shared" si="33"/>
        <v>0</v>
      </c>
    </row>
    <row r="130" spans="1:23" ht="10.5" customHeight="1">
      <c r="A130" s="304">
        <v>46</v>
      </c>
      <c r="B130" s="294" t="s">
        <v>535</v>
      </c>
      <c r="C130" s="298"/>
      <c r="D130" s="299"/>
      <c r="E130" s="298"/>
      <c r="F130" s="299"/>
      <c r="G130" s="298"/>
      <c r="H130" s="299"/>
      <c r="I130" s="298"/>
      <c r="J130" s="299"/>
      <c r="K130" s="300">
        <v>8</v>
      </c>
      <c r="L130" s="309">
        <v>2420</v>
      </c>
      <c r="M130" s="104">
        <f t="shared" si="27"/>
        <v>7234</v>
      </c>
      <c r="N130" s="104"/>
      <c r="O130" s="104"/>
      <c r="P130" s="104">
        <v>84</v>
      </c>
      <c r="Q130" s="104"/>
      <c r="R130" s="104">
        <v>4297</v>
      </c>
      <c r="S130" s="104"/>
      <c r="T130" s="104"/>
      <c r="U130" s="104">
        <v>2853</v>
      </c>
      <c r="V130" s="104"/>
      <c r="W130" s="105"/>
    </row>
    <row r="131" spans="1:23" ht="10.5" customHeight="1">
      <c r="A131" s="304"/>
      <c r="B131" s="293"/>
      <c r="C131" s="298"/>
      <c r="D131" s="299"/>
      <c r="E131" s="298"/>
      <c r="F131" s="299"/>
      <c r="G131" s="298"/>
      <c r="H131" s="299"/>
      <c r="I131" s="298"/>
      <c r="J131" s="299"/>
      <c r="K131" s="300"/>
      <c r="L131" s="310"/>
      <c r="M131" s="106">
        <f t="shared" si="27"/>
        <v>8175</v>
      </c>
      <c r="N131" s="106"/>
      <c r="O131" s="106">
        <f>930+4496</f>
        <v>5426</v>
      </c>
      <c r="P131" s="106">
        <v>67</v>
      </c>
      <c r="Q131" s="106"/>
      <c r="R131" s="106">
        <v>2404</v>
      </c>
      <c r="S131" s="106"/>
      <c r="T131" s="106"/>
      <c r="U131" s="106">
        <v>161</v>
      </c>
      <c r="V131" s="106">
        <v>117</v>
      </c>
      <c r="W131" s="107"/>
    </row>
    <row r="132" spans="1:23" ht="10.5" customHeight="1">
      <c r="A132" s="304"/>
      <c r="B132" s="293"/>
      <c r="C132" s="298"/>
      <c r="D132" s="299"/>
      <c r="E132" s="298"/>
      <c r="F132" s="299"/>
      <c r="G132" s="298"/>
      <c r="H132" s="299"/>
      <c r="I132" s="298"/>
      <c r="J132" s="299"/>
      <c r="K132" s="300"/>
      <c r="L132" s="310"/>
      <c r="M132" s="106">
        <f t="shared" si="27"/>
        <v>62947</v>
      </c>
      <c r="N132" s="106"/>
      <c r="O132" s="106">
        <v>21774</v>
      </c>
      <c r="P132" s="106">
        <v>994</v>
      </c>
      <c r="Q132" s="106">
        <v>473</v>
      </c>
      <c r="R132" s="106">
        <v>37795</v>
      </c>
      <c r="S132" s="106"/>
      <c r="T132" s="106"/>
      <c r="U132" s="106">
        <v>1522</v>
      </c>
      <c r="V132" s="106">
        <v>389</v>
      </c>
      <c r="W132" s="107"/>
    </row>
    <row r="133" spans="1:23" ht="10.5" customHeight="1">
      <c r="A133" s="304"/>
      <c r="B133" s="293"/>
      <c r="C133" s="298"/>
      <c r="D133" s="299"/>
      <c r="E133" s="298"/>
      <c r="F133" s="299"/>
      <c r="G133" s="298"/>
      <c r="H133" s="299"/>
      <c r="I133" s="298"/>
      <c r="J133" s="299"/>
      <c r="K133" s="300"/>
      <c r="L133" s="311"/>
      <c r="M133" s="108">
        <f t="shared" si="27"/>
        <v>78356</v>
      </c>
      <c r="N133" s="108">
        <f aca="true" t="shared" si="34" ref="N133:W133">SUM(N130:N132)</f>
        <v>0</v>
      </c>
      <c r="O133" s="108">
        <f t="shared" si="34"/>
        <v>27200</v>
      </c>
      <c r="P133" s="108">
        <f t="shared" si="34"/>
        <v>1145</v>
      </c>
      <c r="Q133" s="108">
        <f t="shared" si="34"/>
        <v>473</v>
      </c>
      <c r="R133" s="108">
        <f t="shared" si="34"/>
        <v>44496</v>
      </c>
      <c r="S133" s="108">
        <f t="shared" si="34"/>
        <v>0</v>
      </c>
      <c r="T133" s="108">
        <f t="shared" si="34"/>
        <v>0</v>
      </c>
      <c r="U133" s="108">
        <f t="shared" si="34"/>
        <v>4536</v>
      </c>
      <c r="V133" s="108">
        <f t="shared" si="34"/>
        <v>506</v>
      </c>
      <c r="W133" s="109">
        <f t="shared" si="34"/>
        <v>0</v>
      </c>
    </row>
    <row r="134" spans="1:23" ht="10.5" customHeight="1">
      <c r="A134" s="304">
        <v>32</v>
      </c>
      <c r="B134" s="294" t="s">
        <v>536</v>
      </c>
      <c r="C134" s="298"/>
      <c r="D134" s="299"/>
      <c r="E134" s="298"/>
      <c r="F134" s="299"/>
      <c r="G134" s="298">
        <v>2</v>
      </c>
      <c r="H134" s="299">
        <v>5500</v>
      </c>
      <c r="I134" s="298"/>
      <c r="J134" s="299"/>
      <c r="K134" s="300">
        <v>2</v>
      </c>
      <c r="L134" s="309">
        <v>2307</v>
      </c>
      <c r="M134" s="104">
        <f t="shared" si="27"/>
        <v>1197</v>
      </c>
      <c r="N134" s="104"/>
      <c r="O134" s="104">
        <v>183</v>
      </c>
      <c r="P134" s="104">
        <v>28</v>
      </c>
      <c r="Q134" s="104"/>
      <c r="R134" s="104">
        <v>31</v>
      </c>
      <c r="S134" s="104"/>
      <c r="T134" s="104"/>
      <c r="U134" s="104">
        <v>955</v>
      </c>
      <c r="V134" s="104"/>
      <c r="W134" s="105"/>
    </row>
    <row r="135" spans="1:23" ht="10.5" customHeight="1">
      <c r="A135" s="304"/>
      <c r="B135" s="293"/>
      <c r="C135" s="298"/>
      <c r="D135" s="299"/>
      <c r="E135" s="298"/>
      <c r="F135" s="299"/>
      <c r="G135" s="298"/>
      <c r="H135" s="299"/>
      <c r="I135" s="298"/>
      <c r="J135" s="299"/>
      <c r="K135" s="300"/>
      <c r="L135" s="310"/>
      <c r="M135" s="106">
        <f t="shared" si="27"/>
        <v>1465</v>
      </c>
      <c r="N135" s="106"/>
      <c r="O135" s="106">
        <v>73</v>
      </c>
      <c r="P135" s="106">
        <v>18</v>
      </c>
      <c r="Q135" s="106">
        <v>211</v>
      </c>
      <c r="R135" s="106">
        <v>64</v>
      </c>
      <c r="S135" s="106"/>
      <c r="T135" s="106"/>
      <c r="U135" s="106">
        <v>1099</v>
      </c>
      <c r="V135" s="106"/>
      <c r="W135" s="107"/>
    </row>
    <row r="136" spans="1:23" ht="10.5" customHeight="1">
      <c r="A136" s="304"/>
      <c r="B136" s="293"/>
      <c r="C136" s="298"/>
      <c r="D136" s="299"/>
      <c r="E136" s="298"/>
      <c r="F136" s="299"/>
      <c r="G136" s="298"/>
      <c r="H136" s="299"/>
      <c r="I136" s="298"/>
      <c r="J136" s="299"/>
      <c r="K136" s="300"/>
      <c r="L136" s="310"/>
      <c r="M136" s="106">
        <f t="shared" si="27"/>
        <v>52042</v>
      </c>
      <c r="N136" s="106"/>
      <c r="O136" s="106">
        <v>12741</v>
      </c>
      <c r="P136" s="106">
        <v>710</v>
      </c>
      <c r="Q136" s="106">
        <v>190</v>
      </c>
      <c r="R136" s="106">
        <v>17677</v>
      </c>
      <c r="S136" s="106"/>
      <c r="T136" s="106"/>
      <c r="U136" s="106">
        <v>20369</v>
      </c>
      <c r="V136" s="106">
        <v>355</v>
      </c>
      <c r="W136" s="107"/>
    </row>
    <row r="137" spans="1:23" ht="10.5" customHeight="1">
      <c r="A137" s="304"/>
      <c r="B137" s="293"/>
      <c r="C137" s="298"/>
      <c r="D137" s="299"/>
      <c r="E137" s="298"/>
      <c r="F137" s="299"/>
      <c r="G137" s="298"/>
      <c r="H137" s="299"/>
      <c r="I137" s="298"/>
      <c r="J137" s="299"/>
      <c r="K137" s="300"/>
      <c r="L137" s="311"/>
      <c r="M137" s="108">
        <f t="shared" si="27"/>
        <v>54704</v>
      </c>
      <c r="N137" s="108">
        <f aca="true" t="shared" si="35" ref="N137:W137">SUM(N134:N136)</f>
        <v>0</v>
      </c>
      <c r="O137" s="108">
        <f t="shared" si="35"/>
        <v>12997</v>
      </c>
      <c r="P137" s="108">
        <f t="shared" si="35"/>
        <v>756</v>
      </c>
      <c r="Q137" s="108">
        <f t="shared" si="35"/>
        <v>401</v>
      </c>
      <c r="R137" s="108">
        <f t="shared" si="35"/>
        <v>17772</v>
      </c>
      <c r="S137" s="108">
        <f t="shared" si="35"/>
        <v>0</v>
      </c>
      <c r="T137" s="108">
        <f t="shared" si="35"/>
        <v>0</v>
      </c>
      <c r="U137" s="108">
        <f t="shared" si="35"/>
        <v>22423</v>
      </c>
      <c r="V137" s="108">
        <f t="shared" si="35"/>
        <v>355</v>
      </c>
      <c r="W137" s="109">
        <f t="shared" si="35"/>
        <v>0</v>
      </c>
    </row>
    <row r="138" spans="1:23" ht="10.5" customHeight="1">
      <c r="A138" s="304">
        <v>33</v>
      </c>
      <c r="B138" s="293" t="s">
        <v>537</v>
      </c>
      <c r="C138" s="298">
        <v>1</v>
      </c>
      <c r="D138" s="299">
        <v>8000</v>
      </c>
      <c r="E138" s="298"/>
      <c r="F138" s="299"/>
      <c r="G138" s="298"/>
      <c r="H138" s="299"/>
      <c r="I138" s="298"/>
      <c r="J138" s="299"/>
      <c r="K138" s="300">
        <v>6</v>
      </c>
      <c r="L138" s="309">
        <v>3960</v>
      </c>
      <c r="M138" s="104">
        <f aca="true" t="shared" si="36" ref="M138:M156">SUM(N138:W138)</f>
        <v>1728</v>
      </c>
      <c r="N138" s="104"/>
      <c r="O138" s="104">
        <v>1724</v>
      </c>
      <c r="P138" s="104"/>
      <c r="Q138" s="104"/>
      <c r="R138" s="104">
        <v>4</v>
      </c>
      <c r="S138" s="104"/>
      <c r="T138" s="104"/>
      <c r="U138" s="104"/>
      <c r="V138" s="104"/>
      <c r="W138" s="105"/>
    </row>
    <row r="139" spans="1:23" ht="10.5" customHeight="1">
      <c r="A139" s="304"/>
      <c r="B139" s="293"/>
      <c r="C139" s="298"/>
      <c r="D139" s="299"/>
      <c r="E139" s="298"/>
      <c r="F139" s="299"/>
      <c r="G139" s="298"/>
      <c r="H139" s="299"/>
      <c r="I139" s="298"/>
      <c r="J139" s="299"/>
      <c r="K139" s="300"/>
      <c r="L139" s="310"/>
      <c r="M139" s="106">
        <f t="shared" si="36"/>
        <v>4071</v>
      </c>
      <c r="N139" s="106"/>
      <c r="O139" s="106">
        <f>1813+2258</f>
        <v>4071</v>
      </c>
      <c r="P139" s="106"/>
      <c r="Q139" s="106"/>
      <c r="R139" s="106"/>
      <c r="S139" s="106"/>
      <c r="T139" s="106"/>
      <c r="U139" s="106"/>
      <c r="V139" s="106"/>
      <c r="W139" s="107"/>
    </row>
    <row r="140" spans="1:23" ht="10.5" customHeight="1">
      <c r="A140" s="304"/>
      <c r="B140" s="293"/>
      <c r="C140" s="298"/>
      <c r="D140" s="299"/>
      <c r="E140" s="298"/>
      <c r="F140" s="299"/>
      <c r="G140" s="298"/>
      <c r="H140" s="299"/>
      <c r="I140" s="298"/>
      <c r="J140" s="299"/>
      <c r="K140" s="300"/>
      <c r="L140" s="310"/>
      <c r="M140" s="106">
        <f t="shared" si="36"/>
        <v>163871</v>
      </c>
      <c r="N140" s="106"/>
      <c r="O140" s="106">
        <v>65922</v>
      </c>
      <c r="P140" s="106">
        <v>3475</v>
      </c>
      <c r="Q140" s="106">
        <v>5004</v>
      </c>
      <c r="R140" s="106">
        <v>89470</v>
      </c>
      <c r="S140" s="106"/>
      <c r="T140" s="106"/>
      <c r="U140" s="106"/>
      <c r="V140" s="106"/>
      <c r="W140" s="107"/>
    </row>
    <row r="141" spans="1:23" ht="10.5" customHeight="1">
      <c r="A141" s="304"/>
      <c r="B141" s="293"/>
      <c r="C141" s="298"/>
      <c r="D141" s="299"/>
      <c r="E141" s="298"/>
      <c r="F141" s="299"/>
      <c r="G141" s="298"/>
      <c r="H141" s="299"/>
      <c r="I141" s="298"/>
      <c r="J141" s="299"/>
      <c r="K141" s="300"/>
      <c r="L141" s="311"/>
      <c r="M141" s="108">
        <f t="shared" si="36"/>
        <v>169670</v>
      </c>
      <c r="N141" s="108">
        <f aca="true" t="shared" si="37" ref="N141:W141">SUM(N138:N140)</f>
        <v>0</v>
      </c>
      <c r="O141" s="108">
        <f t="shared" si="37"/>
        <v>71717</v>
      </c>
      <c r="P141" s="108">
        <f t="shared" si="37"/>
        <v>3475</v>
      </c>
      <c r="Q141" s="108">
        <f t="shared" si="37"/>
        <v>5004</v>
      </c>
      <c r="R141" s="108">
        <f t="shared" si="37"/>
        <v>89474</v>
      </c>
      <c r="S141" s="108">
        <f t="shared" si="37"/>
        <v>0</v>
      </c>
      <c r="T141" s="108">
        <f t="shared" si="37"/>
        <v>0</v>
      </c>
      <c r="U141" s="108">
        <f t="shared" si="37"/>
        <v>0</v>
      </c>
      <c r="V141" s="108">
        <f t="shared" si="37"/>
        <v>0</v>
      </c>
      <c r="W141" s="109">
        <f t="shared" si="37"/>
        <v>0</v>
      </c>
    </row>
    <row r="142" spans="1:23" ht="10.5" customHeight="1">
      <c r="A142" s="304">
        <v>47</v>
      </c>
      <c r="B142" s="294" t="s">
        <v>538</v>
      </c>
      <c r="C142" s="298"/>
      <c r="D142" s="299"/>
      <c r="E142" s="298"/>
      <c r="F142" s="299"/>
      <c r="G142" s="298"/>
      <c r="H142" s="299"/>
      <c r="I142" s="298"/>
      <c r="J142" s="299"/>
      <c r="K142" s="300">
        <v>5</v>
      </c>
      <c r="L142" s="309">
        <v>1820</v>
      </c>
      <c r="M142" s="104">
        <f t="shared" si="36"/>
        <v>0</v>
      </c>
      <c r="N142" s="104"/>
      <c r="O142" s="104"/>
      <c r="P142" s="104"/>
      <c r="Q142" s="104"/>
      <c r="R142" s="104"/>
      <c r="S142" s="104"/>
      <c r="T142" s="104"/>
      <c r="U142" s="104"/>
      <c r="V142" s="104"/>
      <c r="W142" s="105"/>
    </row>
    <row r="143" spans="1:23" ht="10.5" customHeight="1">
      <c r="A143" s="304"/>
      <c r="B143" s="293"/>
      <c r="C143" s="298"/>
      <c r="D143" s="299"/>
      <c r="E143" s="298"/>
      <c r="F143" s="299"/>
      <c r="G143" s="298"/>
      <c r="H143" s="299"/>
      <c r="I143" s="298"/>
      <c r="J143" s="299"/>
      <c r="K143" s="300"/>
      <c r="L143" s="310"/>
      <c r="M143" s="106">
        <f t="shared" si="36"/>
        <v>0</v>
      </c>
      <c r="N143" s="106"/>
      <c r="O143" s="106"/>
      <c r="P143" s="106"/>
      <c r="Q143" s="106"/>
      <c r="R143" s="106"/>
      <c r="S143" s="106"/>
      <c r="T143" s="106"/>
      <c r="U143" s="106"/>
      <c r="V143" s="106"/>
      <c r="W143" s="107"/>
    </row>
    <row r="144" spans="1:23" ht="10.5" customHeight="1">
      <c r="A144" s="304"/>
      <c r="B144" s="293"/>
      <c r="C144" s="298"/>
      <c r="D144" s="299"/>
      <c r="E144" s="298"/>
      <c r="F144" s="299"/>
      <c r="G144" s="298"/>
      <c r="H144" s="299"/>
      <c r="I144" s="298"/>
      <c r="J144" s="299"/>
      <c r="K144" s="300"/>
      <c r="L144" s="310"/>
      <c r="M144" s="106">
        <f t="shared" si="36"/>
        <v>58172</v>
      </c>
      <c r="N144" s="106">
        <v>35</v>
      </c>
      <c r="O144" s="106">
        <v>28654</v>
      </c>
      <c r="P144" s="106">
        <v>32</v>
      </c>
      <c r="Q144" s="106"/>
      <c r="R144" s="106">
        <v>25118</v>
      </c>
      <c r="S144" s="106"/>
      <c r="T144" s="106"/>
      <c r="U144" s="106">
        <v>4237</v>
      </c>
      <c r="V144" s="106">
        <v>96</v>
      </c>
      <c r="W144" s="107"/>
    </row>
    <row r="145" spans="1:23" ht="10.5" customHeight="1">
      <c r="A145" s="304"/>
      <c r="B145" s="293"/>
      <c r="C145" s="298"/>
      <c r="D145" s="299"/>
      <c r="E145" s="298"/>
      <c r="F145" s="299"/>
      <c r="G145" s="298"/>
      <c r="H145" s="299"/>
      <c r="I145" s="298"/>
      <c r="J145" s="299"/>
      <c r="K145" s="300"/>
      <c r="L145" s="311"/>
      <c r="M145" s="108">
        <f t="shared" si="36"/>
        <v>58172</v>
      </c>
      <c r="N145" s="108">
        <f aca="true" t="shared" si="38" ref="N145:W145">SUM(N142:N144)</f>
        <v>35</v>
      </c>
      <c r="O145" s="108">
        <f t="shared" si="38"/>
        <v>28654</v>
      </c>
      <c r="P145" s="108">
        <f t="shared" si="38"/>
        <v>32</v>
      </c>
      <c r="Q145" s="108">
        <f t="shared" si="38"/>
        <v>0</v>
      </c>
      <c r="R145" s="108">
        <f t="shared" si="38"/>
        <v>25118</v>
      </c>
      <c r="S145" s="108">
        <f t="shared" si="38"/>
        <v>0</v>
      </c>
      <c r="T145" s="108">
        <f t="shared" si="38"/>
        <v>0</v>
      </c>
      <c r="U145" s="108">
        <f t="shared" si="38"/>
        <v>4237</v>
      </c>
      <c r="V145" s="108">
        <f t="shared" si="38"/>
        <v>96</v>
      </c>
      <c r="W145" s="109">
        <f t="shared" si="38"/>
        <v>0</v>
      </c>
    </row>
    <row r="146" spans="1:23" ht="10.5" customHeight="1">
      <c r="A146" s="304">
        <v>25</v>
      </c>
      <c r="B146" s="294" t="s">
        <v>539</v>
      </c>
      <c r="C146" s="298">
        <v>2</v>
      </c>
      <c r="D146" s="299">
        <v>1607</v>
      </c>
      <c r="E146" s="298"/>
      <c r="F146" s="299"/>
      <c r="G146" s="298"/>
      <c r="H146" s="299"/>
      <c r="I146" s="298"/>
      <c r="J146" s="299"/>
      <c r="K146" s="300">
        <v>9</v>
      </c>
      <c r="L146" s="309">
        <v>2606</v>
      </c>
      <c r="M146" s="104">
        <f t="shared" si="36"/>
        <v>857</v>
      </c>
      <c r="N146" s="104"/>
      <c r="O146" s="104">
        <v>232</v>
      </c>
      <c r="P146" s="104"/>
      <c r="Q146" s="104">
        <v>625</v>
      </c>
      <c r="R146" s="104"/>
      <c r="S146" s="104"/>
      <c r="T146" s="104"/>
      <c r="U146" s="104"/>
      <c r="V146" s="104"/>
      <c r="W146" s="105"/>
    </row>
    <row r="147" spans="1:23" ht="10.5" customHeight="1">
      <c r="A147" s="304"/>
      <c r="B147" s="293"/>
      <c r="C147" s="298"/>
      <c r="D147" s="299"/>
      <c r="E147" s="298"/>
      <c r="F147" s="299"/>
      <c r="G147" s="298"/>
      <c r="H147" s="299"/>
      <c r="I147" s="298"/>
      <c r="J147" s="299"/>
      <c r="K147" s="300"/>
      <c r="L147" s="310"/>
      <c r="M147" s="106">
        <f t="shared" si="36"/>
        <v>3647</v>
      </c>
      <c r="N147" s="106"/>
      <c r="O147" s="106">
        <v>2769</v>
      </c>
      <c r="P147" s="106"/>
      <c r="Q147" s="106">
        <v>95</v>
      </c>
      <c r="R147" s="106">
        <v>783</v>
      </c>
      <c r="S147" s="106"/>
      <c r="T147" s="106"/>
      <c r="U147" s="106"/>
      <c r="V147" s="106"/>
      <c r="W147" s="107"/>
    </row>
    <row r="148" spans="1:23" ht="10.5" customHeight="1">
      <c r="A148" s="304"/>
      <c r="B148" s="293"/>
      <c r="C148" s="298"/>
      <c r="D148" s="299"/>
      <c r="E148" s="298"/>
      <c r="F148" s="299"/>
      <c r="G148" s="298"/>
      <c r="H148" s="299"/>
      <c r="I148" s="298"/>
      <c r="J148" s="299"/>
      <c r="K148" s="300"/>
      <c r="L148" s="310"/>
      <c r="M148" s="106">
        <f t="shared" si="36"/>
        <v>89817</v>
      </c>
      <c r="N148" s="106">
        <v>125</v>
      </c>
      <c r="O148" s="106">
        <v>24598</v>
      </c>
      <c r="P148" s="106">
        <v>259</v>
      </c>
      <c r="Q148" s="106">
        <v>412</v>
      </c>
      <c r="R148" s="106">
        <v>55050</v>
      </c>
      <c r="S148" s="106"/>
      <c r="T148" s="106"/>
      <c r="U148" s="106">
        <v>9050</v>
      </c>
      <c r="V148" s="106">
        <v>314</v>
      </c>
      <c r="W148" s="107">
        <v>9</v>
      </c>
    </row>
    <row r="149" spans="1:23" ht="10.5" customHeight="1">
      <c r="A149" s="304"/>
      <c r="B149" s="293"/>
      <c r="C149" s="298"/>
      <c r="D149" s="299"/>
      <c r="E149" s="298"/>
      <c r="F149" s="299"/>
      <c r="G149" s="298"/>
      <c r="H149" s="299"/>
      <c r="I149" s="298"/>
      <c r="J149" s="299"/>
      <c r="K149" s="300"/>
      <c r="L149" s="311"/>
      <c r="M149" s="108">
        <f t="shared" si="36"/>
        <v>94321</v>
      </c>
      <c r="N149" s="108">
        <f aca="true" t="shared" si="39" ref="N149:W149">SUM(N146:N148)</f>
        <v>125</v>
      </c>
      <c r="O149" s="108">
        <f t="shared" si="39"/>
        <v>27599</v>
      </c>
      <c r="P149" s="108">
        <f t="shared" si="39"/>
        <v>259</v>
      </c>
      <c r="Q149" s="108">
        <f t="shared" si="39"/>
        <v>1132</v>
      </c>
      <c r="R149" s="108">
        <f t="shared" si="39"/>
        <v>55833</v>
      </c>
      <c r="S149" s="108">
        <f t="shared" si="39"/>
        <v>0</v>
      </c>
      <c r="T149" s="108">
        <f t="shared" si="39"/>
        <v>0</v>
      </c>
      <c r="U149" s="108">
        <f t="shared" si="39"/>
        <v>9050</v>
      </c>
      <c r="V149" s="108">
        <f t="shared" si="39"/>
        <v>314</v>
      </c>
      <c r="W149" s="109">
        <f t="shared" si="39"/>
        <v>9</v>
      </c>
    </row>
    <row r="150" spans="1:23" ht="10.5" customHeight="1">
      <c r="A150" s="304">
        <v>28</v>
      </c>
      <c r="B150" s="293" t="s">
        <v>11</v>
      </c>
      <c r="C150" s="298"/>
      <c r="D150" s="299"/>
      <c r="E150" s="298"/>
      <c r="F150" s="299"/>
      <c r="G150" s="298"/>
      <c r="H150" s="299"/>
      <c r="I150" s="298"/>
      <c r="J150" s="299"/>
      <c r="K150" s="300">
        <v>2</v>
      </c>
      <c r="L150" s="309">
        <v>6500</v>
      </c>
      <c r="M150" s="104">
        <f t="shared" si="36"/>
        <v>0</v>
      </c>
      <c r="N150" s="104"/>
      <c r="O150" s="104"/>
      <c r="P150" s="104"/>
      <c r="Q150" s="104"/>
      <c r="R150" s="104"/>
      <c r="S150" s="104"/>
      <c r="T150" s="104"/>
      <c r="U150" s="104"/>
      <c r="V150" s="104"/>
      <c r="W150" s="105"/>
    </row>
    <row r="151" spans="1:23" ht="10.5" customHeight="1">
      <c r="A151" s="304"/>
      <c r="B151" s="293"/>
      <c r="C151" s="298"/>
      <c r="D151" s="299"/>
      <c r="E151" s="298"/>
      <c r="F151" s="299"/>
      <c r="G151" s="298"/>
      <c r="H151" s="299"/>
      <c r="I151" s="298"/>
      <c r="J151" s="299"/>
      <c r="K151" s="300"/>
      <c r="L151" s="310"/>
      <c r="M151" s="106">
        <f t="shared" si="36"/>
        <v>0</v>
      </c>
      <c r="N151" s="106"/>
      <c r="O151" s="106"/>
      <c r="P151" s="106"/>
      <c r="Q151" s="106"/>
      <c r="R151" s="106"/>
      <c r="S151" s="106"/>
      <c r="T151" s="106"/>
      <c r="U151" s="106"/>
      <c r="V151" s="106"/>
      <c r="W151" s="107"/>
    </row>
    <row r="152" spans="1:23" ht="10.5" customHeight="1">
      <c r="A152" s="304"/>
      <c r="B152" s="293"/>
      <c r="C152" s="298"/>
      <c r="D152" s="299"/>
      <c r="E152" s="298"/>
      <c r="F152" s="299"/>
      <c r="G152" s="298"/>
      <c r="H152" s="299"/>
      <c r="I152" s="298"/>
      <c r="J152" s="299"/>
      <c r="K152" s="300"/>
      <c r="L152" s="310"/>
      <c r="M152" s="106">
        <f t="shared" si="36"/>
        <v>203992</v>
      </c>
      <c r="N152" s="106"/>
      <c r="O152" s="106">
        <v>56134</v>
      </c>
      <c r="P152" s="106">
        <v>638</v>
      </c>
      <c r="Q152" s="106"/>
      <c r="R152" s="106">
        <v>140224</v>
      </c>
      <c r="S152" s="106"/>
      <c r="T152" s="106"/>
      <c r="U152" s="106">
        <v>6218</v>
      </c>
      <c r="V152" s="106">
        <v>778</v>
      </c>
      <c r="W152" s="107"/>
    </row>
    <row r="153" spans="1:23" ht="10.5" customHeight="1">
      <c r="A153" s="304"/>
      <c r="B153" s="293"/>
      <c r="C153" s="298"/>
      <c r="D153" s="299"/>
      <c r="E153" s="298"/>
      <c r="F153" s="299"/>
      <c r="G153" s="298"/>
      <c r="H153" s="299"/>
      <c r="I153" s="298"/>
      <c r="J153" s="299"/>
      <c r="K153" s="300"/>
      <c r="L153" s="311"/>
      <c r="M153" s="108">
        <f t="shared" si="36"/>
        <v>203992</v>
      </c>
      <c r="N153" s="108">
        <f aca="true" t="shared" si="40" ref="N153:W153">SUM(N150:N152)</f>
        <v>0</v>
      </c>
      <c r="O153" s="108">
        <f t="shared" si="40"/>
        <v>56134</v>
      </c>
      <c r="P153" s="108">
        <f t="shared" si="40"/>
        <v>638</v>
      </c>
      <c r="Q153" s="108">
        <f t="shared" si="40"/>
        <v>0</v>
      </c>
      <c r="R153" s="108">
        <f t="shared" si="40"/>
        <v>140224</v>
      </c>
      <c r="S153" s="108">
        <f t="shared" si="40"/>
        <v>0</v>
      </c>
      <c r="T153" s="108">
        <f t="shared" si="40"/>
        <v>0</v>
      </c>
      <c r="U153" s="108">
        <f t="shared" si="40"/>
        <v>6218</v>
      </c>
      <c r="V153" s="108">
        <f t="shared" si="40"/>
        <v>778</v>
      </c>
      <c r="W153" s="109">
        <f t="shared" si="40"/>
        <v>0</v>
      </c>
    </row>
    <row r="154" spans="1:23" ht="10.5" customHeight="1">
      <c r="A154" s="304"/>
      <c r="B154" s="293" t="s">
        <v>540</v>
      </c>
      <c r="C154" s="298">
        <f aca="true" t="shared" si="41" ref="C154:L154">SUM(C10:C81)+SUM(C82:C153)</f>
        <v>25</v>
      </c>
      <c r="D154" s="299">
        <f t="shared" si="41"/>
        <v>81223</v>
      </c>
      <c r="E154" s="298">
        <f t="shared" si="41"/>
        <v>6</v>
      </c>
      <c r="F154" s="299">
        <f t="shared" si="41"/>
        <v>4450</v>
      </c>
      <c r="G154" s="298">
        <f t="shared" si="41"/>
        <v>54</v>
      </c>
      <c r="H154" s="299">
        <f t="shared" si="41"/>
        <v>227659</v>
      </c>
      <c r="I154" s="298">
        <f t="shared" si="41"/>
        <v>6</v>
      </c>
      <c r="J154" s="299">
        <f t="shared" si="41"/>
        <v>600</v>
      </c>
      <c r="K154" s="298">
        <f t="shared" si="41"/>
        <v>301</v>
      </c>
      <c r="L154" s="321">
        <f t="shared" si="41"/>
        <v>264595</v>
      </c>
      <c r="M154" s="104">
        <f t="shared" si="36"/>
        <v>101950</v>
      </c>
      <c r="N154" s="104">
        <f aca="true" t="shared" si="42" ref="N154:W154">N10+N14+N18+N22+N26+N30+N34+N38+N42+N46+N50+N54+N58+N62+N66+N70+N74+N78+N82+N86+N90+N94+N98+N102+N106+N110+N114+N118+N122+N126+N130+N134+N138+N142+N146+N150</f>
        <v>1798</v>
      </c>
      <c r="O154" s="104">
        <f t="shared" si="42"/>
        <v>34411</v>
      </c>
      <c r="P154" s="104">
        <f t="shared" si="42"/>
        <v>16254</v>
      </c>
      <c r="Q154" s="104">
        <f t="shared" si="42"/>
        <v>9527</v>
      </c>
      <c r="R154" s="104">
        <f t="shared" si="42"/>
        <v>31400</v>
      </c>
      <c r="S154" s="104">
        <f t="shared" si="42"/>
        <v>818</v>
      </c>
      <c r="T154" s="104">
        <f t="shared" si="42"/>
        <v>0</v>
      </c>
      <c r="U154" s="104">
        <f t="shared" si="42"/>
        <v>7646</v>
      </c>
      <c r="V154" s="104">
        <f t="shared" si="42"/>
        <v>48</v>
      </c>
      <c r="W154" s="105">
        <f t="shared" si="42"/>
        <v>48</v>
      </c>
    </row>
    <row r="155" spans="1:23" ht="10.5" customHeight="1">
      <c r="A155" s="304"/>
      <c r="B155" s="293"/>
      <c r="C155" s="298"/>
      <c r="D155" s="299"/>
      <c r="E155" s="298"/>
      <c r="F155" s="299"/>
      <c r="G155" s="298"/>
      <c r="H155" s="299"/>
      <c r="I155" s="298"/>
      <c r="J155" s="299"/>
      <c r="K155" s="298"/>
      <c r="L155" s="322"/>
      <c r="M155" s="106">
        <f t="shared" si="36"/>
        <v>380576</v>
      </c>
      <c r="N155" s="106">
        <f aca="true" t="shared" si="43" ref="N155:W155">N11+N15+N19+N23+N27+N31+N35+N39+N43+N47+N51+N55+N59+N63+N67+N71+N75+N79+N83+N87+N91+N95+N99+N103+N107+N111+N115+N119+N123+N127+N131+N135+N139+N143+N147+N151</f>
        <v>18199</v>
      </c>
      <c r="O155" s="106">
        <f t="shared" si="43"/>
        <v>277525</v>
      </c>
      <c r="P155" s="106">
        <f t="shared" si="43"/>
        <v>8308</v>
      </c>
      <c r="Q155" s="106">
        <f t="shared" si="43"/>
        <v>21575</v>
      </c>
      <c r="R155" s="106">
        <f t="shared" si="43"/>
        <v>35990</v>
      </c>
      <c r="S155" s="106">
        <f t="shared" si="43"/>
        <v>45</v>
      </c>
      <c r="T155" s="106">
        <f t="shared" si="43"/>
        <v>0</v>
      </c>
      <c r="U155" s="106">
        <f t="shared" si="43"/>
        <v>16596</v>
      </c>
      <c r="V155" s="106">
        <f t="shared" si="43"/>
        <v>2111</v>
      </c>
      <c r="W155" s="107">
        <f t="shared" si="43"/>
        <v>227</v>
      </c>
    </row>
    <row r="156" spans="1:23" ht="10.5" customHeight="1">
      <c r="A156" s="304"/>
      <c r="B156" s="293"/>
      <c r="C156" s="298"/>
      <c r="D156" s="299"/>
      <c r="E156" s="298"/>
      <c r="F156" s="299"/>
      <c r="G156" s="298"/>
      <c r="H156" s="299"/>
      <c r="I156" s="298"/>
      <c r="J156" s="299"/>
      <c r="K156" s="298"/>
      <c r="L156" s="322"/>
      <c r="M156" s="106">
        <f t="shared" si="36"/>
        <v>8207426</v>
      </c>
      <c r="N156" s="106">
        <f aca="true" t="shared" si="44" ref="N156:W156">N12+N16+N20+N24+N28+N32+N36+N40+N44+N48+N52+N56+N60+N64+N68+N72+N76+N80+N84+N88+N92+N96+N100+N104+N108+N112+N116+N120+N124+N128+N132+N136+N140+N144+N148+N152</f>
        <v>220862</v>
      </c>
      <c r="O156" s="106">
        <f t="shared" si="44"/>
        <v>4843138</v>
      </c>
      <c r="P156" s="106">
        <f t="shared" si="44"/>
        <v>66227</v>
      </c>
      <c r="Q156" s="106">
        <f t="shared" si="44"/>
        <v>134976</v>
      </c>
      <c r="R156" s="106">
        <f t="shared" si="44"/>
        <v>2520319</v>
      </c>
      <c r="S156" s="106">
        <f t="shared" si="44"/>
        <v>716</v>
      </c>
      <c r="T156" s="106">
        <f t="shared" si="44"/>
        <v>1</v>
      </c>
      <c r="U156" s="106">
        <f t="shared" si="44"/>
        <v>391840</v>
      </c>
      <c r="V156" s="106">
        <f t="shared" si="44"/>
        <v>12539</v>
      </c>
      <c r="W156" s="107">
        <f t="shared" si="44"/>
        <v>16808</v>
      </c>
    </row>
    <row r="157" spans="1:23" ht="10.5" customHeight="1" thickBot="1">
      <c r="A157" s="305"/>
      <c r="B157" s="306"/>
      <c r="C157" s="316"/>
      <c r="D157" s="313"/>
      <c r="E157" s="316"/>
      <c r="F157" s="313"/>
      <c r="G157" s="316"/>
      <c r="H157" s="313"/>
      <c r="I157" s="316"/>
      <c r="J157" s="313"/>
      <c r="K157" s="316"/>
      <c r="L157" s="323"/>
      <c r="M157" s="112">
        <f aca="true" t="shared" si="45" ref="M157:W157">SUM(M154:M156)</f>
        <v>8689952</v>
      </c>
      <c r="N157" s="112">
        <f t="shared" si="45"/>
        <v>240859</v>
      </c>
      <c r="O157" s="112">
        <f t="shared" si="45"/>
        <v>5155074</v>
      </c>
      <c r="P157" s="112">
        <f t="shared" si="45"/>
        <v>90789</v>
      </c>
      <c r="Q157" s="112">
        <f t="shared" si="45"/>
        <v>166078</v>
      </c>
      <c r="R157" s="112">
        <f t="shared" si="45"/>
        <v>2587709</v>
      </c>
      <c r="S157" s="112">
        <f t="shared" si="45"/>
        <v>1579</v>
      </c>
      <c r="T157" s="112">
        <f t="shared" si="45"/>
        <v>1</v>
      </c>
      <c r="U157" s="112">
        <f t="shared" si="45"/>
        <v>416082</v>
      </c>
      <c r="V157" s="112">
        <f t="shared" si="45"/>
        <v>14698</v>
      </c>
      <c r="W157" s="113">
        <f t="shared" si="45"/>
        <v>17083</v>
      </c>
    </row>
    <row r="158" ht="10.5" customHeight="1">
      <c r="B158" s="116">
        <f>COUNT(A10:A41,A42:A49)</f>
        <v>5</v>
      </c>
    </row>
  </sheetData>
  <mergeCells count="475">
    <mergeCell ref="A1:C2"/>
    <mergeCell ref="M6:W6"/>
    <mergeCell ref="M7:M9"/>
    <mergeCell ref="D8:D9"/>
    <mergeCell ref="F8:F9"/>
    <mergeCell ref="H8:H9"/>
    <mergeCell ref="J8:J9"/>
    <mergeCell ref="U7:U9"/>
    <mergeCell ref="W7:W9"/>
    <mergeCell ref="V7:V9"/>
    <mergeCell ref="N7:N9"/>
    <mergeCell ref="I154:I157"/>
    <mergeCell ref="J154:J157"/>
    <mergeCell ref="K154:K157"/>
    <mergeCell ref="L90:L93"/>
    <mergeCell ref="I90:I93"/>
    <mergeCell ref="L154:L157"/>
    <mergeCell ref="I86:I89"/>
    <mergeCell ref="J86:J89"/>
    <mergeCell ref="K86:K89"/>
    <mergeCell ref="D154:D157"/>
    <mergeCell ref="E154:E157"/>
    <mergeCell ref="F154:F157"/>
    <mergeCell ref="G154:G157"/>
    <mergeCell ref="C154:C157"/>
    <mergeCell ref="F90:F93"/>
    <mergeCell ref="G90:G93"/>
    <mergeCell ref="H90:H93"/>
    <mergeCell ref="C90:C93"/>
    <mergeCell ref="D90:D93"/>
    <mergeCell ref="H154:H157"/>
    <mergeCell ref="E90:E93"/>
    <mergeCell ref="F102:F105"/>
    <mergeCell ref="G102:G105"/>
    <mergeCell ref="G86:G89"/>
    <mergeCell ref="H86:H89"/>
    <mergeCell ref="J90:J93"/>
    <mergeCell ref="K90:K93"/>
    <mergeCell ref="L86:L89"/>
    <mergeCell ref="J82:J85"/>
    <mergeCell ref="K82:K85"/>
    <mergeCell ref="L82:L85"/>
    <mergeCell ref="C86:C89"/>
    <mergeCell ref="D86:D89"/>
    <mergeCell ref="E86:E89"/>
    <mergeCell ref="F86:F89"/>
    <mergeCell ref="F82:F85"/>
    <mergeCell ref="G82:G85"/>
    <mergeCell ref="H82:H85"/>
    <mergeCell ref="I82:I85"/>
    <mergeCell ref="C82:C85"/>
    <mergeCell ref="D82:D85"/>
    <mergeCell ref="E82:E85"/>
    <mergeCell ref="I74:I77"/>
    <mergeCell ref="C74:C77"/>
    <mergeCell ref="D74:D77"/>
    <mergeCell ref="E74:E77"/>
    <mergeCell ref="F74:F77"/>
    <mergeCell ref="G74:G77"/>
    <mergeCell ref="H74:H77"/>
    <mergeCell ref="J74:J77"/>
    <mergeCell ref="K74:K77"/>
    <mergeCell ref="L74:L77"/>
    <mergeCell ref="J102:J105"/>
    <mergeCell ref="K102:K105"/>
    <mergeCell ref="L102:L105"/>
    <mergeCell ref="J98:J101"/>
    <mergeCell ref="K98:K101"/>
    <mergeCell ref="L98:L101"/>
    <mergeCell ref="J94:J97"/>
    <mergeCell ref="H102:H105"/>
    <mergeCell ref="I102:I105"/>
    <mergeCell ref="C102:C105"/>
    <mergeCell ref="D102:D105"/>
    <mergeCell ref="E102:E105"/>
    <mergeCell ref="I98:I101"/>
    <mergeCell ref="C98:C101"/>
    <mergeCell ref="D98:D101"/>
    <mergeCell ref="E98:E101"/>
    <mergeCell ref="F98:F101"/>
    <mergeCell ref="G98:G101"/>
    <mergeCell ref="H98:H101"/>
    <mergeCell ref="L94:L97"/>
    <mergeCell ref="F94:F97"/>
    <mergeCell ref="G94:G97"/>
    <mergeCell ref="H94:H97"/>
    <mergeCell ref="I94:I97"/>
    <mergeCell ref="C94:C97"/>
    <mergeCell ref="D94:D97"/>
    <mergeCell ref="E94:E97"/>
    <mergeCell ref="I78:I81"/>
    <mergeCell ref="C78:C81"/>
    <mergeCell ref="D78:D81"/>
    <mergeCell ref="E78:E81"/>
    <mergeCell ref="F78:F81"/>
    <mergeCell ref="G78:G81"/>
    <mergeCell ref="H78:H81"/>
    <mergeCell ref="K78:K81"/>
    <mergeCell ref="L78:L81"/>
    <mergeCell ref="J134:J137"/>
    <mergeCell ref="K134:K137"/>
    <mergeCell ref="L134:L137"/>
    <mergeCell ref="J130:J133"/>
    <mergeCell ref="K130:K133"/>
    <mergeCell ref="L130:L133"/>
    <mergeCell ref="J126:J129"/>
    <mergeCell ref="K94:K97"/>
    <mergeCell ref="F134:F137"/>
    <mergeCell ref="G134:G137"/>
    <mergeCell ref="H134:H137"/>
    <mergeCell ref="I134:I137"/>
    <mergeCell ref="C134:C137"/>
    <mergeCell ref="D134:D137"/>
    <mergeCell ref="E134:E137"/>
    <mergeCell ref="I130:I133"/>
    <mergeCell ref="C130:C133"/>
    <mergeCell ref="D130:D133"/>
    <mergeCell ref="E130:E133"/>
    <mergeCell ref="F130:F133"/>
    <mergeCell ref="G130:G133"/>
    <mergeCell ref="H130:H133"/>
    <mergeCell ref="J150:J153"/>
    <mergeCell ref="K150:K153"/>
    <mergeCell ref="L150:L153"/>
    <mergeCell ref="F150:F153"/>
    <mergeCell ref="G150:G153"/>
    <mergeCell ref="H150:H153"/>
    <mergeCell ref="I150:I153"/>
    <mergeCell ref="C150:C153"/>
    <mergeCell ref="D150:D153"/>
    <mergeCell ref="E150:E153"/>
    <mergeCell ref="I126:I129"/>
    <mergeCell ref="C126:C129"/>
    <mergeCell ref="D126:D129"/>
    <mergeCell ref="E126:E129"/>
    <mergeCell ref="F126:F129"/>
    <mergeCell ref="G126:G129"/>
    <mergeCell ref="H126:H129"/>
    <mergeCell ref="K126:K129"/>
    <mergeCell ref="L126:L129"/>
    <mergeCell ref="J122:J125"/>
    <mergeCell ref="K122:K125"/>
    <mergeCell ref="L122:L125"/>
    <mergeCell ref="F122:F125"/>
    <mergeCell ref="G122:G125"/>
    <mergeCell ref="H122:H125"/>
    <mergeCell ref="I122:I125"/>
    <mergeCell ref="C122:C125"/>
    <mergeCell ref="D122:D125"/>
    <mergeCell ref="E122:E125"/>
    <mergeCell ref="I106:I109"/>
    <mergeCell ref="C106:C109"/>
    <mergeCell ref="D106:D109"/>
    <mergeCell ref="E106:E109"/>
    <mergeCell ref="F106:F109"/>
    <mergeCell ref="G106:G109"/>
    <mergeCell ref="H106:H109"/>
    <mergeCell ref="J146:J149"/>
    <mergeCell ref="K146:K149"/>
    <mergeCell ref="L146:L149"/>
    <mergeCell ref="J142:J145"/>
    <mergeCell ref="K142:K145"/>
    <mergeCell ref="L142:L145"/>
    <mergeCell ref="F146:F149"/>
    <mergeCell ref="G146:G149"/>
    <mergeCell ref="H146:H149"/>
    <mergeCell ref="I146:I149"/>
    <mergeCell ref="C146:C149"/>
    <mergeCell ref="D146:D149"/>
    <mergeCell ref="E146:E149"/>
    <mergeCell ref="I142:I145"/>
    <mergeCell ref="C142:C145"/>
    <mergeCell ref="D142:D145"/>
    <mergeCell ref="E142:E145"/>
    <mergeCell ref="F142:F145"/>
    <mergeCell ref="G142:G145"/>
    <mergeCell ref="H142:H145"/>
    <mergeCell ref="K138:K141"/>
    <mergeCell ref="L138:L141"/>
    <mergeCell ref="F138:F141"/>
    <mergeCell ref="G138:G141"/>
    <mergeCell ref="H138:H141"/>
    <mergeCell ref="I138:I141"/>
    <mergeCell ref="J138:J141"/>
    <mergeCell ref="C138:C141"/>
    <mergeCell ref="D138:D141"/>
    <mergeCell ref="E138:E141"/>
    <mergeCell ref="I118:I121"/>
    <mergeCell ref="C118:C121"/>
    <mergeCell ref="D118:D121"/>
    <mergeCell ref="E118:E121"/>
    <mergeCell ref="F118:F121"/>
    <mergeCell ref="G118:G121"/>
    <mergeCell ref="H118:H121"/>
    <mergeCell ref="J118:J121"/>
    <mergeCell ref="K118:K121"/>
    <mergeCell ref="L118:L121"/>
    <mergeCell ref="J114:J117"/>
    <mergeCell ref="K114:K117"/>
    <mergeCell ref="L114:L117"/>
    <mergeCell ref="F114:F117"/>
    <mergeCell ref="G114:G117"/>
    <mergeCell ref="H114:H117"/>
    <mergeCell ref="I114:I117"/>
    <mergeCell ref="C114:C117"/>
    <mergeCell ref="D114:D117"/>
    <mergeCell ref="E114:E117"/>
    <mergeCell ref="I110:I113"/>
    <mergeCell ref="C110:C113"/>
    <mergeCell ref="D110:D113"/>
    <mergeCell ref="E110:E113"/>
    <mergeCell ref="F110:F113"/>
    <mergeCell ref="G110:G113"/>
    <mergeCell ref="H110:H113"/>
    <mergeCell ref="J110:J113"/>
    <mergeCell ref="K110:K113"/>
    <mergeCell ref="L110:L113"/>
    <mergeCell ref="J70:J73"/>
    <mergeCell ref="K70:K73"/>
    <mergeCell ref="L70:L73"/>
    <mergeCell ref="J106:J109"/>
    <mergeCell ref="K106:K109"/>
    <mergeCell ref="L106:L109"/>
    <mergeCell ref="J78:J81"/>
    <mergeCell ref="F70:F73"/>
    <mergeCell ref="G70:G73"/>
    <mergeCell ref="H70:H73"/>
    <mergeCell ref="I70:I73"/>
    <mergeCell ref="C70:C73"/>
    <mergeCell ref="D70:D73"/>
    <mergeCell ref="E70:E73"/>
    <mergeCell ref="I66:I69"/>
    <mergeCell ref="C66:C69"/>
    <mergeCell ref="D66:D69"/>
    <mergeCell ref="E66:E69"/>
    <mergeCell ref="F66:F69"/>
    <mergeCell ref="G66:G69"/>
    <mergeCell ref="H66:H69"/>
    <mergeCell ref="J66:J69"/>
    <mergeCell ref="K66:K69"/>
    <mergeCell ref="L66:L69"/>
    <mergeCell ref="J62:J65"/>
    <mergeCell ref="K62:K65"/>
    <mergeCell ref="L62:L65"/>
    <mergeCell ref="F62:F65"/>
    <mergeCell ref="G62:G65"/>
    <mergeCell ref="H62:H65"/>
    <mergeCell ref="I62:I65"/>
    <mergeCell ref="C62:C65"/>
    <mergeCell ref="D62:D65"/>
    <mergeCell ref="E62:E65"/>
    <mergeCell ref="I58:I61"/>
    <mergeCell ref="C58:C61"/>
    <mergeCell ref="D58:D61"/>
    <mergeCell ref="E58:E61"/>
    <mergeCell ref="F58:F61"/>
    <mergeCell ref="G58:G61"/>
    <mergeCell ref="H58:H61"/>
    <mergeCell ref="J58:J61"/>
    <mergeCell ref="K58:K61"/>
    <mergeCell ref="L58:L61"/>
    <mergeCell ref="J54:J57"/>
    <mergeCell ref="K54:K57"/>
    <mergeCell ref="L54:L57"/>
    <mergeCell ref="F54:F57"/>
    <mergeCell ref="G54:G57"/>
    <mergeCell ref="H54:H57"/>
    <mergeCell ref="I54:I57"/>
    <mergeCell ref="C54:C57"/>
    <mergeCell ref="D54:D57"/>
    <mergeCell ref="E54:E57"/>
    <mergeCell ref="I30:I33"/>
    <mergeCell ref="C30:C33"/>
    <mergeCell ref="D30:D33"/>
    <mergeCell ref="E30:E33"/>
    <mergeCell ref="F30:F33"/>
    <mergeCell ref="G30:G33"/>
    <mergeCell ref="H30:H33"/>
    <mergeCell ref="L30:L33"/>
    <mergeCell ref="J22:J25"/>
    <mergeCell ref="K22:K25"/>
    <mergeCell ref="L22:L25"/>
    <mergeCell ref="H22:H25"/>
    <mergeCell ref="I22:I25"/>
    <mergeCell ref="J30:J33"/>
    <mergeCell ref="K30:K33"/>
    <mergeCell ref="E22:E25"/>
    <mergeCell ref="I46:I49"/>
    <mergeCell ref="C46:C49"/>
    <mergeCell ref="D46:D49"/>
    <mergeCell ref="E46:E49"/>
    <mergeCell ref="F46:F49"/>
    <mergeCell ref="G46:G49"/>
    <mergeCell ref="H46:H49"/>
    <mergeCell ref="F22:F25"/>
    <mergeCell ref="G22:G25"/>
    <mergeCell ref="L46:L49"/>
    <mergeCell ref="J42:J45"/>
    <mergeCell ref="K42:K45"/>
    <mergeCell ref="L42:L45"/>
    <mergeCell ref="J47:J48"/>
    <mergeCell ref="E42:E45"/>
    <mergeCell ref="I38:I41"/>
    <mergeCell ref="C38:C41"/>
    <mergeCell ref="D38:D41"/>
    <mergeCell ref="E38:E41"/>
    <mergeCell ref="F38:F41"/>
    <mergeCell ref="G38:G41"/>
    <mergeCell ref="H38:H41"/>
    <mergeCell ref="F42:F45"/>
    <mergeCell ref="G42:G45"/>
    <mergeCell ref="L38:L41"/>
    <mergeCell ref="J34:J37"/>
    <mergeCell ref="K34:K37"/>
    <mergeCell ref="L34:L37"/>
    <mergeCell ref="E34:E37"/>
    <mergeCell ref="I14:I17"/>
    <mergeCell ref="C14:C17"/>
    <mergeCell ref="D14:D17"/>
    <mergeCell ref="E14:E17"/>
    <mergeCell ref="F14:F17"/>
    <mergeCell ref="G14:G17"/>
    <mergeCell ref="H14:H17"/>
    <mergeCell ref="F34:F37"/>
    <mergeCell ref="G34:G37"/>
    <mergeCell ref="L14:L17"/>
    <mergeCell ref="J50:J53"/>
    <mergeCell ref="K50:K53"/>
    <mergeCell ref="L50:L53"/>
    <mergeCell ref="J26:J29"/>
    <mergeCell ref="K26:K29"/>
    <mergeCell ref="L26:L29"/>
    <mergeCell ref="J18:J21"/>
    <mergeCell ref="J38:J41"/>
    <mergeCell ref="K38:K41"/>
    <mergeCell ref="H50:H53"/>
    <mergeCell ref="I50:I53"/>
    <mergeCell ref="J14:J17"/>
    <mergeCell ref="K14:K17"/>
    <mergeCell ref="H34:H37"/>
    <mergeCell ref="I34:I37"/>
    <mergeCell ref="H42:H45"/>
    <mergeCell ref="I42:I45"/>
    <mergeCell ref="K46:K49"/>
    <mergeCell ref="K18:K21"/>
    <mergeCell ref="E50:E53"/>
    <mergeCell ref="I26:I29"/>
    <mergeCell ref="C26:C29"/>
    <mergeCell ref="D26:D29"/>
    <mergeCell ref="E26:E29"/>
    <mergeCell ref="F26:F29"/>
    <mergeCell ref="G26:G29"/>
    <mergeCell ref="H26:H29"/>
    <mergeCell ref="F50:F53"/>
    <mergeCell ref="G50:G53"/>
    <mergeCell ref="L18:L21"/>
    <mergeCell ref="F18:F21"/>
    <mergeCell ref="G18:G21"/>
    <mergeCell ref="H18:H21"/>
    <mergeCell ref="I18:I21"/>
    <mergeCell ref="E18:E21"/>
    <mergeCell ref="A90:A93"/>
    <mergeCell ref="B90:B93"/>
    <mergeCell ref="A62:A65"/>
    <mergeCell ref="B62:B65"/>
    <mergeCell ref="A66:A69"/>
    <mergeCell ref="B66:B69"/>
    <mergeCell ref="A54:A57"/>
    <mergeCell ref="C50:C53"/>
    <mergeCell ref="D50:D53"/>
    <mergeCell ref="B74:B77"/>
    <mergeCell ref="A94:A97"/>
    <mergeCell ref="C18:C21"/>
    <mergeCell ref="D18:D21"/>
    <mergeCell ref="C34:C37"/>
    <mergeCell ref="D34:D37"/>
    <mergeCell ref="C42:C45"/>
    <mergeCell ref="D42:D45"/>
    <mergeCell ref="C22:C25"/>
    <mergeCell ref="D22:D25"/>
    <mergeCell ref="A154:A157"/>
    <mergeCell ref="B154:B157"/>
    <mergeCell ref="A82:A85"/>
    <mergeCell ref="B82:B85"/>
    <mergeCell ref="A86:A89"/>
    <mergeCell ref="B86:B89"/>
    <mergeCell ref="B94:B97"/>
    <mergeCell ref="A98:A101"/>
    <mergeCell ref="B98:B101"/>
    <mergeCell ref="A134:A137"/>
    <mergeCell ref="B134:B137"/>
    <mergeCell ref="A78:A81"/>
    <mergeCell ref="B78:B81"/>
    <mergeCell ref="A150:A153"/>
    <mergeCell ref="B150:B153"/>
    <mergeCell ref="A130:A133"/>
    <mergeCell ref="B130:B133"/>
    <mergeCell ref="A122:A125"/>
    <mergeCell ref="B122:B125"/>
    <mergeCell ref="A126:A129"/>
    <mergeCell ref="B126:B129"/>
    <mergeCell ref="A146:A149"/>
    <mergeCell ref="B146:B149"/>
    <mergeCell ref="A106:A109"/>
    <mergeCell ref="B106:B109"/>
    <mergeCell ref="A138:A141"/>
    <mergeCell ref="B138:B141"/>
    <mergeCell ref="A142:A145"/>
    <mergeCell ref="B142:B145"/>
    <mergeCell ref="A114:A117"/>
    <mergeCell ref="B114:B117"/>
    <mergeCell ref="A118:A121"/>
    <mergeCell ref="B118:B121"/>
    <mergeCell ref="A70:A73"/>
    <mergeCell ref="B70:B73"/>
    <mergeCell ref="A110:A113"/>
    <mergeCell ref="B110:B113"/>
    <mergeCell ref="A102:A105"/>
    <mergeCell ref="B102:B105"/>
    <mergeCell ref="A74:A77"/>
    <mergeCell ref="A22:A25"/>
    <mergeCell ref="B22:B25"/>
    <mergeCell ref="A30:A33"/>
    <mergeCell ref="B30:B33"/>
    <mergeCell ref="A26:A29"/>
    <mergeCell ref="B26:B29"/>
    <mergeCell ref="B54:B57"/>
    <mergeCell ref="A50:A53"/>
    <mergeCell ref="B50:B53"/>
    <mergeCell ref="A58:A61"/>
    <mergeCell ref="B58:B61"/>
    <mergeCell ref="A14:A17"/>
    <mergeCell ref="B14:B17"/>
    <mergeCell ref="A18:A21"/>
    <mergeCell ref="B18:B21"/>
    <mergeCell ref="B46:B49"/>
    <mergeCell ref="A34:A37"/>
    <mergeCell ref="A38:A41"/>
    <mergeCell ref="B38:B41"/>
    <mergeCell ref="A42:A45"/>
    <mergeCell ref="B42:B45"/>
    <mergeCell ref="A46:A49"/>
    <mergeCell ref="B34:B37"/>
    <mergeCell ref="R7:R9"/>
    <mergeCell ref="Q7:Q9"/>
    <mergeCell ref="S7:S9"/>
    <mergeCell ref="T7:T9"/>
    <mergeCell ref="A10:A13"/>
    <mergeCell ref="O7:O9"/>
    <mergeCell ref="P7:P9"/>
    <mergeCell ref="D10:D13"/>
    <mergeCell ref="C10:C13"/>
    <mergeCell ref="B10:B13"/>
    <mergeCell ref="H10:H13"/>
    <mergeCell ref="G10:G13"/>
    <mergeCell ref="F10:F13"/>
    <mergeCell ref="E10:E13"/>
    <mergeCell ref="I10:I13"/>
    <mergeCell ref="J10:J13"/>
    <mergeCell ref="K10:K13"/>
    <mergeCell ref="L10:L13"/>
    <mergeCell ref="I7:J7"/>
    <mergeCell ref="G8:G9"/>
    <mergeCell ref="I8:I9"/>
    <mergeCell ref="C6:J6"/>
    <mergeCell ref="A6:A9"/>
    <mergeCell ref="B6:B9"/>
    <mergeCell ref="L7:L9"/>
    <mergeCell ref="K7:K9"/>
    <mergeCell ref="K6:L6"/>
    <mergeCell ref="C8:C9"/>
    <mergeCell ref="E8:E9"/>
    <mergeCell ref="C7:D7"/>
    <mergeCell ref="E7:F7"/>
    <mergeCell ref="G7:H7"/>
  </mergeCells>
  <printOptions horizontalCentered="1"/>
  <pageMargins left="0.5905511811023623" right="0.5905511811023623" top="0.3937007874015748" bottom="0.3937007874015748" header="0.3937007874015748" footer="0"/>
  <pageSetup firstPageNumber="54" useFirstPageNumber="1" fitToHeight="2" horizontalDpi="300" verticalDpi="300" orientation="landscape" pageOrder="overThenDown" paperSize="9" scale="68" r:id="rId1"/>
  <rowBreaks count="1" manualBreakCount="1">
    <brk id="81" max="255" man="1"/>
  </row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>山形県 </Company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user</dc:creator>
  <cp:keywords/>
  <dc:description/>
  <cp:lastModifiedBy>user</cp:lastModifiedBy>
  <cp:lastPrinted>2010-10-28T09:26:02Z</cp:lastPrinted>
  <dcterms:created xsi:type="dcterms:W3CDTF">2010-09-03T07:54:08Z</dcterms:created>
  <dcterms:modified xsi:type="dcterms:W3CDTF">2010-10-28T09:31:21Z</dcterms:modified>
  <cp:category/>
  <cp:version/>
  <cp:contentType/>
  <cp:contentStatus/>
</cp:coreProperties>
</file>