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525" windowWidth="18180" windowHeight="9900" activeTab="0"/>
  </bookViews>
  <sheets>
    <sheet name="目次" sheetId="1" r:id="rId1"/>
    <sheet name="17-1" sheetId="2" r:id="rId2"/>
    <sheet name="17-2" sheetId="3" r:id="rId3"/>
    <sheet name="17-3" sheetId="4" r:id="rId4"/>
    <sheet name="17-4(1)" sheetId="5" r:id="rId5"/>
    <sheet name="17-4(2)" sheetId="6" r:id="rId6"/>
    <sheet name="17-5(1)" sheetId="7" r:id="rId7"/>
    <sheet name="17-5(2)" sheetId="8" r:id="rId8"/>
    <sheet name="17-6" sheetId="9" r:id="rId9"/>
    <sheet name="17-7" sheetId="10" r:id="rId10"/>
    <sheet name="17-8" sheetId="11" r:id="rId11"/>
    <sheet name="17-9(1)" sheetId="12" r:id="rId12"/>
    <sheet name="17-9(2)" sheetId="13" r:id="rId13"/>
    <sheet name="17-9(3)" sheetId="14" r:id="rId14"/>
    <sheet name="17-9(4)" sheetId="15" r:id="rId15"/>
    <sheet name="17-9(5)" sheetId="16" r:id="rId16"/>
    <sheet name="17-10(1)" sheetId="17" r:id="rId17"/>
    <sheet name="17-10(2)" sheetId="18" r:id="rId18"/>
    <sheet name="17-11" sheetId="19" r:id="rId19"/>
    <sheet name="17-12" sheetId="20" r:id="rId20"/>
    <sheet name="17-13(1)" sheetId="21" r:id="rId21"/>
    <sheet name="17-13(2)" sheetId="22" r:id="rId22"/>
    <sheet name="17-13(3)" sheetId="23" r:id="rId23"/>
    <sheet name="17-13(4)" sheetId="24" r:id="rId24"/>
    <sheet name="17-14" sheetId="25" r:id="rId25"/>
    <sheet name="17-15" sheetId="26" r:id="rId26"/>
    <sheet name="17-16" sheetId="27" r:id="rId27"/>
    <sheet name="17-17" sheetId="28" r:id="rId28"/>
    <sheet name="17-18" sheetId="29" r:id="rId29"/>
    <sheet name="17-19" sheetId="30" r:id="rId30"/>
    <sheet name="17-20(1)" sheetId="31" r:id="rId31"/>
    <sheet name="17-20(2)" sheetId="32" r:id="rId32"/>
    <sheet name="17-21" sheetId="33" r:id="rId33"/>
    <sheet name="17-22" sheetId="34" r:id="rId34"/>
    <sheet name="17-23" sheetId="35" r:id="rId35"/>
    <sheet name="17-24" sheetId="36" r:id="rId36"/>
    <sheet name="17-25(1)" sheetId="37" r:id="rId37"/>
    <sheet name="17-25(2)" sheetId="38" r:id="rId38"/>
    <sheet name="17-25(3)" sheetId="39" r:id="rId39"/>
    <sheet name="17-26" sheetId="40" r:id="rId40"/>
    <sheet name="17-27(1)(2)" sheetId="41" r:id="rId41"/>
    <sheet name="17-28" sheetId="42" r:id="rId42"/>
    <sheet name="17-29" sheetId="43" r:id="rId43"/>
    <sheet name="17-30" sheetId="44" r:id="rId44"/>
    <sheet name="17-31" sheetId="45" r:id="rId45"/>
    <sheet name="17-32" sheetId="46" r:id="rId46"/>
    <sheet name="17-33" sheetId="47" r:id="rId47"/>
  </sheets>
  <definedNames>
    <definedName name="_xlnm.Print_Area" localSheetId="38">'17-25(3)'!$A$1:$AG$50</definedName>
    <definedName name="_xlnm.Print_Area" localSheetId="39">'17-26'!$A$1:$L$55</definedName>
    <definedName name="_xlnm.Print_Area" localSheetId="8">'17-6'!$A$1:$I$220</definedName>
    <definedName name="_xlnm.Print_Titles" localSheetId="37">'17-25(2)'!$1:$4</definedName>
    <definedName name="_xlnm.Print_Titles" localSheetId="8">'17-6'!$1:$7</definedName>
    <definedName name="_xlnm.Print_Titles" localSheetId="9">'17-7'!$1:$7</definedName>
  </definedNames>
  <calcPr fullCalcOnLoad="1"/>
</workbook>
</file>

<file path=xl/sharedStrings.xml><?xml version="1.0" encoding="utf-8"?>
<sst xmlns="http://schemas.openxmlformats.org/spreadsheetml/2006/main" count="2970" uniqueCount="1359">
  <si>
    <t>知的障害者小規模通所授産施設</t>
  </si>
  <si>
    <t>知的障害者通勤寮</t>
  </si>
  <si>
    <t>精神障害者生活訓練施設</t>
  </si>
  <si>
    <t>精神障害者小規模通所授産施設</t>
  </si>
  <si>
    <t>精神障害者福祉ホームＢ型</t>
  </si>
  <si>
    <t>母子福祉施設計</t>
  </si>
  <si>
    <t xml:space="preserve">    ２）（ ）内数字は通所分で内数である。</t>
  </si>
  <si>
    <t xml:space="preserve">    ３）児童福祉施設の年間延人数は、各月の１日現在で県により措置されている人数の総数である。</t>
  </si>
  <si>
    <t>母　子　世　帯</t>
  </si>
  <si>
    <t>父　子　世　帯</t>
  </si>
  <si>
    <t>寡　婦　世　帯</t>
  </si>
  <si>
    <t>県内の全世帯数</t>
  </si>
  <si>
    <t>世   帯   数</t>
  </si>
  <si>
    <t>割  合（％）</t>
  </si>
  <si>
    <t>平成18年度</t>
  </si>
  <si>
    <t>　　　 区　　分
年　　次</t>
  </si>
  <si>
    <t>種          別</t>
  </si>
  <si>
    <t>福　　　祉　　　事　　　務　　　所</t>
  </si>
  <si>
    <t>15年度</t>
  </si>
  <si>
    <t>16年度</t>
  </si>
  <si>
    <t>17年度</t>
  </si>
  <si>
    <t>18年度</t>
  </si>
  <si>
    <t>相談件数</t>
  </si>
  <si>
    <t>　施設入所</t>
  </si>
  <si>
    <t>　職親委託</t>
  </si>
  <si>
    <t>　職　　業</t>
  </si>
  <si>
    <t>　生　　活</t>
  </si>
  <si>
    <t>　教　　育</t>
  </si>
  <si>
    <t>　療育手帳</t>
  </si>
  <si>
    <t>　そ の 他</t>
  </si>
  <si>
    <t>相談実人員</t>
  </si>
  <si>
    <t>単位：件</t>
  </si>
  <si>
    <t>　医療保健</t>
  </si>
  <si>
    <t>注：｢職親委託｣は知的障がい者を一定期間職親に預けて生活指導及び技能修得訓練を行う制度。</t>
  </si>
  <si>
    <t>就職件数</t>
  </si>
  <si>
    <t>充 足 数</t>
  </si>
  <si>
    <t>就 職 率  %</t>
  </si>
  <si>
    <t>充 足 率  %</t>
  </si>
  <si>
    <t>平成18年</t>
  </si>
  <si>
    <t>度平均</t>
  </si>
  <si>
    <t>平成19年</t>
  </si>
  <si>
    <t>注：新規学卒者を除きパートタイムを含む全数</t>
  </si>
  <si>
    <t>単位：人</t>
  </si>
  <si>
    <t>15歳以上人口</t>
  </si>
  <si>
    <t>　労働力人口</t>
  </si>
  <si>
    <t>　　就業者</t>
  </si>
  <si>
    <t>　　完全失業者</t>
  </si>
  <si>
    <t>　非労働力人口</t>
  </si>
  <si>
    <t>労働力人口比率（％）</t>
  </si>
  <si>
    <t>完全失業率（％）</t>
  </si>
  <si>
    <t>15歳以上人口</t>
  </si>
  <si>
    <t>　労働力人口</t>
  </si>
  <si>
    <t>　　就業者</t>
  </si>
  <si>
    <t>　　完全失業者</t>
  </si>
  <si>
    <t>　非労働力人口</t>
  </si>
  <si>
    <t>労働力人口比率（％）</t>
  </si>
  <si>
    <t>完全失業率（％）</t>
  </si>
  <si>
    <t>資料：総務省統計局「国勢調査報告」</t>
  </si>
  <si>
    <t>(b)</t>
  </si>
  <si>
    <t>(b)</t>
  </si>
  <si>
    <t>(c)</t>
  </si>
  <si>
    <t>(c)</t>
  </si>
  <si>
    <t>(c)</t>
  </si>
  <si>
    <t>(d)</t>
  </si>
  <si>
    <t>(c)</t>
  </si>
  <si>
    <t>（１）〈事業所規模５人以上〉</t>
  </si>
  <si>
    <t>平成17年平均＝100</t>
  </si>
  <si>
    <t>17年</t>
  </si>
  <si>
    <t>18年</t>
  </si>
  <si>
    <t>16年</t>
  </si>
  <si>
    <t>Ｅ</t>
  </si>
  <si>
    <t>Ｆ</t>
  </si>
  <si>
    <t>Ｇ</t>
  </si>
  <si>
    <t>電気・ガス・
熱供給・水道業</t>
  </si>
  <si>
    <t>Ｈ</t>
  </si>
  <si>
    <t>Ｉ</t>
  </si>
  <si>
    <t>Ｋ</t>
  </si>
  <si>
    <t>17－６．産業別、男女別、年齢階級別産業別の労働者１人当たりの勤続年数、</t>
  </si>
  <si>
    <t>Ｍ</t>
  </si>
  <si>
    <t>Ｎ</t>
  </si>
  <si>
    <t>項  目</t>
  </si>
  <si>
    <t>新規求職申込件数</t>
  </si>
  <si>
    <t>月間有効求職者数</t>
  </si>
  <si>
    <t>新 規 求 人 数</t>
  </si>
  <si>
    <t>月間有効求人数</t>
  </si>
  <si>
    <t>新規求人倍率</t>
  </si>
  <si>
    <t xml:space="preserve">有効求人倍率 </t>
  </si>
  <si>
    <t>年 月</t>
  </si>
  <si>
    <t>平成14年</t>
  </si>
  <si>
    <t>度平均</t>
  </si>
  <si>
    <t>平成15年</t>
  </si>
  <si>
    <t>平成16年</t>
  </si>
  <si>
    <t>平成17年</t>
  </si>
  <si>
    <t>４月</t>
  </si>
  <si>
    <t/>
  </si>
  <si>
    <t>５月</t>
  </si>
  <si>
    <t>６月</t>
  </si>
  <si>
    <t>７月</t>
  </si>
  <si>
    <t>８月</t>
  </si>
  <si>
    <t>９月</t>
  </si>
  <si>
    <t>平成18年</t>
  </si>
  <si>
    <t>１月</t>
  </si>
  <si>
    <t>２月</t>
  </si>
  <si>
    <t>３月</t>
  </si>
  <si>
    <t>山     形</t>
  </si>
  <si>
    <t>米     沢</t>
  </si>
  <si>
    <t>酒     田</t>
  </si>
  <si>
    <t>鶴     岡</t>
  </si>
  <si>
    <t>新     庄</t>
  </si>
  <si>
    <t>長     井</t>
  </si>
  <si>
    <t>村     山</t>
  </si>
  <si>
    <t>寒 河 江</t>
  </si>
  <si>
    <t>山 形 県</t>
  </si>
  <si>
    <t>資料：山形労働局「労働市場年報」</t>
  </si>
  <si>
    <t>年次
労働力状態</t>
  </si>
  <si>
    <t>総　　数</t>
  </si>
  <si>
    <t>15～24歳</t>
  </si>
  <si>
    <t>25～34歳</t>
  </si>
  <si>
    <t>35～44歳</t>
  </si>
  <si>
    <t>45～54歳</t>
  </si>
  <si>
    <t>55～64歳</t>
  </si>
  <si>
    <t>65歳以上</t>
  </si>
  <si>
    <t>平成２年</t>
  </si>
  <si>
    <t>15歳以上人口</t>
  </si>
  <si>
    <t>　労働力人口</t>
  </si>
  <si>
    <t>　　就業者</t>
  </si>
  <si>
    <t>平成18年４月１日現在　単位：児童数＝人、率＝％</t>
  </si>
  <si>
    <t>平成19年３月末現在　　単位：人</t>
  </si>
  <si>
    <t>各年度８月１日現在    単位：世帯</t>
  </si>
  <si>
    <t>　　完全失業者</t>
  </si>
  <si>
    <t>　非労働力人口</t>
  </si>
  <si>
    <t>労働力人口比率（％）</t>
  </si>
  <si>
    <t>完全失業率（％）</t>
  </si>
  <si>
    <t>平成７年</t>
  </si>
  <si>
    <t>平成12年</t>
  </si>
  <si>
    <t>平成17年</t>
  </si>
  <si>
    <t>　　　　労働力人口比率（％）＝労働力人口／15歳以上人口（労働力状態「不詳」を除く）×100</t>
  </si>
  <si>
    <t>　　　　完全失業率（％）＝完全失業者／労働力人口×100</t>
  </si>
  <si>
    <t>定　　　　　員</t>
  </si>
  <si>
    <t>在　　校　　者　　数</t>
  </si>
  <si>
    <t>修　　　了　　　者</t>
  </si>
  <si>
    <t>総数</t>
  </si>
  <si>
    <t>高度</t>
  </si>
  <si>
    <t>普　　通</t>
  </si>
  <si>
    <t>就　職　者</t>
  </si>
  <si>
    <t>専門</t>
  </si>
  <si>
    <t>普通</t>
  </si>
  <si>
    <t>短期</t>
  </si>
  <si>
    <t>県内</t>
  </si>
  <si>
    <t>県外</t>
  </si>
  <si>
    <t>総</t>
  </si>
  <si>
    <t>数</t>
  </si>
  <si>
    <t>県</t>
  </si>
  <si>
    <t>産業技術短期大学校</t>
  </si>
  <si>
    <t>メカトロニクス科</t>
  </si>
  <si>
    <t>(a)</t>
  </si>
  <si>
    <t>情報管理システム科</t>
  </si>
  <si>
    <t>情報制御システム科</t>
  </si>
  <si>
    <t>建築環境システム科</t>
  </si>
  <si>
    <t>制御機械科</t>
  </si>
  <si>
    <t>電子情報科</t>
  </si>
  <si>
    <t>国際経営科</t>
  </si>
  <si>
    <t>山形職業能力開発専門校</t>
  </si>
  <si>
    <t>自動車科</t>
  </si>
  <si>
    <t>建設技術科</t>
  </si>
  <si>
    <t>庄内職業能力開発センター</t>
  </si>
  <si>
    <t>金属技術科</t>
  </si>
  <si>
    <t>山形職業能力開発促進センター</t>
  </si>
  <si>
    <t>訓　　　練　　　校　　　名
科　　　　　　　　　　　名</t>
  </si>
  <si>
    <t>専門短期</t>
  </si>
  <si>
    <t xml:space="preserve">平成19年３月末現在  単位：人 </t>
  </si>
  <si>
    <t xml:space="preserve">平成19年２月１日現在  単位：施設・事業所・人 </t>
  </si>
  <si>
    <t>立</t>
  </si>
  <si>
    <t>産業情報専攻科</t>
  </si>
  <si>
    <t>産業技術短期大学校　庄内校</t>
  </si>
  <si>
    <t>雇用・能力開発機構立</t>
  </si>
  <si>
    <t>ＮＣ生産システム科</t>
  </si>
  <si>
    <t>メカニカルワークス科</t>
  </si>
  <si>
    <t>住宅サービス科</t>
  </si>
  <si>
    <t>ビジネスワーク科</t>
  </si>
  <si>
    <t>電気設備科</t>
  </si>
  <si>
    <t>(c)</t>
  </si>
  <si>
    <t>ＣＡＤ製図科</t>
  </si>
  <si>
    <t>情報システムサービス科</t>
  </si>
  <si>
    <t>金属加工科</t>
  </si>
  <si>
    <t>　　(c)訓練期間は６ヵ月、総数は年間延入校者数である。</t>
  </si>
  <si>
    <t>　　(d)訓練期間は４ヵ月、総数は年間延入校者数である。</t>
  </si>
  <si>
    <t>　　(e)訓練期間は３ヵ月、総数は年間延入校者数である。</t>
  </si>
  <si>
    <t>資料：県雇用労政課</t>
  </si>
  <si>
    <t>産　業　別</t>
  </si>
  <si>
    <t>平成</t>
  </si>
  <si>
    <t>10月</t>
  </si>
  <si>
    <t>11月</t>
  </si>
  <si>
    <t>12月</t>
  </si>
  <si>
    <t>調査産業計</t>
  </si>
  <si>
    <t>建設業</t>
  </si>
  <si>
    <t>製造業</t>
  </si>
  <si>
    <t>×</t>
  </si>
  <si>
    <t xml:space="preserve">   ②    実   質   賃   金   指   数   ( 現 金 給 与 総 額 ）</t>
  </si>
  <si>
    <t>10月</t>
  </si>
  <si>
    <t>注：１)「労働力人口比率」とは15歳以上人口に占める労働力人口の割合。労働力状態「不詳」を除く。</t>
  </si>
  <si>
    <t>　　２)「完全失業率」とは労働力人口に占める完全失業者の割合。</t>
  </si>
  <si>
    <t>平成19年３月31日現在</t>
  </si>
  <si>
    <t>注：(a)訓練期間2年の課程である。(b)訓練期間１年の課程である。</t>
  </si>
  <si>
    <t>　　３）平成18年６月30日（給与締切日の定めのある場合には、６月の最終給与締切日）現在</t>
  </si>
  <si>
    <t>（１）県内における労働組合員推定組織率(男女別）の推移（平成９～18年）</t>
  </si>
  <si>
    <t>各年６月30日現在</t>
  </si>
  <si>
    <t>平成９年</t>
  </si>
  <si>
    <t>注：その他とは、複数の企業の労働者又は１人１企業の労働者で組織されているもの、及び規模不明のもの。</t>
  </si>
  <si>
    <t xml:space="preserve"> ６月30日現在</t>
  </si>
  <si>
    <t>各年６月30日現在</t>
  </si>
  <si>
    <t>６月30日現在</t>
  </si>
  <si>
    <t>電気・
ガス・
熱供給・
水道業</t>
  </si>
  <si>
    <t>教育、
学習支援業</t>
  </si>
  <si>
    <t>複合
サービス業</t>
  </si>
  <si>
    <t>総数</t>
  </si>
  <si>
    <t>平成19年３月31日現在　　単位:金額=千円</t>
  </si>
  <si>
    <t>平成18年８月31日現在</t>
  </si>
  <si>
    <t>注：１)世帯合算高額療養費は被扶養者計には合算されていないが、年度計には合算されている。</t>
  </si>
  <si>
    <t xml:space="preserve">    ２)入院時食事療養費の（ ）は医療給付の内数。</t>
  </si>
  <si>
    <t xml:space="preserve">    療養の給付は、市町村は３月～２月診療分、国保組合は４月～３月診療分の数値。</t>
  </si>
  <si>
    <t>入　　　院</t>
  </si>
  <si>
    <t>入　院　外</t>
  </si>
  <si>
    <t>歯　　　科</t>
  </si>
  <si>
    <t xml:space="preserve">   ③    労   働   時   間   指   数   （ 総 労 働 時 間 ）</t>
  </si>
  <si>
    <t xml:space="preserve">   ④    常　　用　　雇     用     指     数</t>
  </si>
  <si>
    <t xml:space="preserve">   ①    各   目   賃   金   指   数   ( 現 金 給 与 総 額 ）</t>
  </si>
  <si>
    <t xml:space="preserve">   ①    名   目   賃   金   指   数   ( 現 金 給 与 総 額 ）</t>
  </si>
  <si>
    <t>情報通信業</t>
  </si>
  <si>
    <t>運輸業</t>
  </si>
  <si>
    <t>Ｊ</t>
  </si>
  <si>
    <t>卸売・小売業</t>
  </si>
  <si>
    <t>金融・保険業</t>
  </si>
  <si>
    <t>飲食店,宿泊業</t>
  </si>
  <si>
    <t>医療,福祉</t>
  </si>
  <si>
    <t>教育,学習支援業</t>
  </si>
  <si>
    <t>複合サービス事業</t>
  </si>
  <si>
    <t>サービス業</t>
  </si>
  <si>
    <t>　　２）平成17年1月から第11次改訂に基づく産業分類ごとの調査となったことから、改訂前の分類と接続しない項目については指数を公表していない。</t>
  </si>
  <si>
    <t>資料：県統計企画課 ｢毎月勤労統計調査地方調査結果報告書」</t>
  </si>
  <si>
    <t>男</t>
  </si>
  <si>
    <t>女</t>
  </si>
  <si>
    <t>総　額</t>
  </si>
  <si>
    <t>Ⅹ</t>
  </si>
  <si>
    <t>（１）〈事業所規模５人以上〉</t>
  </si>
  <si>
    <t>特  別  給  与</t>
  </si>
  <si>
    <t>調査産業計</t>
  </si>
  <si>
    <t>１　月　　</t>
  </si>
  <si>
    <t>産業別</t>
  </si>
  <si>
    <t>電気機械器具</t>
  </si>
  <si>
    <t>情報通信機械器具</t>
  </si>
  <si>
    <t>電子部品・デバイス</t>
  </si>
  <si>
    <t>輸送用機械器具</t>
  </si>
  <si>
    <t>その他の製造業</t>
  </si>
  <si>
    <t>卸売業</t>
  </si>
  <si>
    <t>小売業</t>
  </si>
  <si>
    <t>専門サービス業</t>
  </si>
  <si>
    <t>娯楽業</t>
  </si>
  <si>
    <t>資料：県統計企画課「毎月勤労統計調査地方調査結果報告書」</t>
  </si>
  <si>
    <t>（２）〈事業所規模30人以上〉</t>
  </si>
  <si>
    <t xml:space="preserve">             </t>
  </si>
  <si>
    <t>所定内</t>
  </si>
  <si>
    <t>超  過</t>
  </si>
  <si>
    <t>17－１．公共職業安定所職業紹介状況（平成14～18年度）</t>
  </si>
  <si>
    <t>17－２．完全失業率</t>
  </si>
  <si>
    <t>17－３．職業能力開発施設の状況</t>
  </si>
  <si>
    <t>17－４．賃金指数、雇用指数及び労働時間指数（平成16～18年）</t>
  </si>
  <si>
    <t>17－５．産業別常用労働者の1人平均月間現金給与額(平成15～18年）</t>
  </si>
  <si>
    <t>17－８．新規学卒者の初任給額（平成18年）</t>
  </si>
  <si>
    <t>17－９．労働組合</t>
  </si>
  <si>
    <t>（３）企業規模別の労働組合数及び組合員数（労組法適用）（平成17、18年）</t>
  </si>
  <si>
    <t>17－10．労働争議　(平成14～18年）</t>
  </si>
  <si>
    <t>17－11．業種別労働災害被災者数（平成16～18年）</t>
  </si>
  <si>
    <t>17－12．雇用保険（平成18年度）</t>
  </si>
  <si>
    <t>17－13．労働者災害補償保険(平成17、18年度）</t>
  </si>
  <si>
    <t>17－14．育児・介護休業制度の状況</t>
  </si>
  <si>
    <t>17－15．健康保険(平成17、18年度）</t>
  </si>
  <si>
    <t>17－16．日雇特例被保険者（平成17,18年度）</t>
  </si>
  <si>
    <t>17－17．船員保険(平成17、18年度）</t>
  </si>
  <si>
    <t>17－18．国民健康保険（平成17、18年度）</t>
  </si>
  <si>
    <t>17－19．老人保健（平成１6、17年度）</t>
  </si>
  <si>
    <t>17－20．国民年金(平成18年度）</t>
  </si>
  <si>
    <t>17－21．厚生年金保険</t>
  </si>
  <si>
    <t>17－22．生活保護(平成16～18年度）</t>
  </si>
  <si>
    <t>17－23．全国、東北７県別生活保護世帯数、人員及び保護率（平成17、18年）</t>
  </si>
  <si>
    <t>17－24．生活保護費支出状況(平成17、18年度）</t>
  </si>
  <si>
    <t>17－25．介護保険の状況</t>
  </si>
  <si>
    <t>17－26．高齢者福祉の状況</t>
  </si>
  <si>
    <t>17－27．身体障がい者数(平成17、18年度）</t>
  </si>
  <si>
    <t>17－28．市町村別の保育所及び児童館等の状況</t>
  </si>
  <si>
    <t>17－29．児童相談所における相談受付及び処理状況　（平成17、18年度）</t>
  </si>
  <si>
    <t>17－30．療育手帳の所持者数(平成17、18年度)</t>
  </si>
  <si>
    <t>17－31．社会福祉施設数、入所者数（平成18年度）</t>
  </si>
  <si>
    <t>17－32．母子・寡婦・父子世帯数(平成15～18年度）</t>
  </si>
  <si>
    <t>17－33．知的障がい者相談件数（平成15～18年度）</t>
  </si>
  <si>
    <t>17-３．職業能力開発施設の状況</t>
  </si>
  <si>
    <t>17－４．賃金指数、雇用指数及び労働時間指数（平成16～18年）</t>
  </si>
  <si>
    <t>17－５．産業別常用労働者の1人平均月間現金給与額(平成15～18年）</t>
  </si>
  <si>
    <t>17－６．産業別、男女別、年齢階級別産業別の労働者１人当たりの</t>
  </si>
  <si>
    <t>17－７．産業別、男女別、企業規模別の労働者１人当たりの</t>
  </si>
  <si>
    <t>17－８．新規学卒者の初任給額（平成18年）</t>
  </si>
  <si>
    <t>17－９．労働組合</t>
  </si>
  <si>
    <t>17－10．労働争議(平成14～18年）</t>
  </si>
  <si>
    <t>（３）業種別給付種類別支払状況</t>
  </si>
  <si>
    <t>17－16．日雇特例被保険者（平成17、18年度）</t>
  </si>
  <si>
    <t>17－19．老人保健（平成16、17年度）</t>
  </si>
  <si>
    <r>
      <t>17－26．</t>
    </r>
    <r>
      <rPr>
        <b/>
        <i/>
        <sz val="12"/>
        <rFont val="ＭＳ 明朝"/>
        <family val="1"/>
      </rPr>
      <t>高齢者</t>
    </r>
    <r>
      <rPr>
        <sz val="12"/>
        <rFont val="ＭＳ 明朝"/>
        <family val="1"/>
      </rPr>
      <t>福祉の状況</t>
    </r>
  </si>
  <si>
    <t>17－29．児童相談所における相談受付及び処理状況（平成17、18年度）</t>
  </si>
  <si>
    <t>きまって</t>
  </si>
  <si>
    <t>年間賞与</t>
  </si>
  <si>
    <t>平均年齢</t>
  </si>
  <si>
    <t>平均勤続年数</t>
  </si>
  <si>
    <t>実労働</t>
  </si>
  <si>
    <t>支給する</t>
  </si>
  <si>
    <t>そ の 他</t>
  </si>
  <si>
    <t>労働者数</t>
  </si>
  <si>
    <t>年齢階級別</t>
  </si>
  <si>
    <t>時間数</t>
  </si>
  <si>
    <t>現金給与額</t>
  </si>
  <si>
    <t>給与額</t>
  </si>
  <si>
    <t>特別給与額</t>
  </si>
  <si>
    <t>歳</t>
  </si>
  <si>
    <t>年</t>
  </si>
  <si>
    <t>時間</t>
  </si>
  <si>
    <t>千円</t>
  </si>
  <si>
    <t>十人</t>
  </si>
  <si>
    <t>産業計</t>
  </si>
  <si>
    <t>　　～１７歳</t>
  </si>
  <si>
    <t>１８～１９　</t>
  </si>
  <si>
    <t>２０～２４　</t>
  </si>
  <si>
    <t>２５～２９　</t>
  </si>
  <si>
    <t>３０～３４　</t>
  </si>
  <si>
    <t>３５～３９　</t>
  </si>
  <si>
    <t>４０～４４　</t>
  </si>
  <si>
    <t>４５～４９　</t>
  </si>
  <si>
    <t>５０～５４　</t>
  </si>
  <si>
    <t>５５～５９　</t>
  </si>
  <si>
    <t>６０～６４　</t>
  </si>
  <si>
    <t>-</t>
  </si>
  <si>
    <t>　　２）産業計は、鉱業、建設業、製造業、電気・ガス・熱供給・水道業、情報通信業、運輸業、卸売・小売業、金融・保険業、</t>
  </si>
  <si>
    <t>　　４）労働者数は集計労働者数であり、労働者数が少ない場合は、誤差が大きいので利用上注意を要する。</t>
  </si>
  <si>
    <t>Ｎ 医療，福祉</t>
  </si>
  <si>
    <r>
      <t xml:space="preserve">サービス業
</t>
    </r>
    <r>
      <rPr>
        <sz val="6"/>
        <rFont val="ＭＳ ゴシック"/>
        <family val="3"/>
      </rPr>
      <t>(他に分類されないもの）</t>
    </r>
  </si>
  <si>
    <t>平   均</t>
  </si>
  <si>
    <t>超過</t>
  </si>
  <si>
    <t>勤   続</t>
  </si>
  <si>
    <t>その他</t>
  </si>
  <si>
    <t>年   数</t>
  </si>
  <si>
    <t>女 性 労 働 者</t>
  </si>
  <si>
    <t>注：１）企業規模計は、企業規模10人以上の計であり、企業規模５～９人は含まない。</t>
  </si>
  <si>
    <t>資料 ：厚生労働省大臣官房統計情報部「賃金構造基本統計調査報告」</t>
  </si>
  <si>
    <r>
      <t xml:space="preserve">Ｑ サービス業
</t>
    </r>
    <r>
      <rPr>
        <sz val="6"/>
        <rFont val="ＭＳ ゴシック"/>
        <family val="3"/>
      </rPr>
      <t>(他に分類されないもの)</t>
    </r>
  </si>
  <si>
    <t>高卒</t>
  </si>
  <si>
    <t>高専・短大卒</t>
  </si>
  <si>
    <t>大卒</t>
  </si>
  <si>
    <t>大卒</t>
  </si>
  <si>
    <t>資料 ：厚生労働省大臣官房統計情報部「賃金構造基本統計調査報告」</t>
  </si>
  <si>
    <r>
      <t xml:space="preserve">サービス業
</t>
    </r>
    <r>
      <rPr>
        <sz val="8"/>
        <rFont val="ＭＳ 明朝"/>
        <family val="1"/>
      </rPr>
      <t>(他に分類されないもの）</t>
    </r>
  </si>
  <si>
    <t>推定組織率</t>
  </si>
  <si>
    <t>組合員数</t>
  </si>
  <si>
    <t>雇用者数</t>
  </si>
  <si>
    <t>人</t>
  </si>
  <si>
    <t>％</t>
  </si>
  <si>
    <t>　　　10</t>
  </si>
  <si>
    <t>　　　11</t>
  </si>
  <si>
    <t>　　　12</t>
  </si>
  <si>
    <t>　　　13</t>
  </si>
  <si>
    <t>　　　14</t>
  </si>
  <si>
    <t>　　　15</t>
  </si>
  <si>
    <t>　　　16</t>
  </si>
  <si>
    <t>　　　17</t>
  </si>
  <si>
    <t>法規別</t>
  </si>
  <si>
    <t>最    上</t>
  </si>
  <si>
    <t>庄    内</t>
  </si>
  <si>
    <t>合    計</t>
  </si>
  <si>
    <t>組合数</t>
  </si>
  <si>
    <t>組合
員数</t>
  </si>
  <si>
    <t>合　　計</t>
  </si>
  <si>
    <t>労 組 法</t>
  </si>
  <si>
    <t>国 公 法</t>
  </si>
  <si>
    <t>地 公 法</t>
  </si>
  <si>
    <t>区            分</t>
  </si>
  <si>
    <t>29人以下</t>
  </si>
  <si>
    <t>30人～99人</t>
  </si>
  <si>
    <t>100人～299人</t>
  </si>
  <si>
    <t>300人～499人</t>
  </si>
  <si>
    <t>500人～999人</t>
  </si>
  <si>
    <t>1000人以上</t>
  </si>
  <si>
    <t>組      合      数</t>
  </si>
  <si>
    <t>組   合   員   数</t>
  </si>
  <si>
    <t>鉱業</t>
  </si>
  <si>
    <t xml:space="preserve">組  合　数 </t>
  </si>
  <si>
    <t>組 合 員 数</t>
  </si>
  <si>
    <t>サービス業</t>
  </si>
  <si>
    <t>公務</t>
  </si>
  <si>
    <t>総        数</t>
  </si>
  <si>
    <t>連        合</t>
  </si>
  <si>
    <t>全    労    連</t>
  </si>
  <si>
    <t>全    労    協</t>
  </si>
  <si>
    <t xml:space="preserve">組  合  数 </t>
  </si>
  <si>
    <t>注：雇用者数は国勢調査及び、就業構造基本調査のうち、調査年度の新しい方の数値を使用している。</t>
  </si>
  <si>
    <t>特 労 法</t>
  </si>
  <si>
    <t>地公労法</t>
  </si>
  <si>
    <t>資料：県雇用労政課 ｢山形県内組織労働者の状況」</t>
  </si>
  <si>
    <t>総数</t>
  </si>
  <si>
    <t>農業</t>
  </si>
  <si>
    <t>林業</t>
  </si>
  <si>
    <t>情報通信業</t>
  </si>
  <si>
    <t>運輸業</t>
  </si>
  <si>
    <t>卸売・
小売業</t>
  </si>
  <si>
    <t>飲食店、
宿泊業</t>
  </si>
  <si>
    <t>医療、福祉</t>
  </si>
  <si>
    <t>加盟上部組合
のないもの</t>
  </si>
  <si>
    <t>年         別</t>
  </si>
  <si>
    <t>総　　争　　議</t>
  </si>
  <si>
    <t>争議行為を伴う争議</t>
  </si>
  <si>
    <t>争議行為を伴わない争議</t>
  </si>
  <si>
    <t>総参加人員</t>
  </si>
  <si>
    <t>平 成 14 年</t>
  </si>
  <si>
    <t>平 成 15 年</t>
  </si>
  <si>
    <t>平 成 16 年</t>
  </si>
  <si>
    <t>平 成 17 年</t>
  </si>
  <si>
    <t>（２）産業別発生件数及び行為参加人員</t>
  </si>
  <si>
    <t>（１）発生件数及び参加人員</t>
  </si>
  <si>
    <t>電気・ガス・
熱供給・水道業</t>
  </si>
  <si>
    <t>医療、福祉</t>
  </si>
  <si>
    <t>教育、
学習支援業</t>
  </si>
  <si>
    <t>注　 ： 日本標準産業分類の改定に伴い、平成17年以降の産業大分類区分が変更された。</t>
  </si>
  <si>
    <t>総　数</t>
  </si>
  <si>
    <t>運輸業</t>
  </si>
  <si>
    <t>の事業</t>
  </si>
  <si>
    <t>区分</t>
  </si>
  <si>
    <t>製造業</t>
  </si>
  <si>
    <t>土石</t>
  </si>
  <si>
    <t>農林</t>
  </si>
  <si>
    <t>採取業等</t>
  </si>
  <si>
    <t>畜水産業</t>
  </si>
  <si>
    <t>資料：山形労働局「労働者死傷病報告」</t>
  </si>
  <si>
    <t>受給者実人員（基本手当）</t>
  </si>
  <si>
    <t>年度別</t>
  </si>
  <si>
    <t>適用事業所</t>
  </si>
  <si>
    <t>被保険者数</t>
  </si>
  <si>
    <t>被保険者資格取得者数</t>
  </si>
  <si>
    <t>被保険者資格喪失者数</t>
  </si>
  <si>
    <t>離職票交付件数</t>
  </si>
  <si>
    <t>受給資格決定件数</t>
  </si>
  <si>
    <t>初回受給者数</t>
  </si>
  <si>
    <t>受給者実人員（基本手当）</t>
  </si>
  <si>
    <t>総数</t>
  </si>
  <si>
    <t>男性</t>
  </si>
  <si>
    <t>女性</t>
  </si>
  <si>
    <t>支給金額（基本手当）</t>
  </si>
  <si>
    <t>２９歳以下</t>
  </si>
  <si>
    <t>３０歳～４４歳</t>
  </si>
  <si>
    <t>４５歳～５９歳</t>
  </si>
  <si>
    <t>６０歳～６４歳</t>
  </si>
  <si>
    <t>うち特定受給資格者</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</si>
  <si>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</si>
  <si>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</si>
  <si>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</si>
  <si>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</si>
  <si>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</si>
  <si>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</si>
  <si>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</si>
  <si>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</si>
  <si>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</si>
  <si>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</si>
  <si>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資料：山形労働局</t>
  </si>
  <si>
    <t>（１）適用事業場数・適用労働者数</t>
  </si>
  <si>
    <t>業  種  別</t>
  </si>
  <si>
    <t>事　　　業　　　場　　　数</t>
  </si>
  <si>
    <t>労　　　働　　　者　　　数</t>
  </si>
  <si>
    <t>増減率</t>
  </si>
  <si>
    <t>構成比率</t>
  </si>
  <si>
    <t>林業</t>
  </si>
  <si>
    <t>漁業</t>
  </si>
  <si>
    <t>その他の事業</t>
  </si>
  <si>
    <t>（２）業種別労災保険収支状況</t>
  </si>
  <si>
    <t>業   種   別</t>
  </si>
  <si>
    <t>事業場数</t>
  </si>
  <si>
    <t>徴収決定額</t>
  </si>
  <si>
    <t>収納済額</t>
  </si>
  <si>
    <t>平成17年度</t>
  </si>
  <si>
    <t>電気･ガス･水道業</t>
  </si>
  <si>
    <t>業種別</t>
  </si>
  <si>
    <t>総　　数</t>
  </si>
  <si>
    <t xml:space="preserve">療　　養 </t>
  </si>
  <si>
    <t>休　　業</t>
  </si>
  <si>
    <t>障　　害</t>
  </si>
  <si>
    <t>遺　　族</t>
  </si>
  <si>
    <t>葬　　祭</t>
  </si>
  <si>
    <t>年金等</t>
  </si>
  <si>
    <t>特別支給金</t>
  </si>
  <si>
    <t>件数</t>
  </si>
  <si>
    <t>金額</t>
  </si>
  <si>
    <t>業務災害</t>
  </si>
  <si>
    <t>通勤災害</t>
  </si>
  <si>
    <t>（４）労働基準監督署別年金受給者数</t>
  </si>
  <si>
    <t>単位：人</t>
  </si>
  <si>
    <t>労働基準監督署別</t>
  </si>
  <si>
    <t>総　　　　　数</t>
  </si>
  <si>
    <t>傷病(補償）年金</t>
  </si>
  <si>
    <t>障害(補償）年金</t>
  </si>
  <si>
    <t xml:space="preserve">遺族(補償）年金 </t>
  </si>
  <si>
    <t>山形署</t>
  </si>
  <si>
    <t>米沢署</t>
  </si>
  <si>
    <t>鶴岡署</t>
  </si>
  <si>
    <t>酒田署</t>
  </si>
  <si>
    <t>新庄署</t>
  </si>
  <si>
    <t>村山署</t>
  </si>
  <si>
    <t>注：(  ) 内は通勤災害で内数である</t>
  </si>
  <si>
    <t>単位：比率＝％</t>
  </si>
  <si>
    <t>建設事業</t>
  </si>
  <si>
    <t>介  護</t>
  </si>
  <si>
    <t>建設事業</t>
  </si>
  <si>
    <t>区　　　分</t>
  </si>
  <si>
    <t>注：１）常用労働者５人以上の民間事業所からの抽出調査。</t>
  </si>
  <si>
    <t>　　２）集計結果について、抽出率による母集団への復元をしていない。</t>
  </si>
  <si>
    <t>　　３）調査客体の少ないものについては、誤差が大きいので、利用にあたっては注意を要する。</t>
  </si>
  <si>
    <t>(１)育児休業制度の利用状況</t>
  </si>
  <si>
    <t>対象者数（人）</t>
  </si>
  <si>
    <t>利用者数（人）</t>
  </si>
  <si>
    <t>利用率（％）</t>
  </si>
  <si>
    <t>合計</t>
  </si>
  <si>
    <t>企業規模</t>
  </si>
  <si>
    <t xml:space="preserve">      5～ 29人</t>
  </si>
  <si>
    <t xml:space="preserve">     30～ 99人</t>
  </si>
  <si>
    <t xml:space="preserve">    100～299人</t>
  </si>
  <si>
    <t xml:space="preserve">    300～499人</t>
  </si>
  <si>
    <t xml:space="preserve">    500人以上</t>
  </si>
  <si>
    <t>資料：県雇用労政課「山形県労働条件等実態調査結果報告書」 (２)についても同じ</t>
  </si>
  <si>
    <t>(２)介護休業制度の利用状況</t>
  </si>
  <si>
    <t>利用者数</t>
  </si>
  <si>
    <t>合      計</t>
  </si>
  <si>
    <t>事業所数</t>
  </si>
  <si>
    <t>保　　険　　料</t>
  </si>
  <si>
    <t>収納率</t>
  </si>
  <si>
    <t>健　康　保　険　財　政</t>
  </si>
  <si>
    <t>調定額</t>
  </si>
  <si>
    <t>保険料                 収納済額</t>
  </si>
  <si>
    <t>差額</t>
  </si>
  <si>
    <t>一      般      診      療</t>
  </si>
  <si>
    <t>入               院</t>
  </si>
  <si>
    <t>入      院      外</t>
  </si>
  <si>
    <t>歯      科      診      療</t>
  </si>
  <si>
    <t>薬      剤      支      給</t>
  </si>
  <si>
    <t>訪 問 看 護 療  養  費</t>
  </si>
  <si>
    <t>入院時 食 事 療 養 費</t>
  </si>
  <si>
    <t>入 院 時 食 事 療養費</t>
  </si>
  <si>
    <t>療          養           費</t>
  </si>
  <si>
    <t>看          護           費</t>
  </si>
  <si>
    <t>移          送           費</t>
  </si>
  <si>
    <t>傷    病   手    当   金</t>
  </si>
  <si>
    <t>出    産    手   当   金</t>
  </si>
  <si>
    <t>高    額    療   養   費</t>
  </si>
  <si>
    <t>世 帯合算高額療養費</t>
  </si>
  <si>
    <t>被保険
者　数</t>
  </si>
  <si>
    <t>平均標準
報酬月額</t>
  </si>
  <si>
    <t>収納済額</t>
  </si>
  <si>
    <t>保険給付決定額</t>
  </si>
  <si>
    <t xml:space="preserve">  現     金    給     付</t>
  </si>
  <si>
    <t>（１）社会保険事務所別の市町村別国民年金、基礎年金給付状況</t>
  </si>
  <si>
    <t>市町村別</t>
  </si>
  <si>
    <t>第17章　労働・社会保障</t>
  </si>
  <si>
    <t>実労働時間数、定期現金給与額及び労働者数（平成18年）</t>
  </si>
  <si>
    <t>勤続年数、実労働時間数、定期現金給与額及び労働者数（平成18年）</t>
  </si>
  <si>
    <t>（１）事業所規模５人以上</t>
  </si>
  <si>
    <t>（２）事業所規模30人以上</t>
  </si>
  <si>
    <t>（１）事業所規模５人以上</t>
  </si>
  <si>
    <t>（２）事業所規模30人以上</t>
  </si>
  <si>
    <t>（３）業種別給付種類別支払状況</t>
  </si>
  <si>
    <t>（１）社会保険事務所別の市町村別国民年金、基礎年金給付状況</t>
  </si>
  <si>
    <t>（2）社会保険事務所別被保険者､保険料免除者､検認､国民年金収納状況</t>
  </si>
  <si>
    <t>（２）障がい別</t>
  </si>
  <si>
    <t xml:space="preserve">  寒河江市</t>
  </si>
  <si>
    <t xml:space="preserve">  尾花沢市</t>
  </si>
  <si>
    <t xml:space="preserve">  大石田町</t>
  </si>
  <si>
    <t xml:space="preserve">  真室川町</t>
  </si>
  <si>
    <t>(2)社会保険事務所別被保険者､保険料免除者､検認､国民年金収納状況</t>
  </si>
  <si>
    <t>総数（Ｂ）</t>
  </si>
  <si>
    <t>平成18年度</t>
  </si>
  <si>
    <t>平成18年度</t>
  </si>
  <si>
    <t>米沢</t>
  </si>
  <si>
    <t>単位：月額＝円、保険料、年金額＝千円、率＝％</t>
  </si>
  <si>
    <t>年 度 別</t>
  </si>
  <si>
    <t>平成18年度</t>
  </si>
  <si>
    <t>注：（新法）の欄において、老齢は老齢厚生、障害は障害厚生、遺族は遺族厚生と読み替えるものとする。</t>
  </si>
  <si>
    <t>月別</t>
  </si>
  <si>
    <t>扶助別人員</t>
  </si>
  <si>
    <t>　　18　　　〃</t>
  </si>
  <si>
    <t>　平成18年 ４月</t>
  </si>
  <si>
    <t>-</t>
  </si>
  <si>
    <t>-</t>
  </si>
  <si>
    <t>19年 １月</t>
  </si>
  <si>
    <t>全国</t>
  </si>
  <si>
    <t>山形</t>
  </si>
  <si>
    <t>青森</t>
  </si>
  <si>
    <t>岩手</t>
  </si>
  <si>
    <t>人員</t>
  </si>
  <si>
    <t>平成18年度月平均</t>
  </si>
  <si>
    <t>宮城</t>
  </si>
  <si>
    <t>秋田</t>
  </si>
  <si>
    <t>福島</t>
  </si>
  <si>
    <t>新潟</t>
  </si>
  <si>
    <t>総額</t>
  </si>
  <si>
    <t>生活扶助</t>
  </si>
  <si>
    <t>住宅扶助</t>
  </si>
  <si>
    <t>教育扶助</t>
  </si>
  <si>
    <t>医療扶助</t>
  </si>
  <si>
    <t>出産扶助</t>
  </si>
  <si>
    <t>平成18年度</t>
  </si>
  <si>
    <t>生業扶助</t>
  </si>
  <si>
    <t>葬祭扶助</t>
  </si>
  <si>
    <t>小計</t>
  </si>
  <si>
    <t>施設事務費</t>
  </si>
  <si>
    <t>被保護人員
(平均)</t>
  </si>
  <si>
    <t>被保護世帯
(平均)</t>
  </si>
  <si>
    <t>平成18年度</t>
  </si>
  <si>
    <t>市 町 村 別</t>
  </si>
  <si>
    <t>第  １  号</t>
  </si>
  <si>
    <t>要 支 援</t>
  </si>
  <si>
    <t>…</t>
  </si>
  <si>
    <t>最上地域</t>
  </si>
  <si>
    <t>置賜地域</t>
  </si>
  <si>
    <t>庄内地域</t>
  </si>
  <si>
    <t xml:space="preserve">資料：県長寿社会課 </t>
  </si>
  <si>
    <t>(２) 介護給付費(平成18年度サービス利用分)</t>
  </si>
  <si>
    <t>市 町 村 別</t>
  </si>
  <si>
    <t>特定施設</t>
  </si>
  <si>
    <t>市 町 村 別</t>
  </si>
  <si>
    <t>訪問入浴</t>
  </si>
  <si>
    <t>うち訪問看護</t>
  </si>
  <si>
    <t>訪問リハビリ</t>
  </si>
  <si>
    <t>居宅療養</t>
  </si>
  <si>
    <r>
      <t>介</t>
    </r>
    <r>
      <rPr>
        <sz val="9"/>
        <rFont val="ＭＳ 明朝"/>
        <family val="1"/>
      </rPr>
      <t xml:space="preserve">    </t>
    </r>
    <r>
      <rPr>
        <sz val="10"/>
        <rFont val="ＭＳ 明朝"/>
        <family val="1"/>
      </rPr>
      <t>護</t>
    </r>
  </si>
  <si>
    <t>ステーション</t>
  </si>
  <si>
    <t>テーション</t>
  </si>
  <si>
    <t>生活介護</t>
  </si>
  <si>
    <t>療養介護</t>
  </si>
  <si>
    <t>貸    与</t>
  </si>
  <si>
    <t>共同生活介護</t>
  </si>
  <si>
    <t>入所定員</t>
  </si>
  <si>
    <t>支    援</t>
  </si>
  <si>
    <t>福祉施設</t>
  </si>
  <si>
    <t>保健施設</t>
  </si>
  <si>
    <t>医療施設</t>
  </si>
  <si>
    <t xml:space="preserve"> 資料：県長寿社会課</t>
  </si>
  <si>
    <t>平成１9年４月１日現在</t>
  </si>
  <si>
    <t>在宅介護支援</t>
  </si>
  <si>
    <t>※</t>
  </si>
  <si>
    <t>市部</t>
  </si>
  <si>
    <t>町村部</t>
  </si>
  <si>
    <t>平成17年度</t>
  </si>
  <si>
    <t>平成18年度</t>
  </si>
  <si>
    <t>資料：県障がい福祉課</t>
  </si>
  <si>
    <t>（２）障がい別</t>
  </si>
  <si>
    <t>視　覚　障　が　い</t>
  </si>
  <si>
    <t>内　部　障　が　い</t>
  </si>
  <si>
    <t>平成17年度</t>
  </si>
  <si>
    <t>平成18年度</t>
  </si>
  <si>
    <t>注：（ ）は休止施設数で外数。</t>
  </si>
  <si>
    <t>資料：県児童家庭課</t>
  </si>
  <si>
    <t>養護</t>
  </si>
  <si>
    <t>保健</t>
  </si>
  <si>
    <t>知的
障がい</t>
  </si>
  <si>
    <t>自閉症</t>
  </si>
  <si>
    <t>触法</t>
  </si>
  <si>
    <t>不登校</t>
  </si>
  <si>
    <t>適性</t>
  </si>
  <si>
    <t>しつけ</t>
  </si>
  <si>
    <t>その他</t>
  </si>
  <si>
    <t>区　　　　　　　分</t>
  </si>
  <si>
    <t>平成17年度</t>
  </si>
  <si>
    <t>15歳以上</t>
  </si>
  <si>
    <t xml:space="preserve">男女別件数        男  </t>
  </si>
  <si>
    <t xml:space="preserve">                  女</t>
  </si>
  <si>
    <t>平成17年度</t>
  </si>
  <si>
    <t>平成18年度</t>
  </si>
  <si>
    <t>施設等に委託</t>
  </si>
  <si>
    <t>未　　　処　　　理</t>
  </si>
  <si>
    <t>資料：県児童家庭課</t>
  </si>
  <si>
    <t>Ａ</t>
  </si>
  <si>
    <t>Ｂ</t>
  </si>
  <si>
    <t>Ａ</t>
  </si>
  <si>
    <t>Ｂ</t>
  </si>
  <si>
    <t xml:space="preserve"> 資料 ： 県障がい福祉課</t>
  </si>
  <si>
    <t>…</t>
  </si>
  <si>
    <t>特別養護老人ホーム</t>
  </si>
  <si>
    <t>精神障害者通所授産施設</t>
  </si>
  <si>
    <t>精神障害者地域活動支援センター</t>
  </si>
  <si>
    <t xml:space="preserve"> 注:１）児童福祉施設の保育所及び児童館については、第27表参照のこと。</t>
  </si>
  <si>
    <t>資料：県健康福祉企画課、県長寿社会課、県児童家庭課、県障がい福祉課</t>
  </si>
  <si>
    <t>平成15年度</t>
  </si>
  <si>
    <t>割  合（％）</t>
  </si>
  <si>
    <t>世   帯   数</t>
  </si>
  <si>
    <t>資料：県児童家庭課</t>
  </si>
  <si>
    <t>知 的 障 が い 者 更 生 相 談 所</t>
  </si>
  <si>
    <t>資料：県障がい福祉課</t>
  </si>
  <si>
    <t>Ｏ</t>
  </si>
  <si>
    <t>Ｐ</t>
  </si>
  <si>
    <t>Ｑ</t>
  </si>
  <si>
    <t>Ｅ</t>
  </si>
  <si>
    <t>Ｆ</t>
  </si>
  <si>
    <t>Ｇ</t>
  </si>
  <si>
    <t>電気・ガス・
熱供給・水道業</t>
  </si>
  <si>
    <t>Ｈ</t>
  </si>
  <si>
    <t>注：１）抽出調査による。</t>
  </si>
  <si>
    <t>（２）〈事業所規模30人以上〉</t>
  </si>
  <si>
    <t>Ｅ</t>
  </si>
  <si>
    <t>Ｆ</t>
  </si>
  <si>
    <t>Ｇ</t>
  </si>
  <si>
    <t>電気・ガス・
熱供給・水道業</t>
  </si>
  <si>
    <t>Ｈ</t>
  </si>
  <si>
    <t xml:space="preserve">   ③    労   働   時   間   指   数   （ 総 労 働 時 間 ）</t>
  </si>
  <si>
    <t>単位：円</t>
  </si>
  <si>
    <t>　    年　　月　　別</t>
  </si>
  <si>
    <t>現　金　給　与　総　額</t>
  </si>
  <si>
    <t>きまって支給する給与</t>
  </si>
  <si>
    <t>　    産　　業　　別</t>
  </si>
  <si>
    <t>総　額</t>
  </si>
  <si>
    <t>平成18年</t>
  </si>
  <si>
    <t>２　月　　</t>
  </si>
  <si>
    <t>３　月　　</t>
  </si>
  <si>
    <t>４　月　　</t>
  </si>
  <si>
    <t>５　月　　</t>
  </si>
  <si>
    <t>６　月　　</t>
  </si>
  <si>
    <t>７　月　　</t>
  </si>
  <si>
    <t>８　月　　</t>
  </si>
  <si>
    <t>９　月　　</t>
  </si>
  <si>
    <t>10　月　　</t>
  </si>
  <si>
    <t>11　月　　</t>
  </si>
  <si>
    <t>12　月　　</t>
  </si>
  <si>
    <t>Ｅ</t>
  </si>
  <si>
    <t>Ｆ</t>
  </si>
  <si>
    <t>食料品・たばこ</t>
  </si>
  <si>
    <t>繊維工業</t>
  </si>
  <si>
    <t>衣服</t>
  </si>
  <si>
    <t>家具・装備品</t>
  </si>
  <si>
    <t>印刷・同関連業</t>
  </si>
  <si>
    <t>窯業・土石製品</t>
  </si>
  <si>
    <t>金属製品</t>
  </si>
  <si>
    <t>一般機械器具</t>
  </si>
  <si>
    <t>Ｇ</t>
  </si>
  <si>
    <t>電気・ガス・熱供給・水道業</t>
  </si>
  <si>
    <t>Ｈ</t>
  </si>
  <si>
    <t>Ｋ</t>
  </si>
  <si>
    <t>その他のサービス業</t>
  </si>
  <si>
    <t>注：抽出調査による。</t>
  </si>
  <si>
    <t>２　月　　</t>
  </si>
  <si>
    <t>３　月　　</t>
  </si>
  <si>
    <t>４　月　　</t>
  </si>
  <si>
    <t>５　月　　</t>
  </si>
  <si>
    <t>６　月　　</t>
  </si>
  <si>
    <t>７　月　　</t>
  </si>
  <si>
    <t>８　月　　</t>
  </si>
  <si>
    <t>９　月　　</t>
  </si>
  <si>
    <t>10　月　　</t>
  </si>
  <si>
    <t>11　月　　</t>
  </si>
  <si>
    <t>12　月　　</t>
  </si>
  <si>
    <t>　　　　　勤続年数、実労働時間数、定期現金給与額及び労働者数（平成18年）</t>
  </si>
  <si>
    <t>産　業　別</t>
  </si>
  <si>
    <t>男　女　別</t>
  </si>
  <si>
    <t>男 性 労 働 者</t>
  </si>
  <si>
    <t xml:space="preserve"> ６５歳～　　　</t>
  </si>
  <si>
    <t>女 性 労 働 者</t>
  </si>
  <si>
    <t>Ｅ建設業</t>
  </si>
  <si>
    <t xml:space="preserve"> ６５歳～　　　</t>
  </si>
  <si>
    <t>注：１）10人以上の民営企業から抽出した事業所について集計したものである。</t>
  </si>
  <si>
    <t>　　　不動産業、飲食店，宿泊業、医療，福祉、教育，学習支援業、複合サービス業及びサービス業を合計したものである。</t>
  </si>
  <si>
    <t>　　３）平成18年6月30日（給与締切日の定めのある場合には、6月の最終給与締切日）現在</t>
  </si>
  <si>
    <t>Ｆ製造業</t>
  </si>
  <si>
    <t>男 性 労 働 者</t>
  </si>
  <si>
    <t xml:space="preserve"> ６５歳～　　　</t>
  </si>
  <si>
    <t>女 性 労 働 者</t>
  </si>
  <si>
    <t>Ｊ 卸売･小売業</t>
  </si>
  <si>
    <t>注：１）10人以上の民営企業から抽出した事業所について集計したものである。</t>
  </si>
  <si>
    <t>Ｋ 金融・保険業</t>
  </si>
  <si>
    <t>女 性 労 働 者</t>
  </si>
  <si>
    <t>-</t>
  </si>
  <si>
    <t xml:space="preserve"> ６５歳～　　　</t>
  </si>
  <si>
    <t>注：１）10人以上の民営企業から抽出した事業所について集計したものである。</t>
  </si>
  <si>
    <t>男 性 労 働 者</t>
  </si>
  <si>
    <t xml:space="preserve"> ６５歳～　　　</t>
  </si>
  <si>
    <t>女 性 労 働 者</t>
  </si>
  <si>
    <t>注：１）10人以上の民営企業から抽出した事業所について集計したものである。</t>
  </si>
  <si>
    <t>企業規模計</t>
  </si>
  <si>
    <t>1000人以上</t>
  </si>
  <si>
    <t>100～999人</t>
  </si>
  <si>
    <t>10 ～ 99人</t>
  </si>
  <si>
    <t>Ｆ製造業</t>
  </si>
  <si>
    <t>Ｊ卸売･小売業</t>
  </si>
  <si>
    <t>　　３）平成18年6月30日（給与締切日の定めのある場合には、６月の最終給与締切日）現在</t>
  </si>
  <si>
    <t>　　４）労働者数は集計労働者数であり、労働者数が少ない場合は、誤差が大きいので利用上注意を要する。</t>
  </si>
  <si>
    <t>企業規模計</t>
  </si>
  <si>
    <t>1000人以上</t>
  </si>
  <si>
    <t>100～999人</t>
  </si>
  <si>
    <t>10 ～ 99人</t>
  </si>
  <si>
    <t>企業規模計</t>
  </si>
  <si>
    <t>1000人以上</t>
  </si>
  <si>
    <t>100～999人</t>
  </si>
  <si>
    <t>10 ～ 99人</t>
  </si>
  <si>
    <t>企業規模計</t>
  </si>
  <si>
    <t>1000人以上</t>
  </si>
  <si>
    <t>100～999人</t>
  </si>
  <si>
    <t>10 ～ 99人</t>
  </si>
  <si>
    <t xml:space="preserve">単位：千円 </t>
  </si>
  <si>
    <t>男      性</t>
  </si>
  <si>
    <t>女      性</t>
  </si>
  <si>
    <t>卸売・小売業</t>
  </si>
  <si>
    <t>注：１）常用労働者10人以上の民営企業から抽出した事業所について集計したものである。</t>
  </si>
  <si>
    <t>（１）県内における労働組合員推定組織率(男女別）の推移（平成9～18年）</t>
  </si>
  <si>
    <t>年　　別</t>
  </si>
  <si>
    <t>組 合 数</t>
  </si>
  <si>
    <t>組合員数</t>
  </si>
  <si>
    <t>雇用者数</t>
  </si>
  <si>
    <t>男　　　　　　　子</t>
  </si>
  <si>
    <t>女　　　　　　　子</t>
  </si>
  <si>
    <t>　　　18</t>
  </si>
  <si>
    <t>資料：県雇用労政課 ｢平成18年度山形県労政年鑑」　（３）～（５）についても同じ</t>
  </si>
  <si>
    <t>村山</t>
  </si>
  <si>
    <t>置賜</t>
  </si>
  <si>
    <t>平成18年</t>
  </si>
  <si>
    <t>金融・
保険業</t>
  </si>
  <si>
    <t>分類不能の産業</t>
  </si>
  <si>
    <t>（３）企業規模別の労働組合数及び組合員数（労組法適用）（平成17、18年）</t>
  </si>
  <si>
    <t>（２）総合支庁及び適用法規別労働組合・組合員数(平成18年）</t>
  </si>
  <si>
    <t>（４）産業別の労働組合数及び組合員数（平成17、18年）</t>
  </si>
  <si>
    <t>区        分</t>
  </si>
  <si>
    <t>総数</t>
  </si>
  <si>
    <t>-</t>
  </si>
  <si>
    <t>平成18年</t>
  </si>
  <si>
    <t>区        分</t>
  </si>
  <si>
    <t>平成18年</t>
  </si>
  <si>
    <t>（５）加盟上部団体別労働組合数及び組合員数（平成17、18年）</t>
  </si>
  <si>
    <t>区分</t>
  </si>
  <si>
    <t>その他の
全国組織</t>
  </si>
  <si>
    <t>県内主要
団体のみ</t>
  </si>
  <si>
    <t>平成18年</t>
  </si>
  <si>
    <t>件      数</t>
  </si>
  <si>
    <t>平 成 18 年</t>
  </si>
  <si>
    <t>資料：県雇用労政課 ｢平成18年度山形県労政年鑑」   （２）も同じ</t>
  </si>
  <si>
    <t>産  業  別</t>
  </si>
  <si>
    <t>平成14年</t>
  </si>
  <si>
    <t>件数</t>
  </si>
  <si>
    <t>人員</t>
  </si>
  <si>
    <t>鉱業</t>
  </si>
  <si>
    <t>建設業</t>
  </si>
  <si>
    <t>製造業</t>
  </si>
  <si>
    <t>運輸業</t>
  </si>
  <si>
    <t>卸売・小売業</t>
  </si>
  <si>
    <t>金融・保険業</t>
  </si>
  <si>
    <t>運輸・通信業</t>
  </si>
  <si>
    <t>サービス業</t>
  </si>
  <si>
    <t>国公営</t>
  </si>
  <si>
    <t>サービス業</t>
  </si>
  <si>
    <t>17年度末</t>
  </si>
  <si>
    <t>18年度末</t>
  </si>
  <si>
    <t>電気･ガス･水道業</t>
  </si>
  <si>
    <t>資料：山形労働局　（２）～（４）についても同じ</t>
  </si>
  <si>
    <t>単位：金額＝千円</t>
  </si>
  <si>
    <t>給付額合計</t>
  </si>
  <si>
    <t>単位：金額＝千円</t>
  </si>
  <si>
    <t>平成18年度</t>
  </si>
  <si>
    <t>平成17年度</t>
  </si>
  <si>
    <t>単位：月額＝円、保険料・財政・金額＝千円、率＝％</t>
  </si>
  <si>
    <t>年度別</t>
  </si>
  <si>
    <t>平成18年度</t>
  </si>
  <si>
    <t>保 険 給 付 種 別</t>
  </si>
  <si>
    <t>平　　　成　　　17　　　年　　　度</t>
  </si>
  <si>
    <t>平　　　成　　　18　　　年　　　度</t>
  </si>
  <si>
    <t>被　保　険　者</t>
  </si>
  <si>
    <t>被　扶　養　者</t>
  </si>
  <si>
    <t xml:space="preserve">  療     養     給     付</t>
  </si>
  <si>
    <t xml:space="preserve">    埋　葬　料※</t>
  </si>
  <si>
    <t>出 産 育 児 一 時 金※</t>
  </si>
  <si>
    <t>-</t>
  </si>
  <si>
    <t>保険給付状況</t>
  </si>
  <si>
    <t>平       成       18      年       度</t>
  </si>
  <si>
    <t>年度別</t>
  </si>
  <si>
    <t>平成18年度</t>
  </si>
  <si>
    <t>年　　度　　別</t>
  </si>
  <si>
    <t>公　営（市町村）</t>
  </si>
  <si>
    <t>国　保　組　合</t>
  </si>
  <si>
    <t>給　付　種　別</t>
  </si>
  <si>
    <t>平　成　17　年　度</t>
  </si>
  <si>
    <t>平　成　18　年　度</t>
  </si>
  <si>
    <t>療養給付</t>
  </si>
  <si>
    <t xml:space="preserve">   一般診療  入   院</t>
  </si>
  <si>
    <t xml:space="preserve">                  入院外</t>
  </si>
  <si>
    <t xml:space="preserve">   歯    科    診    療</t>
  </si>
  <si>
    <t xml:space="preserve">   薬    剤    支    給</t>
  </si>
  <si>
    <t xml:space="preserve">   入院時食事療養費</t>
  </si>
  <si>
    <t xml:space="preserve">   訪問看護療養費</t>
  </si>
  <si>
    <t xml:space="preserve">   移送費</t>
  </si>
  <si>
    <t xml:space="preserve">   食事療養（差額）</t>
  </si>
  <si>
    <t xml:space="preserve"> 高額療養費</t>
  </si>
  <si>
    <t xml:space="preserve"> 出産育児給付</t>
  </si>
  <si>
    <t xml:space="preserve"> 葬祭給付</t>
  </si>
  <si>
    <t xml:space="preserve"> 傷病給付</t>
  </si>
  <si>
    <t xml:space="preserve"> 付加給付</t>
  </si>
  <si>
    <t>　　表中、入院時食事療養費の件数 (  )は、療養の給付の内数。</t>
  </si>
  <si>
    <t>資料：県長寿社会課</t>
  </si>
  <si>
    <t>－</t>
  </si>
  <si>
    <t>注：保険給付種別中※印は、被扶養者の場合それぞれ家族埋葬料・家族出産育児一時金を示す。入院時食事療養費の(  )書は再掲</t>
  </si>
  <si>
    <t>　　 世帯合算高額療養費は、被保険者、被扶養者、どちらにも入らないため、総数には合算されていないが、上段の年度計の保険給</t>
  </si>
  <si>
    <t>　　 付決定額には合算されている。</t>
  </si>
  <si>
    <t>資料：山形社会保険事務局</t>
  </si>
  <si>
    <t>単位：金額＝千円</t>
  </si>
  <si>
    <t>平       成       17       年       度</t>
  </si>
  <si>
    <t>保険給付種別</t>
  </si>
  <si>
    <t>被    保    険    者</t>
  </si>
  <si>
    <t>被    扶    養    者</t>
  </si>
  <si>
    <t>件      数</t>
  </si>
  <si>
    <t>金      額</t>
  </si>
  <si>
    <t>現物給付</t>
  </si>
  <si>
    <t xml:space="preserve">   一     般     診     療</t>
  </si>
  <si>
    <t xml:space="preserve">   歯     科     診     療</t>
  </si>
  <si>
    <t xml:space="preserve">   入院時 食事 療養費</t>
  </si>
  <si>
    <t xml:space="preserve">   訪 問 看 護 療 養 費</t>
  </si>
  <si>
    <t xml:space="preserve">   特   別   療   養   費</t>
  </si>
  <si>
    <t>現金給付</t>
  </si>
  <si>
    <t xml:space="preserve">   薬     剤     支     給</t>
  </si>
  <si>
    <t xml:space="preserve"> 資料 ： 山形社会保険事務局</t>
  </si>
  <si>
    <t>船舶所有者数</t>
  </si>
  <si>
    <t>被保険者数</t>
  </si>
  <si>
    <t>平均標準報酬月額</t>
  </si>
  <si>
    <t>保険料調定額</t>
  </si>
  <si>
    <t>収納額</t>
  </si>
  <si>
    <t>件　数</t>
  </si>
  <si>
    <t>金　額</t>
  </si>
  <si>
    <t>被保険者</t>
  </si>
  <si>
    <t>被扶養者</t>
  </si>
  <si>
    <t>医療給付</t>
  </si>
  <si>
    <t>入院時食事療養費</t>
  </si>
  <si>
    <t>療養費</t>
  </si>
  <si>
    <t>看護費</t>
  </si>
  <si>
    <t>移送費</t>
  </si>
  <si>
    <t>傷病手当金</t>
  </si>
  <si>
    <t>家族葬祭料</t>
  </si>
  <si>
    <t>葬祭料</t>
  </si>
  <si>
    <t>出産手当金</t>
  </si>
  <si>
    <t>高額療養費</t>
  </si>
  <si>
    <t>世帯合算高額療養費</t>
  </si>
  <si>
    <t>単位：月額＝円、調定・収納済額＝千円、 率＝％</t>
  </si>
  <si>
    <t>家族療養費</t>
  </si>
  <si>
    <t>家族出産育児一時金</t>
  </si>
  <si>
    <t>出産育児一時金</t>
  </si>
  <si>
    <t>配偶者分娩費</t>
  </si>
  <si>
    <t>決　算　状　況</t>
  </si>
  <si>
    <t>保険者数</t>
  </si>
  <si>
    <t>世帯数</t>
  </si>
  <si>
    <t>収　入</t>
  </si>
  <si>
    <t>支　出</t>
  </si>
  <si>
    <t>収支差引残</t>
  </si>
  <si>
    <t>費用額</t>
  </si>
  <si>
    <t>保険者負担額</t>
  </si>
  <si>
    <t xml:space="preserve">   療養費</t>
  </si>
  <si>
    <t>注：数値は､老人保健医療給付対象者及びその医療給付にかかる分を含まない。</t>
  </si>
  <si>
    <t>現金給付</t>
  </si>
  <si>
    <t>　　傷病給付については、出産手当を含む。</t>
  </si>
  <si>
    <t>単位：千円</t>
  </si>
  <si>
    <t>老人医療受給対象者数</t>
  </si>
  <si>
    <t>１人当たり医療費（円）</t>
  </si>
  <si>
    <t>平成16年度</t>
  </si>
  <si>
    <t>平成17年度</t>
  </si>
  <si>
    <t>給付種別</t>
  </si>
  <si>
    <t>件数</t>
  </si>
  <si>
    <t>費用額</t>
  </si>
  <si>
    <t>医療費総額</t>
  </si>
  <si>
    <t>診療費</t>
  </si>
  <si>
    <t>薬剤支給</t>
  </si>
  <si>
    <t>食事療養</t>
  </si>
  <si>
    <t>老人保健施設療養費</t>
  </si>
  <si>
    <t>老人訪問看護</t>
  </si>
  <si>
    <t>医療費支給</t>
  </si>
  <si>
    <t>注：△の数値は還付を表す。</t>
  </si>
  <si>
    <t>資料：厚生労働省「老人医療事業年報」</t>
  </si>
  <si>
    <t>社会保険</t>
  </si>
  <si>
    <t>事務所別</t>
  </si>
  <si>
    <t>市部</t>
  </si>
  <si>
    <t>町村部</t>
  </si>
  <si>
    <t>山形</t>
  </si>
  <si>
    <t>山形市</t>
  </si>
  <si>
    <t>上山市</t>
  </si>
  <si>
    <t>天童市</t>
  </si>
  <si>
    <t>山辺町</t>
  </si>
  <si>
    <t>中山町</t>
  </si>
  <si>
    <t>寒河江</t>
  </si>
  <si>
    <t>村山市</t>
  </si>
  <si>
    <t>東根市</t>
  </si>
  <si>
    <t>河北町</t>
  </si>
  <si>
    <t>西川町</t>
  </si>
  <si>
    <t>朝日町</t>
  </si>
  <si>
    <t>大江町</t>
  </si>
  <si>
    <t>新庄</t>
  </si>
  <si>
    <t>新庄市</t>
  </si>
  <si>
    <t>金山町</t>
  </si>
  <si>
    <t>最上町</t>
  </si>
  <si>
    <t>舟形町</t>
  </si>
  <si>
    <t>大蔵村</t>
  </si>
  <si>
    <t>鮭川村</t>
  </si>
  <si>
    <t>戸沢村</t>
  </si>
  <si>
    <t>米沢</t>
  </si>
  <si>
    <t>米沢市</t>
  </si>
  <si>
    <t>長井市</t>
  </si>
  <si>
    <t>南陽市</t>
  </si>
  <si>
    <t>高畠町</t>
  </si>
  <si>
    <t>川西町</t>
  </si>
  <si>
    <t>小国町</t>
  </si>
  <si>
    <t>白鷹町</t>
  </si>
  <si>
    <t>飯豊町</t>
  </si>
  <si>
    <t>鶴岡</t>
  </si>
  <si>
    <t>鶴岡市</t>
  </si>
  <si>
    <t>酒田市</t>
  </si>
  <si>
    <t>三川町</t>
  </si>
  <si>
    <t>遊佐町</t>
  </si>
  <si>
    <t>保険料免除者数</t>
  </si>
  <si>
    <t>1号（Ａ）</t>
  </si>
  <si>
    <t>任意</t>
  </si>
  <si>
    <t>3号</t>
  </si>
  <si>
    <t>法定</t>
  </si>
  <si>
    <t>申請</t>
  </si>
  <si>
    <t>率Ｂ／Ａ</t>
  </si>
  <si>
    <t>検　　　　　認</t>
  </si>
  <si>
    <t>対象月数（Ｃ）</t>
  </si>
  <si>
    <t>取扱月数（Ｄ）</t>
  </si>
  <si>
    <t>率Ｄ／Ｃ</t>
  </si>
  <si>
    <t>単位：金額＝千円</t>
  </si>
  <si>
    <t>総     数</t>
  </si>
  <si>
    <t>老                           齢</t>
  </si>
  <si>
    <t>障　　　　　　　　　　　害</t>
  </si>
  <si>
    <t>遺            族</t>
  </si>
  <si>
    <t>寡婦年金</t>
  </si>
  <si>
    <t>老齢福祉年金</t>
  </si>
  <si>
    <t>老齢基礎年金</t>
  </si>
  <si>
    <t>老齢年金</t>
  </si>
  <si>
    <t>通算老齢年金</t>
  </si>
  <si>
    <t>５年年金</t>
  </si>
  <si>
    <t>障害基礎年金</t>
  </si>
  <si>
    <t>障害年金</t>
  </si>
  <si>
    <t>遺族年金</t>
  </si>
  <si>
    <t>母子年金</t>
  </si>
  <si>
    <t>受給権</t>
  </si>
  <si>
    <t>総年金額</t>
  </si>
  <si>
    <t>者  数</t>
  </si>
  <si>
    <t>庄内町</t>
  </si>
  <si>
    <t>注：社会保険事務所別及び総数には海外在住の受給者を含むため、市町村別の計とは一致しないことがある。</t>
  </si>
  <si>
    <t>資料：山形社会保険事務局  （２）についても同様</t>
  </si>
  <si>
    <t>年度末現在　　単位：金額＝千円､率＝％</t>
  </si>
  <si>
    <t>国民年金保険料収納状況</t>
  </si>
  <si>
    <t>現年度</t>
  </si>
  <si>
    <t>過年度</t>
  </si>
  <si>
    <t>追納</t>
  </si>
  <si>
    <t xml:space="preserve">保　　　　　険　　　　　料 </t>
  </si>
  <si>
    <t>不納欠損額</t>
  </si>
  <si>
    <t>収納未済額</t>
  </si>
  <si>
    <t>平成16年度</t>
  </si>
  <si>
    <t>年　　　金　　　受　　　給　　　権　　　者　　　数</t>
  </si>
  <si>
    <t>老　　　　　齢</t>
  </si>
  <si>
    <t>通　算　老　齢</t>
  </si>
  <si>
    <t>障　　　害</t>
  </si>
  <si>
    <t>遺　　　族</t>
  </si>
  <si>
    <t>通　算　遺　族</t>
  </si>
  <si>
    <t>（旧法）</t>
  </si>
  <si>
    <t>（新法）</t>
  </si>
  <si>
    <t>適　　用
事業所数</t>
  </si>
  <si>
    <t>微収決定済額</t>
  </si>
  <si>
    <t>平成18年度</t>
  </si>
  <si>
    <t>被保護世帯・人員</t>
  </si>
  <si>
    <t>保護率</t>
  </si>
  <si>
    <t>人　員</t>
  </si>
  <si>
    <t>（‰）</t>
  </si>
  <si>
    <t>生活扶助</t>
  </si>
  <si>
    <t>住宅扶助</t>
  </si>
  <si>
    <t>教育扶助</t>
  </si>
  <si>
    <t>医療扶助</t>
  </si>
  <si>
    <t>出産扶助</t>
  </si>
  <si>
    <t>生業扶助</t>
  </si>
  <si>
    <t>葬祭扶助</t>
  </si>
  <si>
    <t>平成16年度月平均</t>
  </si>
  <si>
    <t>　　17　　　〃</t>
  </si>
  <si>
    <t>介護扶助</t>
  </si>
  <si>
    <t>資料:県健康福祉企画課</t>
  </si>
  <si>
    <t>単位：率＝‰</t>
  </si>
  <si>
    <t>平成17年度月平均</t>
  </si>
  <si>
    <t>資料：県健康福祉企画課</t>
  </si>
  <si>
    <t>単位：円</t>
  </si>
  <si>
    <t>福祉事務所別</t>
  </si>
  <si>
    <t>寒河江市</t>
  </si>
  <si>
    <t>尾花沢市</t>
  </si>
  <si>
    <t>村山</t>
  </si>
  <si>
    <t>最上</t>
  </si>
  <si>
    <t>置賜</t>
  </si>
  <si>
    <t>庄内</t>
  </si>
  <si>
    <t>介護扶助</t>
  </si>
  <si>
    <t>資料：県健康福祉企画課</t>
  </si>
  <si>
    <t>要介護１</t>
  </si>
  <si>
    <t>要介護２</t>
  </si>
  <si>
    <t>要介護３</t>
  </si>
  <si>
    <t>要介護４</t>
  </si>
  <si>
    <t>要介護５</t>
  </si>
  <si>
    <t>大石田町</t>
  </si>
  <si>
    <t>真室川町</t>
  </si>
  <si>
    <t>庄内町</t>
  </si>
  <si>
    <t>資料：県長寿社会課</t>
  </si>
  <si>
    <t>(１) 被保険者数及び要介護(支援)認定者数</t>
  </si>
  <si>
    <t>要支援・要介護認定者数</t>
  </si>
  <si>
    <t>総    数</t>
  </si>
  <si>
    <t>うち第１号</t>
  </si>
  <si>
    <t>うち第２号</t>
  </si>
  <si>
    <t>村山地域</t>
  </si>
  <si>
    <t xml:space="preserve">単位：給付費＝千円、割合＝％ </t>
  </si>
  <si>
    <t>区                分</t>
  </si>
  <si>
    <t>介護給付費</t>
  </si>
  <si>
    <t>割      合</t>
  </si>
  <si>
    <t>総額</t>
  </si>
  <si>
    <t>居宅サービス</t>
  </si>
  <si>
    <t>居宅介護支援</t>
  </si>
  <si>
    <t>介護予防支援</t>
  </si>
  <si>
    <t>訪問通所サービス</t>
  </si>
  <si>
    <t>訪問介護</t>
  </si>
  <si>
    <t>介護予防訪問介護</t>
  </si>
  <si>
    <t>訪問入浴介護</t>
  </si>
  <si>
    <t>介護予防訪問入浴介護</t>
  </si>
  <si>
    <t>訪問看護</t>
  </si>
  <si>
    <t>介護予防訪問看護</t>
  </si>
  <si>
    <t>訪問リハビリテーション</t>
  </si>
  <si>
    <t>介護予防訪問リハビリテーション</t>
  </si>
  <si>
    <t>通所介護</t>
  </si>
  <si>
    <t>介護予防通所介護</t>
  </si>
  <si>
    <t>通所リハビリテーション</t>
  </si>
  <si>
    <t>介護予防通所リハビリテーション</t>
  </si>
  <si>
    <t>福祉用具貸与</t>
  </si>
  <si>
    <t>介護予防福祉用具貸与</t>
  </si>
  <si>
    <t>短期入所サービス</t>
  </si>
  <si>
    <t>短期入所生活介護</t>
  </si>
  <si>
    <t>介護予防短期入所生活介護</t>
  </si>
  <si>
    <t>短期入所療養介護</t>
  </si>
  <si>
    <t>介護予防短期入所療養介護</t>
  </si>
  <si>
    <t>その他の単品サービス</t>
  </si>
  <si>
    <t>居宅療養管理指導</t>
  </si>
  <si>
    <t>介護予防居宅療養管理指導</t>
  </si>
  <si>
    <t>認知症対応型共同生活介護</t>
  </si>
  <si>
    <t>特定施設入居者生活介護</t>
  </si>
  <si>
    <t>介護予防特定施設入居者生活介護</t>
  </si>
  <si>
    <t>福祉用具購入費</t>
  </si>
  <si>
    <t>介護予防福祉用具購入費</t>
  </si>
  <si>
    <t>住宅改修費</t>
  </si>
  <si>
    <t>介護予防住宅改修費</t>
  </si>
  <si>
    <t>地域密着型サービス</t>
  </si>
  <si>
    <t>夜間対応型訪問介護</t>
  </si>
  <si>
    <t>介護予防夜間対応型訪問介護</t>
  </si>
  <si>
    <t>認知症対応型通所介護</t>
  </si>
  <si>
    <t>介護予防認知症対応型通所介護</t>
  </si>
  <si>
    <t>小規模多機能型居宅介護</t>
  </si>
  <si>
    <t>介護予報小規模多機能型居宅介護</t>
  </si>
  <si>
    <t>介護予防認知症対応型共同生活介護</t>
  </si>
  <si>
    <t>地域密着型特定施設入居者生活介護</t>
  </si>
  <si>
    <t>地域密着型介護老人福祉施設</t>
  </si>
  <si>
    <t>施設サービス</t>
  </si>
  <si>
    <t>介護老人福祉施設</t>
  </si>
  <si>
    <t>介護老人保健施設</t>
  </si>
  <si>
    <t>介護療養型医療施設</t>
  </si>
  <si>
    <t>特定入所者介護サービス費</t>
  </si>
  <si>
    <t>高額介護サービス費</t>
  </si>
  <si>
    <t>審査支払手数料</t>
  </si>
  <si>
    <t>訪問介護</t>
  </si>
  <si>
    <t>訪問看護</t>
  </si>
  <si>
    <t>通所介護</t>
  </si>
  <si>
    <t>通所リハビリ</t>
  </si>
  <si>
    <t>短期入所</t>
  </si>
  <si>
    <t>福祉用具</t>
  </si>
  <si>
    <t>居宅介護</t>
  </si>
  <si>
    <t>介護老人</t>
  </si>
  <si>
    <t>介護療養型</t>
  </si>
  <si>
    <t>入居定員</t>
  </si>
  <si>
    <t>(３) 指定事業者数</t>
  </si>
  <si>
    <t>地域密着型</t>
  </si>
  <si>
    <t>入 居 者</t>
  </si>
  <si>
    <t>特定福祉</t>
  </si>
  <si>
    <t>認知症対応型</t>
  </si>
  <si>
    <t>小規模多機能型</t>
  </si>
  <si>
    <t>認知症対応型</t>
  </si>
  <si>
    <t>介護老人</t>
  </si>
  <si>
    <t>介護予防</t>
  </si>
  <si>
    <t>管理指導</t>
  </si>
  <si>
    <t>生活介護</t>
  </si>
  <si>
    <t>用具販売</t>
  </si>
  <si>
    <t>居宅介護</t>
  </si>
  <si>
    <t>福祉施設</t>
  </si>
  <si>
    <t>指定病床数</t>
  </si>
  <si>
    <t>総数</t>
  </si>
  <si>
    <t>庄内町</t>
  </si>
  <si>
    <t>市　町　村　別</t>
  </si>
  <si>
    <t>センター設置数</t>
  </si>
  <si>
    <t>入所措置人員</t>
  </si>
  <si>
    <t>（６５歳以上）</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</si>
  <si>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</si>
  <si>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</si>
  <si>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</si>
  <si>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</si>
  <si>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</si>
  <si>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</si>
  <si>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</si>
  <si>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</si>
  <si>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</si>
  <si>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</si>
  <si>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</si>
  <si>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</si>
  <si>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</si>
  <si>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</si>
  <si>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</si>
  <si>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</si>
  <si>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</si>
  <si>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</si>
  <si>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</si>
  <si>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</si>
  <si>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</si>
  <si>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</si>
  <si>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</si>
  <si>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</si>
  <si>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</si>
  <si>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</si>
  <si>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</si>
  <si>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</si>
  <si>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</si>
  <si>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遊 佐 町</t>
  </si>
  <si>
    <t>ねたきり高齢者等の状況</t>
  </si>
  <si>
    <t>養護老人ホーム</t>
  </si>
  <si>
    <t>介護老人福祉</t>
  </si>
  <si>
    <t>介護老人保健</t>
  </si>
  <si>
    <t>介護療養型医療</t>
  </si>
  <si>
    <t>特定施設入居者</t>
  </si>
  <si>
    <t>ねたきり高齢者数</t>
  </si>
  <si>
    <t>ひとり暮らし高齢者数</t>
  </si>
  <si>
    <t>高齢者夫婦</t>
  </si>
  <si>
    <t>施設入所人員</t>
  </si>
  <si>
    <t>生活介護利用人員</t>
  </si>
  <si>
    <t>庄 内 町</t>
  </si>
  <si>
    <t>注：１）ねたきり高齢者数、ひとり暮らし高齢者数及び高齢者夫婦世帯数については、施設入所者を除く。</t>
  </si>
  <si>
    <t>　　２）高齢者夫婦世帯とは、男65歳、女60歳以上の夫婦のみの世帯である。</t>
  </si>
  <si>
    <t xml:space="preserve">       ３）※については、平成19年3月における各市町村被保険者のサービス利用者数である。</t>
  </si>
  <si>
    <t>資料：県長寿社会課、山形県国民健康保険団体連合会</t>
  </si>
  <si>
    <t>（１）等級別</t>
  </si>
  <si>
    <t>福　　祉</t>
  </si>
  <si>
    <t>総　　　数</t>
  </si>
  <si>
    <t>１　　　級</t>
  </si>
  <si>
    <t>２　　　級</t>
  </si>
  <si>
    <t>３　　　級</t>
  </si>
  <si>
    <t>４　　　級</t>
  </si>
  <si>
    <t>５　　　級</t>
  </si>
  <si>
    <t>６　　　級</t>
  </si>
  <si>
    <t>18歳
未満</t>
  </si>
  <si>
    <t>18歳
以上</t>
  </si>
  <si>
    <t>市　　　部</t>
  </si>
  <si>
    <t>町　村　部</t>
  </si>
  <si>
    <t>肢体不自由</t>
  </si>
  <si>
    <t>(町村部）</t>
  </si>
  <si>
    <t>村山総合支庁</t>
  </si>
  <si>
    <t>最上総合支庁</t>
  </si>
  <si>
    <t>置賜総合支庁</t>
  </si>
  <si>
    <t>庄内総合支庁</t>
  </si>
  <si>
    <t>聴覚･平衡･音声・言語等</t>
  </si>
  <si>
    <t>保　　育　　所</t>
  </si>
  <si>
    <t>へ き 地 保 育 所</t>
  </si>
  <si>
    <t>児　　童　　館</t>
  </si>
  <si>
    <t>児童数</t>
  </si>
  <si>
    <t>保育所</t>
  </si>
  <si>
    <t>施設</t>
  </si>
  <si>
    <t>市町村別</t>
  </si>
  <si>
    <t>施設数</t>
  </si>
  <si>
    <t>(就学前)</t>
  </si>
  <si>
    <t>入所率</t>
  </si>
  <si>
    <t>A+B+C=D</t>
  </si>
  <si>
    <t>A</t>
  </si>
  <si>
    <t>B</t>
  </si>
  <si>
    <t>C</t>
  </si>
  <si>
    <t>E</t>
  </si>
  <si>
    <t>A / E</t>
  </si>
  <si>
    <t>D / E</t>
  </si>
  <si>
    <t>村山地域</t>
  </si>
  <si>
    <t>最上地域</t>
  </si>
  <si>
    <t>置賜地域</t>
  </si>
  <si>
    <t>庄内地域</t>
  </si>
  <si>
    <t>入所率</t>
  </si>
  <si>
    <t>０歳</t>
  </si>
  <si>
    <t>付</t>
  </si>
  <si>
    <t>１～２歳</t>
  </si>
  <si>
    <t>３～５歳</t>
  </si>
  <si>
    <t>件</t>
  </si>
  <si>
    <t>処</t>
  </si>
  <si>
    <t>理</t>
  </si>
  <si>
    <t>訓戒･誓約</t>
  </si>
  <si>
    <t>家庭裁判所に送致</t>
  </si>
  <si>
    <t>他の機関にあっせん紹介</t>
  </si>
  <si>
    <t>面接・指導</t>
  </si>
  <si>
    <t>肢体
不自由</t>
  </si>
  <si>
    <t>視聴覚
言語障
がい</t>
  </si>
  <si>
    <t>重症心
身障がい</t>
  </si>
  <si>
    <t>ぐ犯</t>
  </si>
  <si>
    <t>性格
行動</t>
  </si>
  <si>
    <t>平成18年度</t>
  </si>
  <si>
    <t>受</t>
  </si>
  <si>
    <t>６～８歳</t>
  </si>
  <si>
    <t>９～11歳</t>
  </si>
  <si>
    <t>12～14歳</t>
  </si>
  <si>
    <t>児童福祉司等の指導</t>
  </si>
  <si>
    <t>注：国立病院機構山形病院委託、及び施設通所については「施設等に委託」に含めて計算。</t>
  </si>
  <si>
    <t>各年度末現在</t>
  </si>
  <si>
    <t>１８歳未満</t>
  </si>
  <si>
    <t>１８歳以上</t>
  </si>
  <si>
    <t>合　　　　計</t>
  </si>
  <si>
    <t>地域別</t>
  </si>
  <si>
    <t>計</t>
  </si>
  <si>
    <t>村山</t>
  </si>
  <si>
    <t>最上</t>
  </si>
  <si>
    <t>置賜</t>
  </si>
  <si>
    <t>庄内</t>
  </si>
  <si>
    <t>社会福祉施設別</t>
  </si>
  <si>
    <t>地域別施設数</t>
  </si>
  <si>
    <t>入所者数</t>
  </si>
  <si>
    <t>定員</t>
  </si>
  <si>
    <t>宿所提供施設</t>
  </si>
  <si>
    <t>助産施設</t>
  </si>
  <si>
    <t>乳児院</t>
  </si>
  <si>
    <t>母子生活支援施設</t>
  </si>
  <si>
    <t>児童養護施設</t>
  </si>
  <si>
    <t>知的障害児施設</t>
  </si>
  <si>
    <t>知的障害児通園施設</t>
  </si>
  <si>
    <t>盲児施設</t>
  </si>
  <si>
    <t>ろうあ児施設</t>
  </si>
  <si>
    <t>難聴幼児通園施設</t>
  </si>
  <si>
    <t>肢体不自由児施設</t>
  </si>
  <si>
    <t>児童自立支援施設</t>
  </si>
  <si>
    <t>肢体不自由児療護施設</t>
  </si>
  <si>
    <t>養護老人ホーム</t>
  </si>
  <si>
    <t>老人休養ホーム</t>
  </si>
  <si>
    <t>老人福祉センター</t>
  </si>
  <si>
    <t>軽費老人ホーム</t>
  </si>
  <si>
    <t>老人デイサービスセンター</t>
  </si>
  <si>
    <t>肢体不自由者更生施設</t>
  </si>
  <si>
    <t>身体障害者授産施設</t>
  </si>
  <si>
    <t>身体障害者療護施設</t>
  </si>
  <si>
    <t>点字図書館</t>
  </si>
  <si>
    <t>身体障害者福祉センター</t>
  </si>
  <si>
    <t>母子福祉センター</t>
  </si>
  <si>
    <t>母子休養ホーム</t>
  </si>
  <si>
    <t>年間延人数</t>
  </si>
  <si>
    <t>生活保護施設計</t>
  </si>
  <si>
    <t>救護施設</t>
  </si>
  <si>
    <t xml:space="preserve">
児童福祉施設計</t>
  </si>
  <si>
    <t>指定医療機関</t>
  </si>
  <si>
    <t>老人福祉施設計</t>
  </si>
  <si>
    <t xml:space="preserve">
障がい者福祉施設計</t>
  </si>
  <si>
    <t>障害者支援施設</t>
  </si>
  <si>
    <t>身体障害者小規模通所授産施設</t>
  </si>
  <si>
    <t>身体障害者福祉ホーム</t>
  </si>
  <si>
    <t>知的障害者更生施設</t>
  </si>
  <si>
    <t>知的障害者授産施設</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</si>
</sst>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 "/>
    <numFmt numFmtId="178" formatCode="0.00_ "/>
    <numFmt numFmtId="179" formatCode="#,##0.00_ "/>
    <numFmt numFmtId="180" formatCode="0.0"/>
    <numFmt numFmtId="181" formatCode="#,##0.0;[Red]\-#,##0.0"/>
    <numFmt numFmtId="182" formatCode="#,##0_);[Red]\(#,##0\)"/>
    <numFmt numFmtId="183" formatCode="#,##0.0_);[Red]\(#,##0.0\)"/>
    <numFmt numFmtId="184" formatCode="0.0_);[Red]\(0.0\)"/>
    <numFmt numFmtId="185" formatCode="_ * #,##0.0_ ;_ * \-#,##0.0_ ;_ * &quot;-&quot;?_ ;_ @_ "/>
    <numFmt numFmtId="186" formatCode="0.0_ "/>
    <numFmt numFmtId="187" formatCode="#,##0.0_ "/>
    <numFmt numFmtId="188" formatCode="0_ "/>
    <numFmt numFmtId="189" formatCode="0.000"/>
    <numFmt numFmtId="190" formatCode="#,##0;[Red]#,##0"/>
    <numFmt numFmtId="191" formatCode="#,##0_);\(#,##0\)"/>
    <numFmt numFmtId="192" formatCode="#,##0_ ;[Red]\-#,##0\ "/>
    <numFmt numFmtId="193" formatCode="#,##0.000;[Red]\-#,##0.000"/>
    <numFmt numFmtId="194" formatCode="0.000000_ "/>
    <numFmt numFmtId="195" formatCode="0.00000_ "/>
    <numFmt numFmtId="196" formatCode="0.0000_ "/>
    <numFmt numFmtId="197" formatCode="0.000_ "/>
    <numFmt numFmtId="198" formatCode="0.0%"/>
    <numFmt numFmtId="199" formatCode="0_);[Red]\(0\)"/>
    <numFmt numFmtId="200" formatCode="#,##0.0;&quot;△ &quot;#,##0.0"/>
    <numFmt numFmtId="201" formatCode="\(#,##0\)"/>
    <numFmt numFmtId="202" formatCode="_ * &quot;(&quot;#,##0&quot;)&quot;_ ;_ * &quot;(&quot;\-#,##0&quot;)&quot;_ ;_ * &quot;(-)&quot;_ ;_ @_ "/>
    <numFmt numFmtId="203" formatCode="\(0\)"/>
    <numFmt numFmtId="204" formatCode="\(* ###,###\);\(* \-###,###\)"/>
    <numFmt numFmtId="205" formatCode="#,##0;&quot;△ &quot;#,##0"/>
    <numFmt numFmtId="206" formatCode="_ * #,##0.00_ ;_ * \-#,##0.00_ ;_ * &quot;-&quot;_ ;_ @_ "/>
    <numFmt numFmtId="207" formatCode="_ * #,##0.0_ ;_ * \-#,##0.0_ ;_ * &quot;-&quot;_ ;_ @_ "/>
    <numFmt numFmtId="208" formatCode="* #,##0;* \-#,##0;* &quot;-&quot;;@"/>
    <numFmt numFmtId="209" formatCode="0.0000000"/>
    <numFmt numFmtId="210" formatCode="0.000000"/>
    <numFmt numFmtId="211" formatCode="0.00000"/>
    <numFmt numFmtId="212" formatCode="0.0000"/>
    <numFmt numFmtId="213" formatCode="\(#\)"/>
    <numFmt numFmtId="214" formatCode="#,##0.0_ ;[Red]\-#,##0.0\ "/>
    <numFmt numFmtId="215" formatCode="_ * #,##0.000_ ;_ * \-#,##0.000_ ;_ * &quot;-&quot;???_ ;_ @_ "/>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0"/>
      <name val="ＭＳ ゴシック"/>
      <family val="3"/>
    </font>
    <font>
      <sz val="11"/>
      <name val="ＭＳ ゴシック"/>
      <family val="3"/>
    </font>
    <font>
      <sz val="9"/>
      <name val="ＭＳ Ｐゴシック"/>
      <family val="3"/>
    </font>
    <font>
      <sz val="12"/>
      <name val="ＭＳ 明朝"/>
      <family val="1"/>
    </font>
    <font>
      <b/>
      <sz val="10"/>
      <name val="ＭＳ 明朝"/>
      <family val="1"/>
    </font>
    <font>
      <sz val="10"/>
      <name val="ＭＳ Ｐ明朝"/>
      <family val="1"/>
    </font>
    <font>
      <sz val="9"/>
      <name val="ＭＳ 明朝"/>
      <family val="1"/>
    </font>
    <font>
      <u val="single"/>
      <sz val="10"/>
      <name val="ＭＳ ゴシック"/>
      <family val="3"/>
    </font>
    <font>
      <sz val="9"/>
      <name val="ＭＳ ゴシック"/>
      <family val="3"/>
    </font>
    <font>
      <b/>
      <sz val="10"/>
      <name val="ＭＳ ゴシック"/>
      <family val="3"/>
    </font>
    <font>
      <sz val="6"/>
      <name val="ＭＳ ゴシック"/>
      <family val="3"/>
    </font>
    <font>
      <sz val="8"/>
      <name val="ＭＳ 明朝"/>
      <family val="1"/>
    </font>
    <font>
      <sz val="10"/>
      <name val="ＭＳ Ｐゴシック"/>
      <family val="3"/>
    </font>
    <font>
      <sz val="9"/>
      <name val="ＭＳ Ｐ明朝"/>
      <family val="1"/>
    </font>
    <font>
      <sz val="8"/>
      <name val="ＭＳ Ｐ明朝"/>
      <family val="1"/>
    </font>
    <font>
      <sz val="11"/>
      <name val="ＭＳ Ｐ明朝"/>
      <family val="1"/>
    </font>
    <font>
      <sz val="14"/>
      <name val="ＭＳ 明朝"/>
      <family val="1"/>
    </font>
    <font>
      <sz val="11"/>
      <name val="ＭＳ 明朝"/>
      <family val="1"/>
    </font>
    <font>
      <b/>
      <sz val="11"/>
      <name val="ＭＳ ゴシック"/>
      <family val="3"/>
    </font>
    <font>
      <sz val="8"/>
      <name val="ＭＳ ゴシック"/>
      <family val="3"/>
    </font>
    <font>
      <b/>
      <sz val="9"/>
      <name val="ＭＳ 明朝"/>
      <family val="1"/>
    </font>
    <font>
      <sz val="14"/>
      <name val="明朝"/>
      <family val="1"/>
    </font>
    <font>
      <sz val="6"/>
      <name val="ＭＳ 明朝"/>
      <family val="1"/>
    </font>
    <font>
      <sz val="9.5"/>
      <name val="ＭＳ 明朝"/>
      <family val="1"/>
    </font>
    <font>
      <b/>
      <i/>
      <sz val="12"/>
      <name val="ＭＳ 明朝"/>
      <family val="1"/>
    </font>
    <font>
      <sz val="6"/>
      <name val="明朝"/>
      <family val="1"/>
    </font>
  </fonts>
  <fills count="3">
    <fill>
      <patternFill/>
    </fill>
    <fill>
      <patternFill patternType="gray125"/>
    </fill>
    <fill>
      <patternFill patternType="solid">
        <fgColor indexed="9"/>
        <bgColor indexed="64"/>
      </patternFill>
    </fill>
  </fills>
  <borders count="53">
    <border>
      <left/>
      <right/>
      <top/>
      <bottom/>
      <diagonal/>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color indexed="63"/>
      </bottom>
    </border>
    <border>
      <left style="thin"/>
      <right style="thin"/>
      <top>
        <color indexed="63"/>
      </top>
      <bottom style="medium"/>
    </border>
    <border>
      <left style="thin"/>
      <right>
        <color indexed="63"/>
      </right>
      <top>
        <color indexed="63"/>
      </top>
      <bottom style="medium"/>
    </border>
    <border>
      <left style="hair"/>
      <right style="hair"/>
      <top>
        <color indexed="63"/>
      </top>
      <bottom style="medium"/>
    </border>
    <border>
      <left>
        <color indexed="63"/>
      </left>
      <right>
        <color indexed="63"/>
      </right>
      <top>
        <color indexed="63"/>
      </top>
      <bottom style="medium"/>
    </border>
    <border>
      <left style="thin"/>
      <right style="thin"/>
      <top style="double"/>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medium"/>
    </border>
    <border>
      <left>
        <color indexed="63"/>
      </left>
      <right>
        <color indexed="63"/>
      </right>
      <top>
        <color indexed="63"/>
      </top>
      <bottom style="double"/>
    </border>
    <border>
      <left style="thin"/>
      <right style="thin"/>
      <top style="double"/>
      <bottom style="thin"/>
    </border>
    <border>
      <left style="thin"/>
      <right>
        <color indexed="63"/>
      </right>
      <top style="double"/>
      <bottom style="thin"/>
    </border>
    <border>
      <left style="thin"/>
      <right>
        <color indexed="63"/>
      </right>
      <top style="thin"/>
      <bottom style="thin"/>
    </border>
    <border>
      <left style="thin"/>
      <right>
        <color indexed="63"/>
      </right>
      <top style="double"/>
      <bottom>
        <color indexed="63"/>
      </bottom>
    </border>
    <border>
      <left>
        <color indexed="63"/>
      </left>
      <right style="thin"/>
      <top style="double"/>
      <bottom style="thin"/>
    </border>
    <border>
      <left style="thin"/>
      <right>
        <color indexed="63"/>
      </right>
      <top>
        <color indexed="63"/>
      </top>
      <bottom style="thin"/>
    </border>
    <border>
      <left style="hair"/>
      <right>
        <color indexed="63"/>
      </right>
      <top>
        <color indexed="63"/>
      </top>
      <bottom>
        <color indexed="63"/>
      </bottom>
    </border>
    <border>
      <left>
        <color indexed="63"/>
      </left>
      <right>
        <color indexed="63"/>
      </right>
      <top style="medium"/>
      <bottom>
        <color indexed="63"/>
      </bottom>
    </border>
    <border>
      <left>
        <color indexed="63"/>
      </left>
      <right>
        <color indexed="63"/>
      </right>
      <top style="double"/>
      <bottom style="double"/>
    </border>
    <border>
      <left>
        <color indexed="63"/>
      </left>
      <right style="thin"/>
      <top style="thin"/>
      <bottom style="thin"/>
    </border>
    <border>
      <left>
        <color indexed="63"/>
      </left>
      <right style="thin"/>
      <top style="hair"/>
      <bottom>
        <color indexed="63"/>
      </bottom>
    </border>
    <border>
      <left>
        <color indexed="63"/>
      </left>
      <right style="hair"/>
      <top style="double"/>
      <bottom style="thin"/>
    </border>
    <border>
      <left>
        <color indexed="63"/>
      </left>
      <right>
        <color indexed="63"/>
      </right>
      <top style="double"/>
      <bottom style="thin"/>
    </border>
    <border>
      <left style="thin"/>
      <right style="hair"/>
      <top style="double"/>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style="thin"/>
      <bottom style="thin"/>
    </border>
    <border>
      <left style="thin"/>
      <right style="thin"/>
      <top style="thin"/>
      <bottom style="medium"/>
    </border>
    <border>
      <left>
        <color indexed="63"/>
      </left>
      <right style="thin"/>
      <top style="thin"/>
      <bottom style="double"/>
    </border>
    <border>
      <left style="thin"/>
      <right style="thin"/>
      <top style="thin"/>
      <bottom style="double"/>
    </border>
    <border>
      <left style="thin"/>
      <right>
        <color indexed="63"/>
      </right>
      <top style="thin"/>
      <bottom style="double"/>
    </border>
    <border>
      <left>
        <color indexed="63"/>
      </left>
      <right style="thin"/>
      <top style="thin"/>
      <bottom style="medium"/>
    </border>
    <border>
      <left style="thin"/>
      <right>
        <color indexed="63"/>
      </right>
      <top style="thin"/>
      <bottom style="medium"/>
    </border>
    <border>
      <left style="thin"/>
      <right style="thin"/>
      <top style="hair"/>
      <bottom>
        <color indexed="63"/>
      </bottom>
    </border>
    <border>
      <left style="thin"/>
      <right>
        <color indexed="63"/>
      </right>
      <top style="hair"/>
      <bottom>
        <color indexed="63"/>
      </bottom>
    </border>
    <border>
      <left>
        <color indexed="63"/>
      </left>
      <right style="hair"/>
      <top>
        <color indexed="63"/>
      </top>
      <bottom>
        <color indexed="63"/>
      </bottom>
    </border>
    <border>
      <left style="hair"/>
      <right style="hair"/>
      <top>
        <color indexed="63"/>
      </top>
      <bottom style="thin"/>
    </border>
    <border>
      <left style="hair"/>
      <right style="hair"/>
      <top style="double"/>
      <bottom>
        <color indexed="63"/>
      </bottom>
    </border>
    <border diagonalDown="1">
      <left>
        <color indexed="63"/>
      </left>
      <right style="thin"/>
      <top style="double"/>
      <bottom>
        <color indexed="63"/>
      </bottom>
      <diagonal style="thin"/>
    </border>
    <border diagonalDown="1">
      <left>
        <color indexed="63"/>
      </left>
      <right style="thin"/>
      <top>
        <color indexed="63"/>
      </top>
      <bottom style="thin"/>
      <diagonal style="thin"/>
    </border>
  </borders>
  <cellStyleXfs count="3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6" fillId="0" borderId="0">
      <alignment/>
      <protection/>
    </xf>
    <xf numFmtId="0" fontId="2" fillId="0" borderId="0" applyNumberFormat="0" applyFill="0" applyBorder="0" applyAlignment="0" applyProtection="0"/>
  </cellStyleXfs>
  <cellXfs count="1551">
    <xf numFmtId="0" fontId="0" fillId="0" borderId="0" xfId="0" applyAlignment="1">
      <alignment vertical="center"/>
    </xf>
    <xf numFmtId="0" fontId="4" fillId="0" borderId="0" xfId="0" applyFont="1" applyAlignment="1" applyProtection="1">
      <alignment vertical="center"/>
      <protection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right" vertical="center"/>
      <protection hidden="1"/>
    </xf>
    <xf numFmtId="0" fontId="4" fillId="0" borderId="0" xfId="0" applyFont="1" applyBorder="1" applyAlignment="1" applyProtection="1">
      <alignment vertical="center"/>
      <protection hidden="1"/>
    </xf>
    <xf numFmtId="0" fontId="4" fillId="0" borderId="3" xfId="0" applyFont="1" applyBorder="1" applyAlignment="1" applyProtection="1">
      <alignment vertical="center"/>
      <protection hidden="1"/>
    </xf>
    <xf numFmtId="176" fontId="4" fillId="0" borderId="4" xfId="0" applyNumberFormat="1" applyFont="1" applyBorder="1" applyAlignment="1" applyProtection="1">
      <alignment vertical="center"/>
      <protection hidden="1"/>
    </xf>
    <xf numFmtId="0" fontId="4" fillId="0" borderId="5" xfId="0" applyFont="1" applyBorder="1" applyAlignment="1" applyProtection="1">
      <alignment horizontal="right" vertical="center"/>
      <protection hidden="1"/>
    </xf>
    <xf numFmtId="177" fontId="4" fillId="0" borderId="5" xfId="0" applyNumberFormat="1" applyFont="1" applyBorder="1" applyAlignment="1" applyProtection="1">
      <alignment horizontal="right" vertical="center"/>
      <protection hidden="1"/>
    </xf>
    <xf numFmtId="177" fontId="4" fillId="0" borderId="6" xfId="0" applyNumberFormat="1" applyFont="1" applyBorder="1" applyAlignment="1" applyProtection="1">
      <alignment horizontal="right" vertical="center"/>
      <protection hidden="1"/>
    </xf>
    <xf numFmtId="178" fontId="4" fillId="0" borderId="6" xfId="0" applyNumberFormat="1" applyFont="1" applyBorder="1" applyAlignment="1" applyProtection="1">
      <alignment horizontal="right" vertical="center"/>
      <protection hidden="1"/>
    </xf>
    <xf numFmtId="178" fontId="4" fillId="0" borderId="7" xfId="0" applyNumberFormat="1" applyFont="1" applyBorder="1" applyAlignment="1" applyProtection="1">
      <alignment horizontal="right" vertical="center"/>
      <protection hidden="1"/>
    </xf>
    <xf numFmtId="176" fontId="4" fillId="0" borderId="0" xfId="0" applyNumberFormat="1" applyFont="1" applyBorder="1" applyAlignment="1" applyProtection="1">
      <alignment vertical="center"/>
      <protection hidden="1"/>
    </xf>
    <xf numFmtId="0" fontId="4" fillId="0" borderId="3" xfId="0" applyFont="1" applyBorder="1" applyAlignment="1" applyProtection="1">
      <alignment horizontal="right" vertical="center"/>
      <protection hidden="1"/>
    </xf>
    <xf numFmtId="177" fontId="4" fillId="0" borderId="3" xfId="0" applyNumberFormat="1" applyFont="1" applyBorder="1" applyAlignment="1" applyProtection="1">
      <alignment horizontal="right" vertical="center"/>
      <protection hidden="1"/>
    </xf>
    <xf numFmtId="177" fontId="4" fillId="0" borderId="8" xfId="0" applyNumberFormat="1" applyFont="1" applyBorder="1" applyAlignment="1" applyProtection="1">
      <alignment horizontal="right" vertical="center"/>
      <protection hidden="1"/>
    </xf>
    <xf numFmtId="178" fontId="4" fillId="0" borderId="8" xfId="0" applyNumberFormat="1" applyFont="1" applyBorder="1" applyAlignment="1" applyProtection="1">
      <alignment horizontal="right" vertical="center"/>
      <protection hidden="1"/>
    </xf>
    <xf numFmtId="178" fontId="4" fillId="0" borderId="9" xfId="0" applyNumberFormat="1" applyFont="1" applyBorder="1" applyAlignment="1" applyProtection="1">
      <alignment horizontal="right" vertical="center"/>
      <protection hidden="1"/>
    </xf>
    <xf numFmtId="176" fontId="5" fillId="0" borderId="10" xfId="0" applyNumberFormat="1" applyFont="1" applyBorder="1" applyAlignment="1" applyProtection="1">
      <alignment vertical="center"/>
      <protection hidden="1"/>
    </xf>
    <xf numFmtId="0" fontId="5" fillId="0" borderId="11" xfId="0" applyFont="1" applyBorder="1" applyAlignment="1" applyProtection="1">
      <alignment horizontal="right" vertical="center"/>
      <protection hidden="1"/>
    </xf>
    <xf numFmtId="56" fontId="8" fillId="0" borderId="0" xfId="0" applyNumberFormat="1" applyFont="1" applyAlignment="1">
      <alignment vertical="center"/>
    </xf>
    <xf numFmtId="0" fontId="4" fillId="0" borderId="0" xfId="0" applyFont="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Alignment="1">
      <alignment vertical="center"/>
    </xf>
    <xf numFmtId="49" fontId="5" fillId="0" borderId="8" xfId="0" applyNumberFormat="1" applyFont="1" applyBorder="1" applyAlignment="1">
      <alignment horizontal="center"/>
    </xf>
    <xf numFmtId="0" fontId="5" fillId="0" borderId="9" xfId="0" applyFont="1" applyBorder="1" applyAlignment="1">
      <alignment/>
    </xf>
    <xf numFmtId="0" fontId="5" fillId="0" borderId="12" xfId="0" applyFont="1" applyFill="1" applyBorder="1" applyAlignment="1">
      <alignment horizontal="right" wrapText="1"/>
    </xf>
    <xf numFmtId="49" fontId="5" fillId="0" borderId="0" xfId="0" applyNumberFormat="1" applyFont="1" applyFill="1" applyBorder="1" applyAlignment="1">
      <alignment horizontal="center" wrapText="1"/>
    </xf>
    <xf numFmtId="0" fontId="5" fillId="0" borderId="0" xfId="0" applyFont="1" applyAlignment="1">
      <alignment/>
    </xf>
    <xf numFmtId="49" fontId="4" fillId="0" borderId="3" xfId="0" applyNumberFormat="1" applyFont="1" applyFill="1" applyBorder="1" applyAlignment="1">
      <alignment/>
    </xf>
    <xf numFmtId="182" fontId="4" fillId="0" borderId="8" xfId="17" applyNumberFormat="1" applyFont="1" applyFill="1" applyBorder="1" applyAlignment="1">
      <alignment horizontal="right"/>
    </xf>
    <xf numFmtId="182" fontId="4" fillId="0" borderId="9"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0" xfId="0" applyNumberFormat="1" applyFont="1" applyFill="1" applyBorder="1" applyAlignment="1">
      <alignment horizontal="right"/>
    </xf>
    <xf numFmtId="0" fontId="4" fillId="0" borderId="0" xfId="0" applyFont="1" applyBorder="1" applyAlignment="1">
      <alignment/>
    </xf>
    <xf numFmtId="0" fontId="4" fillId="0" borderId="0" xfId="0" applyFont="1" applyAlignment="1">
      <alignment/>
    </xf>
    <xf numFmtId="182" fontId="4" fillId="0" borderId="8" xfId="0" applyNumberFormat="1" applyFont="1" applyFill="1" applyBorder="1" applyAlignment="1">
      <alignment horizontal="right"/>
    </xf>
    <xf numFmtId="183" fontId="4" fillId="0" borderId="8" xfId="0" applyNumberFormat="1" applyFont="1" applyFill="1" applyBorder="1" applyAlignment="1">
      <alignment horizontal="right"/>
    </xf>
    <xf numFmtId="183" fontId="4" fillId="0" borderId="9" xfId="0" applyNumberFormat="1" applyFont="1" applyFill="1" applyBorder="1" applyAlignment="1">
      <alignment horizontal="right"/>
    </xf>
    <xf numFmtId="183" fontId="4" fillId="0" borderId="12" xfId="0" applyNumberFormat="1" applyFont="1" applyFill="1" applyBorder="1" applyAlignment="1">
      <alignment horizontal="right"/>
    </xf>
    <xf numFmtId="183" fontId="4" fillId="0" borderId="0" xfId="0" applyNumberFormat="1" applyFont="1" applyFill="1" applyBorder="1" applyAlignment="1">
      <alignment horizontal="right"/>
    </xf>
    <xf numFmtId="0" fontId="5" fillId="0" borderId="8" xfId="0" applyNumberFormat="1" applyFont="1" applyFill="1" applyBorder="1" applyAlignment="1">
      <alignment horizontal="right"/>
    </xf>
    <xf numFmtId="0" fontId="5" fillId="0" borderId="9" xfId="0" applyNumberFormat="1" applyFont="1" applyFill="1" applyBorder="1" applyAlignment="1">
      <alignment horizontal="right"/>
    </xf>
    <xf numFmtId="0" fontId="5" fillId="0" borderId="12" xfId="0" applyNumberFormat="1" applyFont="1" applyFill="1" applyBorder="1" applyAlignment="1">
      <alignment horizontal="right"/>
    </xf>
    <xf numFmtId="0" fontId="5" fillId="0" borderId="0" xfId="0" applyNumberFormat="1" applyFont="1" applyFill="1" applyBorder="1" applyAlignment="1">
      <alignment horizontal="right"/>
    </xf>
    <xf numFmtId="184" fontId="4" fillId="0" borderId="8" xfId="17" applyNumberFormat="1" applyFont="1" applyFill="1" applyBorder="1" applyAlignment="1">
      <alignment horizontal="right"/>
    </xf>
    <xf numFmtId="184" fontId="4" fillId="0" borderId="9" xfId="0" applyNumberFormat="1" applyFont="1" applyFill="1" applyBorder="1" applyAlignment="1">
      <alignment horizontal="right"/>
    </xf>
    <xf numFmtId="184" fontId="4" fillId="0" borderId="12" xfId="0" applyNumberFormat="1" applyFont="1" applyFill="1" applyBorder="1" applyAlignment="1">
      <alignment horizontal="right"/>
    </xf>
    <xf numFmtId="184" fontId="4" fillId="0" borderId="0" xfId="0" applyNumberFormat="1" applyFont="1" applyFill="1" applyBorder="1" applyAlignment="1">
      <alignment horizontal="right"/>
    </xf>
    <xf numFmtId="184" fontId="4" fillId="0" borderId="13" xfId="17" applyNumberFormat="1" applyFont="1" applyFill="1" applyBorder="1" applyAlignment="1">
      <alignment horizontal="right"/>
    </xf>
    <xf numFmtId="184" fontId="4" fillId="0" borderId="14" xfId="0" applyNumberFormat="1" applyFont="1" applyFill="1" applyBorder="1" applyAlignment="1">
      <alignment horizontal="right"/>
    </xf>
    <xf numFmtId="184" fontId="4" fillId="0" borderId="15" xfId="0" applyNumberFormat="1" applyFont="1" applyFill="1" applyBorder="1" applyAlignment="1">
      <alignment horizontal="right"/>
    </xf>
    <xf numFmtId="184" fontId="4" fillId="0" borderId="16" xfId="0" applyNumberFormat="1" applyFont="1" applyFill="1" applyBorder="1" applyAlignment="1">
      <alignment horizontal="right"/>
    </xf>
    <xf numFmtId="181" fontId="4" fillId="0" borderId="0" xfId="17" applyNumberFormat="1" applyFont="1" applyFill="1" applyBorder="1" applyAlignment="1">
      <alignment horizontal="right"/>
    </xf>
    <xf numFmtId="180" fontId="4" fillId="0" borderId="0" xfId="0" applyNumberFormat="1" applyFont="1" applyFill="1" applyBorder="1" applyAlignment="1">
      <alignment horizontal="right"/>
    </xf>
    <xf numFmtId="49" fontId="4" fillId="0" borderId="0" xfId="0" applyNumberFormat="1" applyFont="1" applyFill="1" applyBorder="1" applyAlignment="1">
      <alignment/>
    </xf>
    <xf numFmtId="0" fontId="8" fillId="0" borderId="0"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vertical="center"/>
    </xf>
    <xf numFmtId="41" fontId="4" fillId="0" borderId="0" xfId="0" applyNumberFormat="1" applyFont="1" applyBorder="1" applyAlignment="1">
      <alignment vertical="center"/>
    </xf>
    <xf numFmtId="0" fontId="4" fillId="0" borderId="0" xfId="0" applyFont="1" applyBorder="1" applyAlignment="1">
      <alignment horizontal="right"/>
    </xf>
    <xf numFmtId="0" fontId="4" fillId="0" borderId="17" xfId="0" applyFont="1" applyBorder="1" applyAlignment="1">
      <alignment horizontal="centerContinuous"/>
    </xf>
    <xf numFmtId="0" fontId="4" fillId="0" borderId="17" xfId="0" applyFont="1" applyFill="1" applyBorder="1" applyAlignment="1">
      <alignment horizontal="centerContinuous"/>
    </xf>
    <xf numFmtId="0" fontId="4" fillId="0" borderId="18" xfId="0" applyFont="1" applyBorder="1" applyAlignment="1">
      <alignment horizontal="center" vertical="center"/>
    </xf>
    <xf numFmtId="0" fontId="4" fillId="0" borderId="18" xfId="0" applyFont="1" applyBorder="1" applyAlignment="1">
      <alignment horizontal="center"/>
    </xf>
    <xf numFmtId="0" fontId="4" fillId="0" borderId="18" xfId="0" applyFont="1" applyBorder="1" applyAlignment="1">
      <alignment horizontal="centerContinuous"/>
    </xf>
    <xf numFmtId="0" fontId="4" fillId="0" borderId="18" xfId="0" applyFont="1" applyFill="1" applyBorder="1" applyAlignment="1">
      <alignment horizontal="center" vertical="center"/>
    </xf>
    <xf numFmtId="0" fontId="4" fillId="0" borderId="18" xfId="0" applyFont="1" applyFill="1" applyBorder="1" applyAlignment="1">
      <alignment horizontal="center"/>
    </xf>
    <xf numFmtId="0" fontId="4" fillId="0" borderId="18" xfId="0" applyFont="1" applyFill="1" applyBorder="1" applyAlignment="1">
      <alignment horizontal="centerContinuous"/>
    </xf>
    <xf numFmtId="0" fontId="4" fillId="0" borderId="19" xfId="0" applyFont="1" applyBorder="1" applyAlignment="1">
      <alignment horizontal="center" vertical="center"/>
    </xf>
    <xf numFmtId="0" fontId="4" fillId="0" borderId="18" xfId="0" applyFont="1" applyFill="1" applyBorder="1" applyAlignment="1">
      <alignment horizontal="center" shrinkToFit="1"/>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5" fillId="0" borderId="3" xfId="0" applyFont="1" applyBorder="1" applyAlignment="1">
      <alignment horizontal="distributed" vertical="center"/>
    </xf>
    <xf numFmtId="41" fontId="5" fillId="2" borderId="6" xfId="17" applyNumberFormat="1" applyFont="1" applyFill="1" applyBorder="1" applyAlignment="1">
      <alignment shrinkToFit="1"/>
    </xf>
    <xf numFmtId="0" fontId="5" fillId="0" borderId="0" xfId="0" applyFont="1" applyAlignment="1">
      <alignment vertical="center"/>
    </xf>
    <xf numFmtId="0" fontId="5" fillId="0" borderId="3" xfId="0" applyFont="1" applyBorder="1" applyAlignment="1">
      <alignment horizontal="distributed"/>
    </xf>
    <xf numFmtId="41" fontId="5" fillId="2" borderId="8" xfId="17" applyNumberFormat="1" applyFont="1" applyFill="1" applyBorder="1" applyAlignment="1">
      <alignment shrinkToFit="1"/>
    </xf>
    <xf numFmtId="0" fontId="5" fillId="0" borderId="0" xfId="0" applyFont="1" applyBorder="1" applyAlignment="1">
      <alignment horizontal="center"/>
    </xf>
    <xf numFmtId="0" fontId="4" fillId="0" borderId="3" xfId="0" applyFont="1" applyBorder="1" applyAlignment="1">
      <alignment horizontal="distributed"/>
    </xf>
    <xf numFmtId="41" fontId="4" fillId="2" borderId="8" xfId="17" applyNumberFormat="1" applyFont="1" applyFill="1" applyBorder="1" applyAlignment="1">
      <alignment horizontal="right" shrinkToFit="1"/>
    </xf>
    <xf numFmtId="41" fontId="4" fillId="0" borderId="8" xfId="0" applyNumberFormat="1" applyFont="1" applyBorder="1" applyAlignment="1">
      <alignment vertical="center"/>
    </xf>
    <xf numFmtId="0" fontId="4" fillId="0" borderId="0" xfId="0" applyFont="1" applyBorder="1" applyAlignment="1">
      <alignment horizontal="distributed"/>
    </xf>
    <xf numFmtId="0" fontId="10" fillId="0" borderId="3" xfId="0" applyFont="1" applyBorder="1" applyAlignment="1">
      <alignment horizontal="distributed"/>
    </xf>
    <xf numFmtId="0" fontId="4" fillId="0" borderId="3"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xf>
    <xf numFmtId="0" fontId="10" fillId="0" borderId="3" xfId="0" applyFont="1" applyFill="1" applyBorder="1" applyAlignment="1">
      <alignment horizontal="distributed"/>
    </xf>
    <xf numFmtId="0" fontId="11" fillId="0" borderId="0" xfId="0" applyFont="1" applyBorder="1" applyAlignment="1">
      <alignment/>
    </xf>
    <xf numFmtId="0" fontId="5" fillId="0" borderId="0" xfId="0" applyFont="1" applyBorder="1" applyAlignment="1">
      <alignment horizontal="distributed"/>
    </xf>
    <xf numFmtId="0" fontId="5" fillId="0" borderId="3" xfId="0" applyFont="1" applyBorder="1" applyAlignment="1">
      <alignment shrinkToFit="1"/>
    </xf>
    <xf numFmtId="41" fontId="5" fillId="2" borderId="8" xfId="17" applyNumberFormat="1" applyFont="1" applyFill="1" applyBorder="1" applyAlignment="1">
      <alignment horizontal="right" shrinkToFit="1"/>
    </xf>
    <xf numFmtId="0" fontId="4" fillId="0" borderId="0" xfId="0" applyFont="1" applyBorder="1" applyAlignment="1">
      <alignment horizontal="distributed" wrapText="1"/>
    </xf>
    <xf numFmtId="41" fontId="4" fillId="2" borderId="8" xfId="17" applyNumberFormat="1" applyFont="1" applyFill="1" applyBorder="1" applyAlignment="1">
      <alignment horizontal="right" vertical="center" shrinkToFit="1"/>
    </xf>
    <xf numFmtId="0" fontId="4" fillId="0" borderId="0" xfId="0" applyFont="1" applyFill="1" applyBorder="1" applyAlignment="1">
      <alignment horizontal="distributed" wrapText="1"/>
    </xf>
    <xf numFmtId="0" fontId="4" fillId="0" borderId="16" xfId="0" applyFont="1" applyBorder="1" applyAlignment="1">
      <alignment vertical="center"/>
    </xf>
    <xf numFmtId="0" fontId="4" fillId="0" borderId="16" xfId="0" applyFont="1" applyBorder="1" applyAlignment="1">
      <alignment horizontal="distributed"/>
    </xf>
    <xf numFmtId="0" fontId="10" fillId="0" borderId="20" xfId="0" applyFont="1" applyBorder="1" applyAlignment="1">
      <alignment horizontal="distributed"/>
    </xf>
    <xf numFmtId="41" fontId="4" fillId="0" borderId="13" xfId="17" applyNumberFormat="1" applyFont="1" applyFill="1" applyBorder="1" applyAlignment="1">
      <alignment horizontal="right" shrinkToFit="1"/>
    </xf>
    <xf numFmtId="0" fontId="8" fillId="0" borderId="0" xfId="29" applyFont="1" applyFill="1" applyAlignment="1">
      <alignment vertical="center"/>
      <protection/>
    </xf>
    <xf numFmtId="0" fontId="4" fillId="0" borderId="0" xfId="29" applyFont="1" applyFill="1" applyAlignment="1">
      <alignment vertical="center"/>
      <protection/>
    </xf>
    <xf numFmtId="0" fontId="4" fillId="0" borderId="0" xfId="29" applyFont="1" applyAlignment="1">
      <alignment vertical="center"/>
      <protection/>
    </xf>
    <xf numFmtId="0" fontId="4" fillId="0" borderId="0" xfId="29" applyFont="1" applyBorder="1" applyAlignment="1">
      <alignment vertical="center"/>
      <protection/>
    </xf>
    <xf numFmtId="0" fontId="4" fillId="0" borderId="21" xfId="29" applyFont="1" applyBorder="1" applyAlignment="1">
      <alignment vertical="center"/>
      <protection/>
    </xf>
    <xf numFmtId="0" fontId="4" fillId="0" borderId="17" xfId="29" applyFont="1" applyBorder="1" applyAlignment="1">
      <alignment horizontal="center" vertical="center"/>
      <protection/>
    </xf>
    <xf numFmtId="0" fontId="4" fillId="0" borderId="19" xfId="29" applyFont="1" applyBorder="1" applyAlignment="1">
      <alignment horizontal="center" vertical="center"/>
      <protection/>
    </xf>
    <xf numFmtId="185" fontId="4" fillId="0" borderId="4" xfId="29" applyNumberFormat="1" applyFont="1" applyBorder="1" applyAlignment="1">
      <alignment vertical="center"/>
      <protection/>
    </xf>
    <xf numFmtId="185" fontId="5" fillId="0" borderId="0" xfId="29" applyNumberFormat="1" applyFont="1" applyBorder="1" applyAlignment="1">
      <alignment vertical="center"/>
      <protection/>
    </xf>
    <xf numFmtId="185" fontId="12" fillId="0" borderId="0" xfId="29" applyNumberFormat="1" applyFont="1" applyBorder="1" applyAlignment="1">
      <alignment vertical="center"/>
      <protection/>
    </xf>
    <xf numFmtId="185" fontId="4" fillId="0" borderId="0" xfId="29" applyNumberFormat="1" applyFont="1" applyBorder="1" applyAlignment="1">
      <alignment vertical="center"/>
      <protection/>
    </xf>
    <xf numFmtId="185" fontId="13" fillId="0" borderId="8" xfId="29" applyNumberFormat="1" applyFont="1" applyFill="1" applyBorder="1" applyAlignment="1">
      <alignment/>
      <protection/>
    </xf>
    <xf numFmtId="185" fontId="13" fillId="0" borderId="9" xfId="29" applyNumberFormat="1" applyFont="1" applyFill="1" applyBorder="1" applyAlignment="1">
      <alignment/>
      <protection/>
    </xf>
    <xf numFmtId="0" fontId="5" fillId="0" borderId="0" xfId="29" applyFont="1" applyAlignment="1">
      <alignment/>
      <protection/>
    </xf>
    <xf numFmtId="0" fontId="4" fillId="0" borderId="0" xfId="29" applyFont="1" applyAlignment="1" quotePrefix="1">
      <alignment/>
      <protection/>
    </xf>
    <xf numFmtId="0" fontId="11" fillId="0" borderId="0" xfId="29" applyFont="1" applyBorder="1" applyAlignment="1">
      <alignment horizontal="distributed"/>
      <protection/>
    </xf>
    <xf numFmtId="185" fontId="11" fillId="0" borderId="8" xfId="29" applyNumberFormat="1" applyFont="1" applyFill="1" applyBorder="1" applyAlignment="1">
      <alignment/>
      <protection/>
    </xf>
    <xf numFmtId="185" fontId="11" fillId="0" borderId="9" xfId="29" applyNumberFormat="1" applyFont="1" applyFill="1" applyBorder="1" applyAlignment="1">
      <alignment/>
      <protection/>
    </xf>
    <xf numFmtId="0" fontId="4" fillId="0" borderId="0" xfId="29" applyFont="1" applyAlignment="1">
      <alignment/>
      <protection/>
    </xf>
    <xf numFmtId="0" fontId="4" fillId="0" borderId="0" xfId="29" applyFont="1" applyAlignment="1" quotePrefix="1">
      <alignment vertical="center"/>
      <protection/>
    </xf>
    <xf numFmtId="0" fontId="11" fillId="0" borderId="0" xfId="29" applyFont="1" applyBorder="1" applyAlignment="1">
      <alignment horizontal="distributed" wrapText="1"/>
      <protection/>
    </xf>
    <xf numFmtId="185" fontId="11" fillId="0" borderId="8" xfId="29" applyNumberFormat="1" applyFont="1" applyFill="1" applyBorder="1" applyAlignment="1">
      <alignment horizontal="right"/>
      <protection/>
    </xf>
    <xf numFmtId="185" fontId="11" fillId="0" borderId="9" xfId="29" applyNumberFormat="1" applyFont="1" applyFill="1" applyBorder="1" applyAlignment="1">
      <alignment horizontal="right"/>
      <protection/>
    </xf>
    <xf numFmtId="185" fontId="5" fillId="0" borderId="0" xfId="29" applyNumberFormat="1" applyFont="1" applyFill="1" applyBorder="1" applyAlignment="1">
      <alignment vertical="center"/>
      <protection/>
    </xf>
    <xf numFmtId="185" fontId="4" fillId="0" borderId="0" xfId="29" applyNumberFormat="1" applyFont="1" applyFill="1" applyBorder="1" applyAlignment="1">
      <alignment vertical="center"/>
      <protection/>
    </xf>
    <xf numFmtId="0" fontId="5" fillId="0" borderId="0" xfId="29" applyFont="1" applyBorder="1" applyAlignment="1">
      <alignment/>
      <protection/>
    </xf>
    <xf numFmtId="0" fontId="4" fillId="0" borderId="0" xfId="29" applyFont="1" applyBorder="1" applyAlignment="1">
      <alignment/>
      <protection/>
    </xf>
    <xf numFmtId="0" fontId="4" fillId="0" borderId="16" xfId="29" applyFont="1" applyBorder="1" applyAlignment="1" quotePrefix="1">
      <alignment/>
      <protection/>
    </xf>
    <xf numFmtId="0" fontId="11" fillId="0" borderId="16" xfId="29" applyFont="1" applyBorder="1" applyAlignment="1">
      <alignment horizontal="distributed"/>
      <protection/>
    </xf>
    <xf numFmtId="185" fontId="11" fillId="0" borderId="13" xfId="29" applyNumberFormat="1" applyFont="1" applyFill="1" applyBorder="1" applyAlignment="1">
      <alignment/>
      <protection/>
    </xf>
    <xf numFmtId="185" fontId="11" fillId="0" borderId="14" xfId="29" applyNumberFormat="1" applyFont="1" applyFill="1" applyBorder="1" applyAlignment="1">
      <alignment/>
      <protection/>
    </xf>
    <xf numFmtId="0" fontId="11" fillId="0" borderId="0" xfId="29" applyFont="1" applyAlignment="1">
      <alignment/>
      <protection/>
    </xf>
    <xf numFmtId="0" fontId="4" fillId="0" borderId="0" xfId="29" applyFont="1" applyFill="1" applyAlignment="1">
      <alignment/>
      <protection/>
    </xf>
    <xf numFmtId="185" fontId="13" fillId="0" borderId="8" xfId="29" applyNumberFormat="1" applyFont="1" applyFill="1" applyBorder="1" applyAlignment="1">
      <alignment horizontal="right"/>
      <protection/>
    </xf>
    <xf numFmtId="0" fontId="4" fillId="0" borderId="0" xfId="29" applyFont="1" applyBorder="1" applyAlignment="1" quotePrefix="1">
      <alignment/>
      <protection/>
    </xf>
    <xf numFmtId="0" fontId="4" fillId="0" borderId="0" xfId="29" applyFont="1" applyBorder="1" applyAlignment="1" quotePrefix="1">
      <alignment vertical="center"/>
      <protection/>
    </xf>
    <xf numFmtId="0" fontId="4" fillId="0" borderId="0" xfId="29" applyFont="1" applyFill="1" applyBorder="1" applyAlignment="1">
      <alignment/>
      <protection/>
    </xf>
    <xf numFmtId="0" fontId="4" fillId="0" borderId="0" xfId="29" applyFont="1" applyFill="1" applyBorder="1" applyAlignment="1">
      <alignment vertical="center"/>
      <protection/>
    </xf>
    <xf numFmtId="0" fontId="5" fillId="0" borderId="0" xfId="29" applyFont="1" applyFill="1" applyAlignment="1">
      <alignment/>
      <protection/>
    </xf>
    <xf numFmtId="0" fontId="5" fillId="0" borderId="0" xfId="29" applyFont="1" applyFill="1" applyBorder="1" applyAlignment="1">
      <alignment/>
      <protection/>
    </xf>
    <xf numFmtId="38" fontId="8" fillId="0" borderId="0" xfId="17" applyFont="1" applyFill="1" applyAlignment="1">
      <alignment/>
    </xf>
    <xf numFmtId="38" fontId="4" fillId="0" borderId="0" xfId="17" applyFont="1" applyFill="1" applyAlignment="1">
      <alignment/>
    </xf>
    <xf numFmtId="38" fontId="4" fillId="0" borderId="0" xfId="17" applyFont="1" applyAlignment="1">
      <alignment/>
    </xf>
    <xf numFmtId="38" fontId="4" fillId="0" borderId="0" xfId="17" applyFont="1" applyBorder="1" applyAlignment="1">
      <alignment/>
    </xf>
    <xf numFmtId="38" fontId="11" fillId="0" borderId="0" xfId="17" applyFont="1" applyBorder="1" applyAlignment="1">
      <alignment horizontal="right"/>
    </xf>
    <xf numFmtId="38" fontId="11" fillId="0" borderId="1" xfId="17" applyFont="1" applyFill="1" applyBorder="1" applyAlignment="1">
      <alignment horizontal="center" vertical="center"/>
    </xf>
    <xf numFmtId="38" fontId="11" fillId="0" borderId="1" xfId="17" applyFont="1" applyFill="1" applyBorder="1" applyAlignment="1">
      <alignment horizontal="left" vertical="center"/>
    </xf>
    <xf numFmtId="38" fontId="11" fillId="0" borderId="22" xfId="17" applyFont="1" applyFill="1" applyBorder="1" applyAlignment="1">
      <alignment horizontal="centerContinuous" vertical="center"/>
    </xf>
    <xf numFmtId="38" fontId="11" fillId="0" borderId="23" xfId="17" applyFont="1" applyFill="1" applyBorder="1" applyAlignment="1">
      <alignment horizontal="centerContinuous" vertical="center"/>
    </xf>
    <xf numFmtId="38" fontId="4" fillId="0" borderId="0" xfId="17" applyFont="1" applyAlignment="1">
      <alignment vertical="center"/>
    </xf>
    <xf numFmtId="38" fontId="11" fillId="0" borderId="10" xfId="17" applyFont="1" applyFill="1" applyBorder="1" applyAlignment="1">
      <alignment horizontal="center" vertical="center"/>
    </xf>
    <xf numFmtId="38" fontId="11" fillId="0" borderId="10" xfId="17" applyFont="1" applyFill="1" applyBorder="1" applyAlignment="1">
      <alignment vertical="center"/>
    </xf>
    <xf numFmtId="38" fontId="11" fillId="0" borderId="18" xfId="17" applyFont="1" applyFill="1" applyBorder="1" applyAlignment="1">
      <alignment horizontal="center" vertical="center"/>
    </xf>
    <xf numFmtId="38" fontId="11" fillId="0" borderId="24" xfId="17" applyFont="1" applyFill="1" applyBorder="1" applyAlignment="1">
      <alignment horizontal="center" vertical="center"/>
    </xf>
    <xf numFmtId="38" fontId="11" fillId="0" borderId="8" xfId="17" applyFont="1" applyFill="1" applyBorder="1" applyAlignment="1">
      <alignment horizontal="center"/>
    </xf>
    <xf numFmtId="38" fontId="11" fillId="0" borderId="9" xfId="17" applyFont="1" applyFill="1" applyBorder="1" applyAlignment="1">
      <alignment horizontal="center"/>
    </xf>
    <xf numFmtId="38" fontId="4" fillId="0" borderId="0" xfId="17" applyFont="1" applyFill="1" applyAlignment="1">
      <alignment/>
    </xf>
    <xf numFmtId="38" fontId="4" fillId="0" borderId="0" xfId="17" applyFont="1" applyAlignment="1">
      <alignment/>
    </xf>
    <xf numFmtId="38" fontId="11" fillId="0" borderId="0" xfId="17" applyFont="1" applyFill="1" applyBorder="1" applyAlignment="1">
      <alignment horizontal="center"/>
    </xf>
    <xf numFmtId="38" fontId="11" fillId="0" borderId="0" xfId="17" applyFont="1" applyFill="1" applyBorder="1" applyAlignment="1">
      <alignment horizontal="distributed"/>
    </xf>
    <xf numFmtId="38" fontId="11" fillId="0" borderId="8" xfId="17" applyFont="1" applyFill="1" applyBorder="1" applyAlignment="1">
      <alignment/>
    </xf>
    <xf numFmtId="38" fontId="11" fillId="0" borderId="9" xfId="17" applyFont="1" applyFill="1" applyBorder="1" applyAlignment="1">
      <alignment/>
    </xf>
    <xf numFmtId="38" fontId="11" fillId="0" borderId="8" xfId="17" applyFont="1" applyFill="1" applyBorder="1" applyAlignment="1">
      <alignment shrinkToFit="1"/>
    </xf>
    <xf numFmtId="38" fontId="11" fillId="0" borderId="8" xfId="17" applyNumberFormat="1" applyFont="1" applyFill="1" applyBorder="1" applyAlignment="1">
      <alignment shrinkToFit="1"/>
    </xf>
    <xf numFmtId="38" fontId="11" fillId="0" borderId="9" xfId="17" applyFont="1" applyFill="1" applyBorder="1" applyAlignment="1">
      <alignment shrinkToFit="1"/>
    </xf>
    <xf numFmtId="38" fontId="13" fillId="0" borderId="0" xfId="17" applyFont="1" applyFill="1" applyBorder="1" applyAlignment="1">
      <alignment horizontal="center"/>
    </xf>
    <xf numFmtId="38" fontId="5" fillId="0" borderId="0" xfId="17" applyFont="1" applyFill="1" applyAlignment="1">
      <alignment/>
    </xf>
    <xf numFmtId="38" fontId="5" fillId="0" borderId="0" xfId="17" applyFont="1" applyAlignment="1">
      <alignment/>
    </xf>
    <xf numFmtId="38" fontId="13" fillId="0" borderId="0" xfId="17" applyFont="1" applyFill="1" applyBorder="1" applyAlignment="1">
      <alignment horizontal="distributed"/>
    </xf>
    <xf numFmtId="38" fontId="13" fillId="0" borderId="8" xfId="17" applyFont="1" applyFill="1" applyBorder="1" applyAlignment="1">
      <alignment shrinkToFit="1"/>
    </xf>
    <xf numFmtId="38" fontId="13" fillId="0" borderId="9" xfId="17" applyFont="1" applyFill="1" applyBorder="1" applyAlignment="1">
      <alignment shrinkToFit="1"/>
    </xf>
    <xf numFmtId="38" fontId="11" fillId="0" borderId="0" xfId="17" applyFont="1" applyFill="1" applyBorder="1" applyAlignment="1">
      <alignment horizontal="right"/>
    </xf>
    <xf numFmtId="38" fontId="11" fillId="0" borderId="0" xfId="17" applyFont="1" applyFill="1" applyBorder="1" applyAlignment="1" quotePrefix="1">
      <alignment horizontal="distributed"/>
    </xf>
    <xf numFmtId="38" fontId="11" fillId="0" borderId="8" xfId="17" applyFont="1" applyFill="1" applyBorder="1" applyAlignment="1">
      <alignment horizontal="right"/>
    </xf>
    <xf numFmtId="38" fontId="11" fillId="0" borderId="9" xfId="17" applyFont="1" applyFill="1" applyBorder="1" applyAlignment="1">
      <alignment horizontal="right"/>
    </xf>
    <xf numFmtId="38" fontId="11" fillId="0" borderId="16" xfId="17" applyFont="1" applyFill="1" applyBorder="1" applyAlignment="1">
      <alignment horizontal="distributed"/>
    </xf>
    <xf numFmtId="38" fontId="11" fillId="0" borderId="13" xfId="17" applyFont="1" applyFill="1" applyBorder="1" applyAlignment="1">
      <alignment/>
    </xf>
    <xf numFmtId="38" fontId="11" fillId="0" borderId="14" xfId="17" applyFont="1" applyFill="1" applyBorder="1" applyAlignment="1">
      <alignment/>
    </xf>
    <xf numFmtId="38" fontId="4" fillId="0" borderId="0" xfId="17" applyFont="1" applyFill="1" applyBorder="1" applyAlignment="1">
      <alignment/>
    </xf>
    <xf numFmtId="38" fontId="4" fillId="0" borderId="0" xfId="17" applyFont="1" applyFill="1" applyAlignment="1">
      <alignment vertical="center"/>
    </xf>
    <xf numFmtId="38" fontId="11" fillId="0" borderId="8" xfId="17" applyFont="1" applyFill="1" applyBorder="1" applyAlignment="1">
      <alignment horizontal="center" vertical="center"/>
    </xf>
    <xf numFmtId="38" fontId="11" fillId="0" borderId="9" xfId="17" applyFont="1" applyFill="1" applyBorder="1" applyAlignment="1">
      <alignment horizontal="center" vertical="center"/>
    </xf>
    <xf numFmtId="0" fontId="8" fillId="0" borderId="0" xfId="31" applyFont="1" applyFill="1" applyAlignment="1">
      <alignment vertical="center"/>
      <protection/>
    </xf>
    <xf numFmtId="0" fontId="4" fillId="0" borderId="0" xfId="31" applyFont="1" applyFill="1" applyAlignment="1">
      <alignment vertical="center"/>
      <protection/>
    </xf>
    <xf numFmtId="0" fontId="4" fillId="0" borderId="0" xfId="31" applyFont="1" applyFill="1" applyBorder="1" applyAlignment="1">
      <alignment vertical="center"/>
      <protection/>
    </xf>
    <xf numFmtId="0" fontId="4" fillId="0" borderId="0" xfId="31" applyFont="1" applyFill="1" applyBorder="1" applyAlignment="1">
      <alignment horizontal="center" vertical="center"/>
      <protection/>
    </xf>
    <xf numFmtId="0" fontId="4" fillId="0" borderId="2" xfId="31" applyFont="1" applyFill="1" applyBorder="1" applyAlignment="1">
      <alignment horizontal="center" vertical="center"/>
      <protection/>
    </xf>
    <xf numFmtId="0" fontId="4" fillId="0" borderId="17" xfId="31" applyFont="1" applyFill="1" applyBorder="1" applyAlignment="1">
      <alignment horizontal="center" vertical="center"/>
      <protection/>
    </xf>
    <xf numFmtId="0" fontId="4" fillId="0" borderId="25" xfId="31" applyFont="1" applyFill="1" applyBorder="1" applyAlignment="1">
      <alignment horizontal="center" vertical="center"/>
      <protection/>
    </xf>
    <xf numFmtId="0" fontId="4" fillId="0" borderId="26" xfId="31" applyFont="1" applyFill="1" applyBorder="1" applyAlignment="1">
      <alignment horizontal="centerContinuous" vertical="center"/>
      <protection/>
    </xf>
    <xf numFmtId="0" fontId="4" fillId="0" borderId="3" xfId="31" applyFont="1" applyFill="1" applyBorder="1" applyAlignment="1">
      <alignment horizontal="center" vertical="center"/>
      <protection/>
    </xf>
    <xf numFmtId="0" fontId="4" fillId="0" borderId="8" xfId="31" applyFont="1" applyFill="1" applyBorder="1" applyAlignment="1">
      <alignment horizontal="center" vertical="center"/>
      <protection/>
    </xf>
    <xf numFmtId="0" fontId="4" fillId="0" borderId="9" xfId="31" applyFont="1" applyFill="1" applyBorder="1" applyAlignment="1">
      <alignment horizontal="center" vertical="center"/>
      <protection/>
    </xf>
    <xf numFmtId="0" fontId="4" fillId="0" borderId="11" xfId="31" applyFont="1" applyFill="1" applyBorder="1" applyAlignment="1">
      <alignment horizontal="center" vertical="center"/>
      <protection/>
    </xf>
    <xf numFmtId="0" fontId="4" fillId="0" borderId="19" xfId="31" applyFont="1" applyFill="1" applyBorder="1" applyAlignment="1">
      <alignment vertical="center"/>
      <protection/>
    </xf>
    <xf numFmtId="0" fontId="4" fillId="0" borderId="19" xfId="31" applyFont="1" applyFill="1" applyBorder="1" applyAlignment="1">
      <alignment horizontal="center" vertical="center"/>
      <protection/>
    </xf>
    <xf numFmtId="0" fontId="4" fillId="0" borderId="27" xfId="31" applyFont="1" applyFill="1" applyBorder="1" applyAlignment="1">
      <alignment vertical="center"/>
      <protection/>
    </xf>
    <xf numFmtId="0" fontId="4" fillId="0" borderId="3" xfId="31" applyFont="1" applyFill="1" applyBorder="1" applyAlignment="1">
      <alignment vertical="center"/>
      <protection/>
    </xf>
    <xf numFmtId="0" fontId="4" fillId="0" borderId="8" xfId="31" applyFont="1" applyFill="1" applyBorder="1" applyAlignment="1">
      <alignment horizontal="right" vertical="center"/>
      <protection/>
    </xf>
    <xf numFmtId="38" fontId="4" fillId="0" borderId="8" xfId="17" applyFont="1" applyFill="1" applyBorder="1" applyAlignment="1">
      <alignment horizontal="right" vertical="center"/>
    </xf>
    <xf numFmtId="38" fontId="4" fillId="0" borderId="9" xfId="17" applyFont="1" applyFill="1" applyBorder="1" applyAlignment="1">
      <alignment horizontal="right" vertical="center"/>
    </xf>
    <xf numFmtId="0" fontId="5" fillId="0" borderId="3" xfId="31" applyFont="1" applyFill="1" applyBorder="1" applyAlignment="1">
      <alignment horizontal="distributed"/>
      <protection/>
    </xf>
    <xf numFmtId="0" fontId="14" fillId="0" borderId="8" xfId="31" applyFont="1" applyFill="1" applyBorder="1">
      <alignment/>
      <protection/>
    </xf>
    <xf numFmtId="38" fontId="14" fillId="0" borderId="8" xfId="17" applyFont="1" applyFill="1" applyBorder="1" applyAlignment="1">
      <alignment/>
    </xf>
    <xf numFmtId="38" fontId="14" fillId="0" borderId="9" xfId="17" applyFont="1" applyFill="1" applyBorder="1" applyAlignment="1">
      <alignment/>
    </xf>
    <xf numFmtId="0" fontId="5" fillId="0" borderId="0" xfId="31" applyFont="1" applyFill="1">
      <alignment/>
      <protection/>
    </xf>
    <xf numFmtId="0" fontId="5" fillId="0" borderId="3" xfId="31" applyFont="1" applyFill="1" applyBorder="1" applyAlignment="1">
      <alignment horizontal="right"/>
      <protection/>
    </xf>
    <xf numFmtId="0" fontId="4" fillId="0" borderId="3" xfId="31" applyFont="1" applyFill="1" applyBorder="1" applyAlignment="1">
      <alignment horizontal="center"/>
      <protection/>
    </xf>
    <xf numFmtId="0" fontId="4" fillId="0" borderId="0" xfId="31" applyFont="1" applyFill="1">
      <alignment/>
      <protection/>
    </xf>
    <xf numFmtId="0" fontId="4" fillId="0" borderId="3" xfId="31" applyFont="1" applyFill="1" applyBorder="1" applyAlignment="1">
      <alignment/>
      <protection/>
    </xf>
    <xf numFmtId="0" fontId="4" fillId="0" borderId="20" xfId="31" applyFont="1" applyFill="1" applyBorder="1" applyAlignment="1">
      <alignment/>
      <protection/>
    </xf>
    <xf numFmtId="180" fontId="4" fillId="0" borderId="13" xfId="31" applyNumberFormat="1" applyFont="1" applyFill="1" applyBorder="1">
      <alignment/>
      <protection/>
    </xf>
    <xf numFmtId="0" fontId="4" fillId="0" borderId="13" xfId="31" applyFont="1" applyFill="1" applyBorder="1">
      <alignment/>
      <protection/>
    </xf>
    <xf numFmtId="38" fontId="4" fillId="0" borderId="13" xfId="17" applyFont="1" applyFill="1" applyBorder="1" applyAlignment="1">
      <alignment/>
    </xf>
    <xf numFmtId="38" fontId="4" fillId="0" borderId="14" xfId="17" applyFont="1" applyFill="1" applyBorder="1" applyAlignment="1">
      <alignment/>
    </xf>
    <xf numFmtId="0" fontId="11" fillId="0" borderId="0" xfId="31" applyFont="1" applyFill="1" applyAlignment="1">
      <alignment/>
      <protection/>
    </xf>
    <xf numFmtId="180" fontId="5" fillId="0" borderId="8" xfId="31" applyNumberFormat="1" applyFont="1" applyFill="1" applyBorder="1">
      <alignment/>
      <protection/>
    </xf>
    <xf numFmtId="0" fontId="5" fillId="0" borderId="8" xfId="31" applyNumberFormat="1" applyFont="1" applyFill="1" applyBorder="1">
      <alignment/>
      <protection/>
    </xf>
    <xf numFmtId="181" fontId="5" fillId="0" borderId="8" xfId="17" applyNumberFormat="1" applyFont="1" applyFill="1" applyBorder="1" applyAlignment="1">
      <alignment/>
    </xf>
    <xf numFmtId="0" fontId="5" fillId="0" borderId="9" xfId="17" applyNumberFormat="1" applyFont="1" applyFill="1" applyBorder="1" applyAlignment="1">
      <alignment/>
    </xf>
    <xf numFmtId="180" fontId="4" fillId="0" borderId="8" xfId="31" applyNumberFormat="1" applyFont="1" applyFill="1" applyBorder="1">
      <alignment/>
      <protection/>
    </xf>
    <xf numFmtId="0" fontId="4" fillId="0" borderId="8" xfId="31" applyNumberFormat="1" applyFont="1" applyFill="1" applyBorder="1">
      <alignment/>
      <protection/>
    </xf>
    <xf numFmtId="181" fontId="4" fillId="0" borderId="8" xfId="17" applyNumberFormat="1" applyFont="1" applyFill="1" applyBorder="1" applyAlignment="1">
      <alignment/>
    </xf>
    <xf numFmtId="0" fontId="4" fillId="0" borderId="9" xfId="17" applyNumberFormat="1" applyFont="1" applyFill="1" applyBorder="1" applyAlignment="1">
      <alignment/>
    </xf>
    <xf numFmtId="0" fontId="4" fillId="0" borderId="13" xfId="31" applyNumberFormat="1" applyFont="1" applyFill="1" applyBorder="1">
      <alignment/>
      <protection/>
    </xf>
    <xf numFmtId="181" fontId="4" fillId="0" borderId="13" xfId="17" applyNumberFormat="1" applyFont="1" applyFill="1" applyBorder="1" applyAlignment="1">
      <alignment/>
    </xf>
    <xf numFmtId="0" fontId="4" fillId="0" borderId="14" xfId="17" applyNumberFormat="1" applyFont="1" applyFill="1" applyBorder="1" applyAlignment="1">
      <alignment/>
    </xf>
    <xf numFmtId="180" fontId="4" fillId="0" borderId="28" xfId="31" applyNumberFormat="1" applyFont="1" applyFill="1" applyBorder="1">
      <alignment/>
      <protection/>
    </xf>
    <xf numFmtId="180" fontId="4" fillId="0" borderId="29" xfId="31" applyNumberFormat="1" applyFont="1" applyFill="1" applyBorder="1">
      <alignment/>
      <protection/>
    </xf>
    <xf numFmtId="0" fontId="4" fillId="0" borderId="29" xfId="31" applyNumberFormat="1" applyFont="1" applyFill="1" applyBorder="1">
      <alignment/>
      <protection/>
    </xf>
    <xf numFmtId="181" fontId="4" fillId="0" borderId="29" xfId="17" applyNumberFormat="1" applyFont="1" applyFill="1" applyBorder="1" applyAlignment="1">
      <alignment/>
    </xf>
    <xf numFmtId="0" fontId="4" fillId="0" borderId="29" xfId="17" applyNumberFormat="1" applyFont="1" applyFill="1" applyBorder="1" applyAlignment="1">
      <alignment/>
    </xf>
    <xf numFmtId="180" fontId="4" fillId="0" borderId="0" xfId="31" applyNumberFormat="1" applyFont="1" applyFill="1" applyBorder="1">
      <alignment/>
      <protection/>
    </xf>
    <xf numFmtId="0" fontId="4" fillId="0" borderId="0" xfId="31" applyNumberFormat="1" applyFont="1" applyFill="1" applyBorder="1">
      <alignment/>
      <protection/>
    </xf>
    <xf numFmtId="181" fontId="4" fillId="0" borderId="0" xfId="17" applyNumberFormat="1" applyFont="1" applyFill="1" applyBorder="1" applyAlignment="1">
      <alignment/>
    </xf>
    <xf numFmtId="0" fontId="4" fillId="0" borderId="0" xfId="17" applyNumberFormat="1" applyFont="1" applyFill="1" applyBorder="1" applyAlignment="1">
      <alignment/>
    </xf>
    <xf numFmtId="0" fontId="5" fillId="0" borderId="3" xfId="31" applyFont="1" applyFill="1" applyBorder="1" applyAlignment="1">
      <alignment horizontal="distributed" wrapText="1"/>
      <protection/>
    </xf>
    <xf numFmtId="0" fontId="4" fillId="0" borderId="0" xfId="31" applyFont="1" applyFill="1" applyAlignment="1">
      <alignment/>
      <protection/>
    </xf>
    <xf numFmtId="38" fontId="8" fillId="0" borderId="0" xfId="17" applyNumberFormat="1" applyFont="1" applyFill="1" applyAlignment="1">
      <alignment vertical="center"/>
    </xf>
    <xf numFmtId="180" fontId="4" fillId="0" borderId="0" xfId="32" applyNumberFormat="1" applyFont="1" applyFill="1" applyAlignment="1">
      <alignment vertical="center"/>
      <protection/>
    </xf>
    <xf numFmtId="180" fontId="4" fillId="0" borderId="0" xfId="17" applyNumberFormat="1" applyFont="1" applyFill="1" applyAlignment="1">
      <alignment vertical="center"/>
    </xf>
    <xf numFmtId="38" fontId="4" fillId="0" borderId="0" xfId="17" applyNumberFormat="1" applyFont="1" applyFill="1" applyAlignment="1">
      <alignment vertical="center"/>
    </xf>
    <xf numFmtId="38" fontId="4" fillId="0" borderId="0" xfId="17" applyNumberFormat="1" applyFont="1" applyFill="1" applyBorder="1" applyAlignment="1">
      <alignment vertical="center"/>
    </xf>
    <xf numFmtId="180" fontId="4" fillId="0" borderId="0" xfId="17" applyNumberFormat="1" applyFont="1" applyFill="1" applyBorder="1" applyAlignment="1">
      <alignment vertical="center"/>
    </xf>
    <xf numFmtId="38" fontId="4" fillId="0" borderId="0" xfId="17" applyFont="1" applyFill="1" applyBorder="1" applyAlignment="1">
      <alignment vertical="center"/>
    </xf>
    <xf numFmtId="0" fontId="4" fillId="0" borderId="2" xfId="32" applyFont="1" applyFill="1" applyBorder="1" applyAlignment="1">
      <alignment horizontal="center" vertical="center"/>
      <protection/>
    </xf>
    <xf numFmtId="180" fontId="4" fillId="0" borderId="17" xfId="32" applyNumberFormat="1" applyFont="1" applyFill="1" applyBorder="1" applyAlignment="1">
      <alignment horizontal="center" vertical="center"/>
      <protection/>
    </xf>
    <xf numFmtId="38" fontId="4" fillId="0" borderId="17" xfId="17" applyFont="1" applyFill="1" applyBorder="1" applyAlignment="1">
      <alignment horizontal="center" vertical="center"/>
    </xf>
    <xf numFmtId="180" fontId="4" fillId="0" borderId="25" xfId="32" applyNumberFormat="1" applyFont="1" applyFill="1" applyBorder="1" applyAlignment="1">
      <alignment horizontal="center" vertical="center"/>
      <protection/>
    </xf>
    <xf numFmtId="180" fontId="4" fillId="0" borderId="26" xfId="32" applyNumberFormat="1" applyFont="1" applyFill="1" applyBorder="1" applyAlignment="1">
      <alignment horizontal="centerContinuous" vertical="center"/>
      <protection/>
    </xf>
    <xf numFmtId="38" fontId="4" fillId="0" borderId="25" xfId="17" applyFont="1" applyFill="1" applyBorder="1" applyAlignment="1">
      <alignment horizontal="center" vertical="center"/>
    </xf>
    <xf numFmtId="0" fontId="4" fillId="0" borderId="3" xfId="32" applyFont="1" applyFill="1" applyBorder="1" applyAlignment="1">
      <alignment horizontal="center" vertical="center"/>
      <protection/>
    </xf>
    <xf numFmtId="180" fontId="4" fillId="0" borderId="8" xfId="32" applyNumberFormat="1" applyFont="1" applyFill="1" applyBorder="1" applyAlignment="1">
      <alignment horizontal="center" vertical="center"/>
      <protection/>
    </xf>
    <xf numFmtId="38" fontId="4" fillId="0" borderId="8" xfId="17" applyFont="1" applyFill="1" applyBorder="1" applyAlignment="1">
      <alignment horizontal="center" vertical="center"/>
    </xf>
    <xf numFmtId="38" fontId="4" fillId="0" borderId="9" xfId="17" applyFont="1" applyFill="1" applyBorder="1" applyAlignment="1">
      <alignment horizontal="center" vertical="center"/>
    </xf>
    <xf numFmtId="0" fontId="4" fillId="0" borderId="11" xfId="32" applyFont="1" applyFill="1" applyBorder="1" applyAlignment="1">
      <alignment horizontal="center" vertical="center"/>
      <protection/>
    </xf>
    <xf numFmtId="180" fontId="4" fillId="0" borderId="19" xfId="32" applyNumberFormat="1" applyFont="1" applyFill="1" applyBorder="1" applyAlignment="1">
      <alignment vertical="center"/>
      <protection/>
    </xf>
    <xf numFmtId="180" fontId="4" fillId="0" borderId="19" xfId="32" applyNumberFormat="1" applyFont="1" applyFill="1" applyBorder="1" applyAlignment="1">
      <alignment horizontal="center" vertical="center"/>
      <protection/>
    </xf>
    <xf numFmtId="38" fontId="4" fillId="0" borderId="19" xfId="17" applyFont="1" applyFill="1" applyBorder="1" applyAlignment="1">
      <alignment horizontal="center" vertical="center"/>
    </xf>
    <xf numFmtId="38" fontId="4" fillId="0" borderId="27" xfId="17" applyFont="1" applyFill="1" applyBorder="1" applyAlignment="1">
      <alignment vertical="center"/>
    </xf>
    <xf numFmtId="0" fontId="4" fillId="0" borderId="3" xfId="32" applyFont="1" applyFill="1" applyBorder="1" applyAlignment="1">
      <alignment/>
      <protection/>
    </xf>
    <xf numFmtId="180" fontId="4" fillId="0" borderId="8" xfId="32" applyNumberFormat="1" applyFont="1" applyFill="1" applyBorder="1" applyAlignment="1">
      <alignment horizontal="right" vertical="center"/>
      <protection/>
    </xf>
    <xf numFmtId="180" fontId="4" fillId="0" borderId="8" xfId="17" applyNumberFormat="1" applyFont="1" applyFill="1" applyBorder="1" applyAlignment="1">
      <alignment horizontal="right" vertical="center"/>
    </xf>
    <xf numFmtId="0" fontId="5" fillId="0" borderId="3" xfId="32" applyFont="1" applyFill="1" applyBorder="1" applyAlignment="1">
      <alignment horizontal="distributed"/>
      <protection/>
    </xf>
    <xf numFmtId="180" fontId="14" fillId="0" borderId="8" xfId="32" applyNumberFormat="1" applyFont="1" applyFill="1" applyBorder="1" applyAlignment="1">
      <alignment vertical="center"/>
      <protection/>
    </xf>
    <xf numFmtId="38" fontId="14" fillId="0" borderId="8" xfId="17" applyFont="1" applyFill="1" applyBorder="1" applyAlignment="1">
      <alignment vertical="center"/>
    </xf>
    <xf numFmtId="180" fontId="14" fillId="0" borderId="8" xfId="17" applyNumberFormat="1" applyFont="1" applyFill="1" applyBorder="1" applyAlignment="1">
      <alignment vertical="center"/>
    </xf>
    <xf numFmtId="38" fontId="14" fillId="0" borderId="9" xfId="17" applyFont="1" applyFill="1" applyBorder="1" applyAlignment="1">
      <alignment vertical="center"/>
    </xf>
    <xf numFmtId="38" fontId="5" fillId="0" borderId="0" xfId="17" applyNumberFormat="1" applyFont="1" applyFill="1" applyAlignment="1">
      <alignment vertical="center"/>
    </xf>
    <xf numFmtId="0" fontId="5" fillId="0" borderId="3" xfId="32" applyFont="1" applyFill="1" applyBorder="1" applyAlignment="1">
      <alignment horizontal="right"/>
      <protection/>
    </xf>
    <xf numFmtId="180" fontId="5" fillId="0" borderId="8" xfId="17" applyNumberFormat="1" applyFont="1" applyFill="1" applyBorder="1" applyAlignment="1">
      <alignment vertical="center"/>
    </xf>
    <xf numFmtId="180" fontId="5" fillId="0" borderId="8" xfId="32" applyNumberFormat="1" applyFont="1" applyFill="1" applyBorder="1" applyAlignment="1">
      <alignment vertical="center"/>
      <protection/>
    </xf>
    <xf numFmtId="38" fontId="5" fillId="0" borderId="8" xfId="17" applyFont="1" applyFill="1" applyBorder="1" applyAlignment="1">
      <alignment vertical="center"/>
    </xf>
    <xf numFmtId="38" fontId="5" fillId="0" borderId="9" xfId="17" applyFont="1" applyFill="1" applyBorder="1" applyAlignment="1">
      <alignment vertical="center"/>
    </xf>
    <xf numFmtId="0" fontId="5" fillId="0" borderId="3" xfId="32" applyFont="1" applyFill="1" applyBorder="1" applyAlignment="1">
      <alignment horizontal="left" indent="2"/>
      <protection/>
    </xf>
    <xf numFmtId="0" fontId="4" fillId="0" borderId="3" xfId="32" applyFont="1" applyFill="1" applyBorder="1" applyAlignment="1">
      <alignment horizontal="left" indent="2"/>
      <protection/>
    </xf>
    <xf numFmtId="0" fontId="4" fillId="0" borderId="20" xfId="32" applyFont="1" applyFill="1" applyBorder="1" applyAlignment="1">
      <alignment horizontal="left" indent="2"/>
      <protection/>
    </xf>
    <xf numFmtId="0" fontId="10" fillId="0" borderId="0" xfId="32" applyNumberFormat="1" applyFont="1" applyFill="1" applyAlignment="1">
      <alignment/>
      <protection/>
    </xf>
    <xf numFmtId="180" fontId="10" fillId="0" borderId="0" xfId="32" applyNumberFormat="1" applyFont="1" applyFill="1" applyAlignment="1">
      <alignment vertical="center"/>
      <protection/>
    </xf>
    <xf numFmtId="38" fontId="10" fillId="0" borderId="0" xfId="17" applyFont="1" applyFill="1" applyAlignment="1">
      <alignment vertical="center"/>
    </xf>
    <xf numFmtId="38" fontId="10" fillId="0" borderId="0" xfId="17" applyNumberFormat="1" applyFont="1" applyFill="1" applyAlignment="1">
      <alignment vertical="center"/>
    </xf>
    <xf numFmtId="38" fontId="10" fillId="0" borderId="0" xfId="17" applyFont="1" applyFill="1" applyAlignment="1">
      <alignment/>
    </xf>
    <xf numFmtId="0" fontId="5" fillId="0" borderId="3" xfId="32" applyFont="1" applyFill="1" applyBorder="1" applyAlignment="1">
      <alignment horizontal="distributed" wrapText="1"/>
      <protection/>
    </xf>
    <xf numFmtId="38" fontId="9" fillId="0" borderId="0" xfId="17" applyNumberFormat="1" applyFont="1" applyFill="1" applyAlignment="1">
      <alignment/>
    </xf>
    <xf numFmtId="180" fontId="4" fillId="0" borderId="0" xfId="17" applyNumberFormat="1" applyFont="1" applyFill="1" applyAlignment="1">
      <alignment/>
    </xf>
    <xf numFmtId="38" fontId="4" fillId="0" borderId="0" xfId="17" applyNumberFormat="1" applyFont="1" applyFill="1" applyAlignment="1">
      <alignment/>
    </xf>
    <xf numFmtId="38" fontId="4" fillId="0" borderId="0" xfId="17" applyNumberFormat="1" applyFont="1" applyFill="1" applyAlignment="1">
      <alignment/>
    </xf>
    <xf numFmtId="38" fontId="8" fillId="0" borderId="0" xfId="17" applyFont="1" applyFill="1" applyAlignment="1">
      <alignment vertical="center"/>
    </xf>
    <xf numFmtId="38" fontId="4" fillId="0" borderId="0" xfId="17" applyFont="1" applyFill="1" applyBorder="1" applyAlignment="1">
      <alignment horizontal="right" vertical="center"/>
    </xf>
    <xf numFmtId="38" fontId="4" fillId="0" borderId="2" xfId="17" applyFont="1" applyFill="1" applyBorder="1" applyAlignment="1">
      <alignment horizontal="center" vertical="center"/>
    </xf>
    <xf numFmtId="38" fontId="4" fillId="0" borderId="22" xfId="17" applyFont="1" applyFill="1" applyBorder="1" applyAlignment="1">
      <alignment horizontal="centerContinuous" vertical="center"/>
    </xf>
    <xf numFmtId="38" fontId="4" fillId="0" borderId="23" xfId="17" applyFont="1" applyFill="1" applyBorder="1" applyAlignment="1">
      <alignment horizontal="centerContinuous" vertical="center"/>
    </xf>
    <xf numFmtId="38" fontId="4" fillId="0" borderId="11" xfId="17" applyFont="1" applyFill="1" applyBorder="1" applyAlignment="1">
      <alignment horizontal="center" vertical="center"/>
    </xf>
    <xf numFmtId="38" fontId="4" fillId="0" borderId="18" xfId="17" applyFont="1" applyFill="1" applyBorder="1" applyAlignment="1">
      <alignment horizontal="center" vertical="center"/>
    </xf>
    <xf numFmtId="38" fontId="4" fillId="0" borderId="24" xfId="17" applyFont="1" applyFill="1" applyBorder="1" applyAlignment="1">
      <alignment horizontal="center" vertical="center"/>
    </xf>
    <xf numFmtId="38" fontId="5" fillId="0" borderId="3" xfId="17" applyFont="1" applyFill="1" applyBorder="1" applyAlignment="1">
      <alignment horizontal="distributed" vertical="center"/>
    </xf>
    <xf numFmtId="38" fontId="4" fillId="0" borderId="3" xfId="17" applyFont="1" applyFill="1" applyBorder="1" applyAlignment="1">
      <alignment horizontal="distributed" vertical="center"/>
    </xf>
    <xf numFmtId="38" fontId="10" fillId="0" borderId="3" xfId="17" applyFont="1" applyFill="1" applyBorder="1" applyAlignment="1">
      <alignment horizontal="distributed" vertical="center" wrapText="1"/>
    </xf>
    <xf numFmtId="38" fontId="4" fillId="0" borderId="20" xfId="17" applyFont="1" applyFill="1" applyBorder="1" applyAlignment="1">
      <alignment horizontal="distributed" wrapText="1"/>
    </xf>
    <xf numFmtId="38" fontId="10" fillId="0" borderId="0" xfId="17" applyFont="1" applyAlignment="1">
      <alignment/>
    </xf>
    <xf numFmtId="38" fontId="8" fillId="0" borderId="0" xfId="17" applyFont="1" applyAlignment="1">
      <alignment vertical="center"/>
    </xf>
    <xf numFmtId="38" fontId="4" fillId="0" borderId="0" xfId="17" applyFont="1" applyBorder="1" applyAlignment="1">
      <alignment vertical="center"/>
    </xf>
    <xf numFmtId="38" fontId="4" fillId="0" borderId="17" xfId="17" applyFont="1" applyBorder="1" applyAlignment="1">
      <alignment horizontal="center" vertical="center"/>
    </xf>
    <xf numFmtId="38" fontId="4" fillId="0" borderId="17" xfId="17" applyFont="1" applyBorder="1" applyAlignment="1">
      <alignment horizontal="centerContinuous" vertical="center"/>
    </xf>
    <xf numFmtId="38" fontId="4" fillId="0" borderId="25" xfId="17" applyFont="1" applyBorder="1" applyAlignment="1">
      <alignment horizontal="centerContinuous" vertical="center"/>
    </xf>
    <xf numFmtId="38" fontId="4" fillId="0" borderId="18" xfId="17" applyFont="1" applyBorder="1" applyAlignment="1">
      <alignment horizontal="center" vertical="center"/>
    </xf>
    <xf numFmtId="38" fontId="11" fillId="0" borderId="18" xfId="17" applyFont="1" applyBorder="1" applyAlignment="1">
      <alignment horizontal="center" vertical="center"/>
    </xf>
    <xf numFmtId="38" fontId="11" fillId="0" borderId="24" xfId="17" applyFont="1" applyBorder="1" applyAlignment="1">
      <alignment horizontal="center" vertical="center"/>
    </xf>
    <xf numFmtId="38" fontId="4" fillId="0" borderId="3" xfId="17" applyFont="1" applyBorder="1" applyAlignment="1">
      <alignment vertical="center"/>
    </xf>
    <xf numFmtId="38" fontId="4" fillId="0" borderId="8" xfId="17" applyFont="1" applyBorder="1" applyAlignment="1">
      <alignment vertical="center"/>
    </xf>
    <xf numFmtId="38" fontId="4" fillId="0" borderId="8" xfId="17" applyFont="1" applyBorder="1" applyAlignment="1">
      <alignment horizontal="right" vertical="center"/>
    </xf>
    <xf numFmtId="38" fontId="4" fillId="0" borderId="9" xfId="17" applyFont="1" applyBorder="1" applyAlignment="1">
      <alignment horizontal="right" vertical="center"/>
    </xf>
    <xf numFmtId="38" fontId="4" fillId="0" borderId="8" xfId="17" applyFont="1" applyBorder="1" applyAlignment="1" quotePrefix="1">
      <alignment vertical="center"/>
    </xf>
    <xf numFmtId="181" fontId="4" fillId="0" borderId="8" xfId="17" applyNumberFormat="1" applyFont="1" applyBorder="1" applyAlignment="1">
      <alignment vertical="center"/>
    </xf>
    <xf numFmtId="181" fontId="4" fillId="0" borderId="9" xfId="17" applyNumberFormat="1" applyFont="1" applyBorder="1" applyAlignment="1">
      <alignment vertical="center"/>
    </xf>
    <xf numFmtId="38" fontId="4" fillId="0" borderId="8" xfId="17" applyFont="1" applyFill="1" applyBorder="1" applyAlignment="1" quotePrefix="1">
      <alignment vertical="center"/>
    </xf>
    <xf numFmtId="38" fontId="4" fillId="0" borderId="8" xfId="17" applyFont="1" applyFill="1" applyBorder="1" applyAlignment="1">
      <alignment vertical="center"/>
    </xf>
    <xf numFmtId="181" fontId="4" fillId="0" borderId="8" xfId="17" applyNumberFormat="1" applyFont="1" applyFill="1" applyBorder="1" applyAlignment="1">
      <alignment vertical="center"/>
    </xf>
    <xf numFmtId="181" fontId="4" fillId="0" borderId="9" xfId="17" applyNumberFormat="1" applyFont="1" applyFill="1" applyBorder="1" applyAlignment="1">
      <alignment vertical="center"/>
    </xf>
    <xf numFmtId="38" fontId="5" fillId="0" borderId="0" xfId="17" applyFont="1" applyFill="1" applyBorder="1" applyAlignment="1">
      <alignment vertical="center"/>
    </xf>
    <xf numFmtId="38" fontId="5" fillId="0" borderId="0" xfId="17" applyFont="1" applyFill="1" applyAlignment="1">
      <alignment vertical="center"/>
    </xf>
    <xf numFmtId="38" fontId="5" fillId="0" borderId="13" xfId="17" applyFont="1" applyFill="1" applyBorder="1" applyAlignment="1" quotePrefix="1">
      <alignment vertical="center"/>
    </xf>
    <xf numFmtId="38" fontId="5" fillId="0" borderId="13" xfId="17" applyFont="1" applyFill="1" applyBorder="1" applyAlignment="1">
      <alignment vertical="center"/>
    </xf>
    <xf numFmtId="181" fontId="5" fillId="0" borderId="13" xfId="17" applyNumberFormat="1" applyFont="1" applyFill="1" applyBorder="1" applyAlignment="1">
      <alignment vertical="center"/>
    </xf>
    <xf numFmtId="181" fontId="5" fillId="0" borderId="14" xfId="17" applyNumberFormat="1" applyFont="1" applyFill="1" applyBorder="1" applyAlignment="1">
      <alignment vertical="center"/>
    </xf>
    <xf numFmtId="38" fontId="11" fillId="0" borderId="0" xfId="17" applyFont="1" applyAlignment="1">
      <alignment vertical="center"/>
    </xf>
    <xf numFmtId="38" fontId="11" fillId="0" borderId="0" xfId="17" applyFont="1" applyFill="1" applyAlignment="1">
      <alignment vertical="center"/>
    </xf>
    <xf numFmtId="38" fontId="10" fillId="0" borderId="0" xfId="17" applyFont="1" applyAlignment="1">
      <alignment vertical="center"/>
    </xf>
    <xf numFmtId="38" fontId="10" fillId="0" borderId="0" xfId="17" applyFont="1" applyFill="1" applyBorder="1" applyAlignment="1">
      <alignment vertical="center"/>
    </xf>
    <xf numFmtId="38" fontId="10" fillId="0" borderId="0" xfId="17" applyFont="1" applyBorder="1" applyAlignment="1">
      <alignment vertical="center"/>
    </xf>
    <xf numFmtId="0" fontId="10" fillId="0" borderId="0" xfId="0" applyFont="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26" xfId="0" applyFont="1" applyBorder="1" applyAlignment="1">
      <alignment horizontal="center" vertical="center"/>
    </xf>
    <xf numFmtId="0" fontId="13" fillId="0" borderId="22" xfId="0" applyFont="1" applyBorder="1" applyAlignment="1">
      <alignment horizontal="distributed" vertical="center" wrapText="1"/>
    </xf>
    <xf numFmtId="0" fontId="18" fillId="0" borderId="22" xfId="0" applyFont="1" applyBorder="1" applyAlignment="1">
      <alignment horizontal="distributed" vertical="center" wrapText="1"/>
    </xf>
    <xf numFmtId="0" fontId="18" fillId="0" borderId="23" xfId="0" applyFont="1" applyBorder="1" applyAlignment="1">
      <alignment horizontal="distributed" vertical="center" wrapText="1"/>
    </xf>
    <xf numFmtId="0" fontId="10" fillId="0" borderId="3" xfId="0" applyFont="1" applyBorder="1" applyAlignment="1">
      <alignment horizontal="distributed" vertical="center"/>
    </xf>
    <xf numFmtId="38" fontId="5" fillId="0" borderId="8" xfId="17" applyFont="1" applyBorder="1" applyAlignment="1">
      <alignment vertical="center"/>
    </xf>
    <xf numFmtId="38" fontId="10" fillId="0" borderId="8" xfId="17" applyFont="1" applyBorder="1" applyAlignment="1">
      <alignment vertical="center"/>
    </xf>
    <xf numFmtId="38" fontId="10" fillId="0" borderId="9" xfId="17" applyFont="1" applyBorder="1" applyAlignment="1">
      <alignment vertical="center"/>
    </xf>
    <xf numFmtId="0" fontId="10" fillId="0" borderId="3" xfId="0" applyFont="1" applyBorder="1" applyAlignment="1">
      <alignment horizontal="right" vertical="center"/>
    </xf>
    <xf numFmtId="38" fontId="4" fillId="0" borderId="9" xfId="17" applyFont="1" applyBorder="1" applyAlignment="1">
      <alignment vertical="center"/>
    </xf>
    <xf numFmtId="0" fontId="10" fillId="0" borderId="11" xfId="0" applyFont="1" applyBorder="1" applyAlignment="1">
      <alignment horizontal="right" vertical="center"/>
    </xf>
    <xf numFmtId="38" fontId="5" fillId="0" borderId="19" xfId="17" applyFont="1" applyBorder="1" applyAlignment="1">
      <alignment vertical="center"/>
    </xf>
    <xf numFmtId="38" fontId="4" fillId="0" borderId="19" xfId="17" applyFont="1" applyBorder="1" applyAlignment="1">
      <alignment vertical="center"/>
    </xf>
    <xf numFmtId="38" fontId="4" fillId="0" borderId="27" xfId="17" applyFont="1" applyBorder="1" applyAlignment="1">
      <alignment vertical="center"/>
    </xf>
    <xf numFmtId="0" fontId="10" fillId="0" borderId="20" xfId="0" applyFont="1" applyBorder="1" applyAlignment="1">
      <alignment horizontal="right" vertical="center"/>
    </xf>
    <xf numFmtId="38" fontId="5" fillId="0" borderId="13" xfId="17" applyFont="1" applyBorder="1" applyAlignment="1">
      <alignment vertical="center"/>
    </xf>
    <xf numFmtId="38" fontId="4" fillId="0" borderId="13" xfId="17" applyFont="1" applyBorder="1" applyAlignment="1">
      <alignment vertical="center"/>
    </xf>
    <xf numFmtId="38" fontId="4" fillId="0" borderId="14" xfId="17" applyFont="1" applyBorder="1" applyAlignment="1">
      <alignment vertical="center"/>
    </xf>
    <xf numFmtId="0" fontId="18" fillId="0" borderId="0" xfId="0" applyFont="1" applyAlignment="1">
      <alignment vertical="center"/>
    </xf>
    <xf numFmtId="0" fontId="5" fillId="0" borderId="0" xfId="0" applyFont="1" applyAlignment="1">
      <alignment vertical="center"/>
    </xf>
    <xf numFmtId="0" fontId="17" fillId="0" borderId="0" xfId="0" applyFont="1" applyFill="1" applyBorder="1" applyAlignment="1">
      <alignment vertical="center"/>
    </xf>
    <xf numFmtId="0" fontId="10" fillId="0" borderId="0" xfId="0" applyFont="1" applyBorder="1" applyAlignment="1">
      <alignment horizontal="right" vertical="center"/>
    </xf>
    <xf numFmtId="0" fontId="11" fillId="0" borderId="3" xfId="0" applyFont="1" applyBorder="1" applyAlignment="1">
      <alignment horizontal="distributed" vertical="center"/>
    </xf>
    <xf numFmtId="41" fontId="7" fillId="0" borderId="8" xfId="17" applyNumberFormat="1" applyFont="1" applyBorder="1" applyAlignment="1">
      <alignment vertical="center"/>
    </xf>
    <xf numFmtId="41" fontId="18" fillId="0" borderId="8" xfId="17" applyNumberFormat="1" applyFont="1" applyBorder="1" applyAlignment="1">
      <alignment vertical="center"/>
    </xf>
    <xf numFmtId="41" fontId="18" fillId="0" borderId="9" xfId="17" applyNumberFormat="1" applyFont="1" applyBorder="1" applyAlignment="1">
      <alignment vertical="center"/>
    </xf>
    <xf numFmtId="0" fontId="11" fillId="0" borderId="3" xfId="0" applyFont="1" applyBorder="1" applyAlignment="1">
      <alignment horizontal="right" vertical="center"/>
    </xf>
    <xf numFmtId="0" fontId="11" fillId="0" borderId="20" xfId="0" applyFont="1" applyBorder="1" applyAlignment="1">
      <alignment horizontal="right" vertical="center"/>
    </xf>
    <xf numFmtId="0" fontId="17" fillId="0" borderId="0" xfId="0" applyFont="1" applyAlignment="1">
      <alignment vertical="center"/>
    </xf>
    <xf numFmtId="0" fontId="11" fillId="0" borderId="5" xfId="0" applyFont="1" applyBorder="1" applyAlignment="1">
      <alignment horizontal="distributed" vertical="center"/>
    </xf>
    <xf numFmtId="0" fontId="20" fillId="0" borderId="0" xfId="0" applyFont="1" applyFill="1" applyBorder="1" applyAlignment="1">
      <alignment vertical="center"/>
    </xf>
    <xf numFmtId="0" fontId="10" fillId="0" borderId="26" xfId="0" applyFont="1" applyBorder="1" applyAlignment="1">
      <alignment horizontal="distributed" vertical="center"/>
    </xf>
    <xf numFmtId="0" fontId="10" fillId="0" borderId="22" xfId="0" applyFont="1" applyBorder="1" applyAlignment="1">
      <alignment horizontal="distributed" vertical="center"/>
    </xf>
    <xf numFmtId="0" fontId="4" fillId="0" borderId="3" xfId="0" applyFont="1" applyBorder="1" applyAlignment="1">
      <alignment horizontal="distributed" vertical="center"/>
    </xf>
    <xf numFmtId="38" fontId="17" fillId="0" borderId="8" xfId="17" applyFont="1" applyBorder="1" applyAlignment="1">
      <alignment vertical="center"/>
    </xf>
    <xf numFmtId="0" fontId="4" fillId="0" borderId="3" xfId="0" applyFont="1" applyBorder="1" applyAlignment="1">
      <alignment horizontal="right" vertical="center"/>
    </xf>
    <xf numFmtId="0" fontId="4" fillId="0" borderId="20" xfId="0" applyFont="1" applyBorder="1" applyAlignment="1">
      <alignment horizontal="right" vertical="center"/>
    </xf>
    <xf numFmtId="38" fontId="4" fillId="0" borderId="1" xfId="17" applyFont="1" applyBorder="1" applyAlignment="1">
      <alignment horizontal="centerContinuous" vertical="center"/>
    </xf>
    <xf numFmtId="38" fontId="4" fillId="0" borderId="2" xfId="17" applyFont="1" applyBorder="1" applyAlignment="1">
      <alignment horizontal="centerContinuous" vertical="center"/>
    </xf>
    <xf numFmtId="38" fontId="4" fillId="0" borderId="24" xfId="17" applyFont="1" applyBorder="1" applyAlignment="1">
      <alignment horizontal="center" vertical="center"/>
    </xf>
    <xf numFmtId="38" fontId="4" fillId="0" borderId="3" xfId="17" applyFont="1" applyBorder="1" applyAlignment="1">
      <alignment horizontal="center"/>
    </xf>
    <xf numFmtId="38" fontId="4" fillId="0" borderId="8" xfId="17" applyFont="1" applyBorder="1" applyAlignment="1">
      <alignment/>
    </xf>
    <xf numFmtId="38" fontId="4" fillId="0" borderId="8" xfId="17" applyFont="1" applyBorder="1" applyAlignment="1">
      <alignment horizontal="right"/>
    </xf>
    <xf numFmtId="38" fontId="4" fillId="0" borderId="9" xfId="17" applyFont="1" applyBorder="1" applyAlignment="1">
      <alignment horizontal="right"/>
    </xf>
    <xf numFmtId="41" fontId="4" fillId="0" borderId="8" xfId="17" applyNumberFormat="1" applyFont="1" applyBorder="1" applyAlignment="1">
      <alignment/>
    </xf>
    <xf numFmtId="38" fontId="5" fillId="0" borderId="20" xfId="17" applyFont="1" applyBorder="1" applyAlignment="1">
      <alignment horizontal="center"/>
    </xf>
    <xf numFmtId="38" fontId="4" fillId="0" borderId="0" xfId="17" applyFont="1" applyBorder="1" applyAlignment="1">
      <alignment horizontal="center" vertical="center"/>
    </xf>
    <xf numFmtId="38" fontId="4" fillId="0" borderId="18" xfId="17" applyFont="1" applyBorder="1" applyAlignment="1">
      <alignment horizontal="distributed" vertical="center"/>
    </xf>
    <xf numFmtId="38" fontId="4" fillId="0" borderId="24" xfId="17" applyFont="1" applyBorder="1" applyAlignment="1">
      <alignment horizontal="distributed" vertical="center"/>
    </xf>
    <xf numFmtId="38" fontId="4" fillId="0" borderId="0" xfId="17" applyFont="1" applyBorder="1" applyAlignment="1">
      <alignment horizontal="distributed" vertical="center"/>
    </xf>
    <xf numFmtId="38" fontId="4" fillId="0" borderId="3" xfId="17" applyFont="1" applyBorder="1" applyAlignment="1">
      <alignment horizontal="distributed" vertical="center"/>
    </xf>
    <xf numFmtId="41" fontId="4" fillId="0" borderId="8" xfId="17" applyNumberFormat="1" applyFont="1" applyBorder="1" applyAlignment="1">
      <alignment vertical="center"/>
    </xf>
    <xf numFmtId="41" fontId="4" fillId="0" borderId="0" xfId="17" applyNumberFormat="1" applyFont="1" applyBorder="1" applyAlignment="1">
      <alignment vertical="center"/>
    </xf>
    <xf numFmtId="41" fontId="4" fillId="0" borderId="8" xfId="17" applyNumberFormat="1" applyFont="1" applyBorder="1" applyAlignment="1">
      <alignment horizontal="right" vertical="center"/>
    </xf>
    <xf numFmtId="41" fontId="4" fillId="0" borderId="9" xfId="17" applyNumberFormat="1" applyFont="1" applyBorder="1" applyAlignment="1">
      <alignment horizontal="right" vertical="center"/>
    </xf>
    <xf numFmtId="41" fontId="4" fillId="0" borderId="0" xfId="17" applyNumberFormat="1" applyFont="1" applyBorder="1" applyAlignment="1">
      <alignment horizontal="right" vertical="center"/>
    </xf>
    <xf numFmtId="38" fontId="4" fillId="0" borderId="3" xfId="17" applyFont="1" applyFill="1" applyBorder="1" applyAlignment="1">
      <alignment horizontal="distributed" vertical="center" wrapText="1"/>
    </xf>
    <xf numFmtId="41" fontId="4" fillId="0" borderId="8" xfId="17" applyNumberFormat="1" applyFont="1" applyFill="1" applyBorder="1" applyAlignment="1">
      <alignment horizontal="right" vertical="center"/>
    </xf>
    <xf numFmtId="41" fontId="4" fillId="0" borderId="9" xfId="17" applyNumberFormat="1" applyFont="1" applyFill="1" applyBorder="1" applyAlignment="1">
      <alignment horizontal="right" vertical="center"/>
    </xf>
    <xf numFmtId="41" fontId="4" fillId="0" borderId="0" xfId="17" applyNumberFormat="1" applyFont="1" applyFill="1" applyBorder="1" applyAlignment="1">
      <alignment horizontal="right" vertical="center"/>
    </xf>
    <xf numFmtId="41" fontId="4" fillId="0" borderId="8" xfId="17" applyNumberFormat="1" applyFont="1" applyFill="1" applyBorder="1" applyAlignment="1">
      <alignment vertical="center"/>
    </xf>
    <xf numFmtId="41" fontId="4" fillId="0" borderId="9" xfId="17" applyNumberFormat="1" applyFont="1" applyFill="1" applyBorder="1" applyAlignment="1">
      <alignment vertical="center"/>
    </xf>
    <xf numFmtId="41" fontId="4" fillId="0" borderId="0" xfId="17" applyNumberFormat="1" applyFont="1" applyFill="1" applyBorder="1" applyAlignment="1">
      <alignment vertical="center"/>
    </xf>
    <xf numFmtId="38" fontId="4" fillId="0" borderId="20" xfId="17" applyFont="1" applyFill="1" applyBorder="1" applyAlignment="1">
      <alignment horizontal="distributed" vertical="center"/>
    </xf>
    <xf numFmtId="41" fontId="4" fillId="0" borderId="13" xfId="17" applyNumberFormat="1" applyFont="1" applyFill="1" applyBorder="1" applyAlignment="1">
      <alignment vertical="center"/>
    </xf>
    <xf numFmtId="41" fontId="4" fillId="0" borderId="13" xfId="17" applyNumberFormat="1" applyFont="1" applyFill="1" applyBorder="1" applyAlignment="1">
      <alignment horizontal="right" vertical="center"/>
    </xf>
    <xf numFmtId="41" fontId="4" fillId="0" borderId="14" xfId="17" applyNumberFormat="1" applyFont="1" applyFill="1" applyBorder="1" applyAlignment="1">
      <alignment horizontal="right" vertical="center"/>
    </xf>
    <xf numFmtId="38" fontId="4" fillId="0" borderId="0" xfId="17" applyFont="1" applyFill="1" applyBorder="1" applyAlignment="1">
      <alignment horizontal="distributed" vertical="center"/>
    </xf>
    <xf numFmtId="41" fontId="4" fillId="0" borderId="29" xfId="17" applyNumberFormat="1" applyFont="1" applyFill="1" applyBorder="1" applyAlignment="1">
      <alignment vertical="center"/>
    </xf>
    <xf numFmtId="41" fontId="4" fillId="0" borderId="29" xfId="17" applyNumberFormat="1" applyFont="1" applyFill="1" applyBorder="1" applyAlignment="1">
      <alignment horizontal="right" vertical="center"/>
    </xf>
    <xf numFmtId="0" fontId="21" fillId="0" borderId="0" xfId="0"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2" xfId="0" applyFont="1" applyFill="1" applyBorder="1" applyAlignment="1">
      <alignment vertical="center"/>
    </xf>
    <xf numFmtId="0" fontId="22" fillId="0" borderId="17" xfId="0" applyFont="1" applyFill="1" applyBorder="1" applyAlignment="1">
      <alignment vertical="center"/>
    </xf>
    <xf numFmtId="0" fontId="22" fillId="0" borderId="25" xfId="0" applyFont="1" applyFill="1" applyBorder="1" applyAlignment="1">
      <alignment horizontal="center" vertical="center"/>
    </xf>
    <xf numFmtId="0" fontId="22" fillId="0" borderId="3" xfId="0" applyFont="1" applyFill="1" applyBorder="1" applyAlignment="1">
      <alignment horizontal="distributed"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1" xfId="0" applyFont="1" applyFill="1" applyBorder="1" applyAlignment="1">
      <alignment vertical="center"/>
    </xf>
    <xf numFmtId="0" fontId="22" fillId="0" borderId="19" xfId="0" applyFont="1" applyFill="1" applyBorder="1" applyAlignment="1">
      <alignment vertical="center"/>
    </xf>
    <xf numFmtId="0" fontId="22" fillId="0" borderId="27" xfId="0" applyFont="1" applyFill="1" applyBorder="1" applyAlignment="1">
      <alignment horizontal="center" vertical="center"/>
    </xf>
    <xf numFmtId="41" fontId="22" fillId="0" borderId="8" xfId="17" applyNumberFormat="1" applyFont="1" applyFill="1" applyBorder="1" applyAlignment="1">
      <alignment vertical="center"/>
    </xf>
    <xf numFmtId="41" fontId="22" fillId="0" borderId="8" xfId="0" applyNumberFormat="1" applyFont="1" applyFill="1" applyBorder="1" applyAlignment="1">
      <alignment vertical="center"/>
    </xf>
    <xf numFmtId="41" fontId="22" fillId="0" borderId="8" xfId="0" applyNumberFormat="1" applyFont="1" applyFill="1" applyBorder="1" applyAlignment="1">
      <alignment horizontal="right" vertical="center"/>
    </xf>
    <xf numFmtId="41" fontId="22" fillId="0" borderId="9" xfId="0" applyNumberFormat="1" applyFont="1" applyFill="1" applyBorder="1" applyAlignment="1">
      <alignment vertical="center"/>
    </xf>
    <xf numFmtId="0" fontId="23" fillId="0" borderId="0" xfId="0" applyFont="1" applyFill="1" applyAlignment="1">
      <alignment vertical="center"/>
    </xf>
    <xf numFmtId="0" fontId="22" fillId="0" borderId="0" xfId="0" applyFont="1" applyAlignment="1">
      <alignment vertical="center"/>
    </xf>
    <xf numFmtId="0" fontId="8" fillId="0" borderId="0" xfId="0" applyFont="1" applyAlignment="1">
      <alignment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5" xfId="0" applyFont="1" applyBorder="1" applyAlignment="1">
      <alignment vertical="center"/>
    </xf>
    <xf numFmtId="0" fontId="4" fillId="0" borderId="30" xfId="0" applyFont="1" applyBorder="1" applyAlignment="1">
      <alignment vertical="center"/>
    </xf>
    <xf numFmtId="0" fontId="4" fillId="0" borderId="30" xfId="0" applyFont="1" applyFill="1" applyBorder="1" applyAlignment="1">
      <alignment vertical="center"/>
    </xf>
    <xf numFmtId="0" fontId="4" fillId="0" borderId="31" xfId="0" applyFont="1" applyBorder="1" applyAlignment="1">
      <alignment horizontal="center"/>
    </xf>
    <xf numFmtId="0" fontId="4" fillId="0" borderId="24" xfId="0" applyFont="1" applyFill="1" applyBorder="1" applyAlignment="1">
      <alignment horizontal="center" vertical="center"/>
    </xf>
    <xf numFmtId="0" fontId="4" fillId="0" borderId="11" xfId="0" applyFont="1" applyBorder="1" applyAlignment="1">
      <alignment vertical="center"/>
    </xf>
    <xf numFmtId="0" fontId="4" fillId="0" borderId="18" xfId="0" applyFont="1" applyBorder="1" applyAlignment="1">
      <alignment wrapText="1"/>
    </xf>
    <xf numFmtId="0" fontId="4" fillId="0" borderId="19" xfId="0" applyFont="1" applyBorder="1" applyAlignment="1">
      <alignment vertical="center"/>
    </xf>
    <xf numFmtId="0" fontId="4" fillId="0" borderId="31" xfId="0" applyFont="1" applyBorder="1" applyAlignment="1">
      <alignment horizontal="center" vertical="center"/>
    </xf>
    <xf numFmtId="0" fontId="4" fillId="0" borderId="24" xfId="0" applyFont="1" applyBorder="1" applyAlignment="1">
      <alignment horizontal="center"/>
    </xf>
    <xf numFmtId="0" fontId="8"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xf>
    <xf numFmtId="0" fontId="4" fillId="0" borderId="2" xfId="0" applyFont="1" applyFill="1" applyBorder="1" applyAlignment="1">
      <alignment horizontal="distributed"/>
    </xf>
    <xf numFmtId="0" fontId="4" fillId="0" borderId="17" xfId="0" applyFont="1" applyFill="1" applyBorder="1" applyAlignment="1">
      <alignment horizontal="centerContinuous" vertical="center"/>
    </xf>
    <xf numFmtId="0" fontId="4" fillId="0" borderId="25" xfId="0" applyFont="1" applyFill="1" applyBorder="1" applyAlignment="1">
      <alignment horizontal="centerContinuous" vertical="center"/>
    </xf>
    <xf numFmtId="0" fontId="4" fillId="0" borderId="11" xfId="0" applyFont="1" applyFill="1" applyBorder="1" applyAlignment="1">
      <alignment vertical="center"/>
    </xf>
    <xf numFmtId="0" fontId="11" fillId="0" borderId="18" xfId="0" applyFont="1" applyFill="1" applyBorder="1" applyAlignment="1">
      <alignment horizontal="center" vertical="center"/>
    </xf>
    <xf numFmtId="0" fontId="11" fillId="0" borderId="24" xfId="0" applyFont="1" applyFill="1" applyBorder="1" applyAlignment="1">
      <alignment horizontal="center" vertical="center"/>
    </xf>
    <xf numFmtId="38" fontId="4" fillId="0" borderId="13" xfId="17" applyFont="1" applyFill="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26" xfId="0" applyFont="1" applyBorder="1" applyAlignment="1">
      <alignment horizontal="center" vertical="center" wrapText="1"/>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38" fontId="4" fillId="0" borderId="9" xfId="17" applyFont="1" applyFill="1" applyBorder="1" applyAlignment="1">
      <alignment vertical="center"/>
    </xf>
    <xf numFmtId="0" fontId="14" fillId="0" borderId="0" xfId="0" applyFont="1" applyAlignment="1">
      <alignment vertical="center"/>
    </xf>
    <xf numFmtId="0" fontId="4" fillId="0" borderId="3" xfId="0" applyFont="1" applyBorder="1" applyAlignment="1">
      <alignment vertical="center"/>
    </xf>
    <xf numFmtId="38" fontId="4" fillId="0" borderId="20" xfId="17" applyFont="1" applyBorder="1" applyAlignment="1">
      <alignment horizontal="distributed" vertical="center"/>
    </xf>
    <xf numFmtId="0" fontId="16" fillId="0" borderId="0" xfId="0" applyFont="1" applyFill="1" applyAlignment="1">
      <alignment vertical="center" shrinkToFit="1"/>
    </xf>
    <xf numFmtId="0" fontId="16" fillId="0" borderId="0" xfId="0" applyFont="1" applyAlignment="1">
      <alignment vertical="center" shrinkToFit="1"/>
    </xf>
    <xf numFmtId="0" fontId="4" fillId="0" borderId="0" xfId="0" applyFont="1" applyFill="1" applyAlignment="1">
      <alignment vertical="center"/>
    </xf>
    <xf numFmtId="0" fontId="16" fillId="0" borderId="0" xfId="0" applyFont="1" applyFill="1" applyAlignment="1">
      <alignment horizontal="centerContinuous" vertical="center" shrinkToFit="1"/>
    </xf>
    <xf numFmtId="0" fontId="16" fillId="0" borderId="0" xfId="0" applyFont="1" applyFill="1" applyBorder="1" applyAlignment="1">
      <alignment vertical="center" shrinkToFit="1"/>
    </xf>
    <xf numFmtId="0" fontId="16" fillId="0" borderId="0" xfId="0" applyFont="1" applyFill="1" applyAlignment="1">
      <alignment horizontal="right" vertical="center"/>
    </xf>
    <xf numFmtId="0" fontId="16" fillId="0" borderId="2" xfId="0" applyFont="1" applyFill="1" applyBorder="1" applyAlignment="1">
      <alignment horizontal="distributed" vertical="center" shrinkToFit="1"/>
    </xf>
    <xf numFmtId="0" fontId="16" fillId="0" borderId="22" xfId="0" applyFont="1" applyFill="1" applyBorder="1" applyAlignment="1">
      <alignment horizontal="centerContinuous" vertical="center" shrinkToFit="1"/>
    </xf>
    <xf numFmtId="0" fontId="16" fillId="0" borderId="23" xfId="0" applyFont="1" applyFill="1" applyBorder="1" applyAlignment="1">
      <alignment horizontal="centerContinuous" vertical="center" shrinkToFit="1"/>
    </xf>
    <xf numFmtId="0" fontId="16" fillId="0" borderId="11" xfId="0" applyFont="1" applyFill="1" applyBorder="1" applyAlignment="1">
      <alignment horizontal="center" vertical="center" shrinkToFit="1"/>
    </xf>
    <xf numFmtId="0" fontId="16" fillId="0" borderId="18" xfId="0" applyFont="1" applyFill="1" applyBorder="1" applyAlignment="1">
      <alignment horizontal="distributed" vertical="center" shrinkToFit="1"/>
    </xf>
    <xf numFmtId="0" fontId="16" fillId="0" borderId="24" xfId="0" applyFont="1" applyFill="1" applyBorder="1" applyAlignment="1">
      <alignment horizontal="distributed" vertical="center" shrinkToFit="1"/>
    </xf>
    <xf numFmtId="0" fontId="16" fillId="0" borderId="3" xfId="0" applyFont="1" applyFill="1" applyBorder="1" applyAlignment="1">
      <alignment horizontal="distributed" vertical="center" shrinkToFit="1"/>
    </xf>
    <xf numFmtId="41" fontId="16" fillId="0" borderId="8" xfId="17" applyNumberFormat="1" applyFont="1" applyFill="1" applyBorder="1" applyAlignment="1">
      <alignment vertical="center" shrinkToFit="1"/>
    </xf>
    <xf numFmtId="41" fontId="16" fillId="0" borderId="8" xfId="17" applyNumberFormat="1" applyFont="1" applyFill="1" applyBorder="1" applyAlignment="1">
      <alignment horizontal="right" vertical="center" shrinkToFit="1"/>
    </xf>
    <xf numFmtId="41" fontId="16" fillId="0" borderId="9" xfId="17" applyNumberFormat="1" applyFont="1" applyFill="1" applyBorder="1" applyAlignment="1">
      <alignment vertical="center" shrinkToFit="1"/>
    </xf>
    <xf numFmtId="0" fontId="24" fillId="0" borderId="3" xfId="0" applyFont="1" applyFill="1" applyBorder="1" applyAlignment="1">
      <alignment horizontal="distributed" vertical="center" shrinkToFit="1"/>
    </xf>
    <xf numFmtId="0" fontId="24" fillId="0" borderId="0" xfId="0" applyFont="1" applyFill="1" applyAlignment="1">
      <alignment vertical="center" shrinkToFit="1"/>
    </xf>
    <xf numFmtId="0" fontId="24" fillId="0" borderId="0" xfId="0" applyFont="1" applyAlignment="1">
      <alignment vertical="center" shrinkToFit="1"/>
    </xf>
    <xf numFmtId="0" fontId="19" fillId="0" borderId="3" xfId="0" applyFont="1" applyFill="1" applyBorder="1" applyAlignment="1">
      <alignment vertical="center" shrinkToFit="1"/>
    </xf>
    <xf numFmtId="38" fontId="19" fillId="0" borderId="3" xfId="17" applyFont="1" applyFill="1" applyBorder="1" applyAlignment="1">
      <alignment horizontal="distributed" vertical="center" shrinkToFit="1"/>
    </xf>
    <xf numFmtId="38" fontId="16" fillId="0" borderId="32" xfId="17" applyFont="1" applyFill="1" applyBorder="1" applyAlignment="1">
      <alignment horizontal="distributed" vertical="center" shrinkToFit="1"/>
    </xf>
    <xf numFmtId="38" fontId="16" fillId="0" borderId="20" xfId="17" applyFont="1" applyFill="1" applyBorder="1" applyAlignment="1">
      <alignment horizontal="distributed" vertical="center" shrinkToFit="1"/>
    </xf>
    <xf numFmtId="0" fontId="4" fillId="0" borderId="0" xfId="27" applyFont="1" applyFill="1" applyBorder="1" applyAlignment="1">
      <alignment vertical="center"/>
      <protection/>
    </xf>
    <xf numFmtId="0" fontId="4" fillId="0" borderId="0" xfId="27" applyFont="1" applyFill="1" applyBorder="1" applyAlignment="1">
      <alignment horizontal="right" vertical="center"/>
      <protection/>
    </xf>
    <xf numFmtId="0" fontId="4" fillId="0" borderId="0" xfId="27" applyFont="1" applyFill="1" applyAlignment="1">
      <alignment vertical="center"/>
      <protection/>
    </xf>
    <xf numFmtId="0" fontId="4" fillId="0" borderId="26" xfId="27" applyFont="1" applyFill="1" applyBorder="1" applyAlignment="1">
      <alignment horizontal="center" vertical="center"/>
      <protection/>
    </xf>
    <xf numFmtId="0" fontId="4" fillId="0" borderId="33" xfId="27" applyFont="1" applyFill="1" applyBorder="1" applyAlignment="1">
      <alignment horizontal="centerContinuous" vertical="center"/>
      <protection/>
    </xf>
    <xf numFmtId="0" fontId="4" fillId="0" borderId="34" xfId="27" applyFont="1" applyFill="1" applyBorder="1" applyAlignment="1">
      <alignment horizontal="centerContinuous" vertical="center"/>
      <protection/>
    </xf>
    <xf numFmtId="0" fontId="4" fillId="0" borderId="35" xfId="27" applyFont="1" applyFill="1" applyBorder="1" applyAlignment="1">
      <alignment horizontal="centerContinuous" vertical="center"/>
      <protection/>
    </xf>
    <xf numFmtId="0" fontId="4" fillId="0" borderId="26" xfId="27" applyFont="1" applyFill="1" applyBorder="1" applyAlignment="1">
      <alignment horizontal="centerContinuous" vertical="center"/>
      <protection/>
    </xf>
    <xf numFmtId="0" fontId="4" fillId="0" borderId="22" xfId="27" applyFont="1" applyFill="1" applyBorder="1" applyAlignment="1">
      <alignment horizontal="centerContinuous" vertical="center"/>
      <protection/>
    </xf>
    <xf numFmtId="0" fontId="4" fillId="0" borderId="3" xfId="27" applyFont="1" applyFill="1" applyBorder="1" applyAlignment="1">
      <alignment horizontal="distributed" vertical="center"/>
      <protection/>
    </xf>
    <xf numFmtId="202" fontId="4" fillId="0" borderId="9" xfId="27" applyNumberFormat="1" applyFont="1" applyFill="1" applyBorder="1" applyAlignment="1">
      <alignment horizontal="right" vertical="center"/>
      <protection/>
    </xf>
    <xf numFmtId="38" fontId="4" fillId="0" borderId="4" xfId="17" applyFont="1" applyFill="1" applyBorder="1" applyAlignment="1">
      <alignment horizontal="right" vertical="center"/>
    </xf>
    <xf numFmtId="38" fontId="4" fillId="0" borderId="5" xfId="17" applyFont="1" applyFill="1" applyBorder="1" applyAlignment="1">
      <alignment horizontal="right" vertical="center"/>
    </xf>
    <xf numFmtId="0" fontId="5" fillId="0" borderId="3" xfId="27" applyFont="1" applyFill="1" applyBorder="1" applyAlignment="1">
      <alignment horizontal="distributed" vertical="center"/>
      <protection/>
    </xf>
    <xf numFmtId="0" fontId="14" fillId="0" borderId="0" xfId="27" applyFont="1" applyFill="1" applyAlignment="1">
      <alignment vertical="center"/>
      <protection/>
    </xf>
    <xf numFmtId="0" fontId="4" fillId="0" borderId="3" xfId="27" applyFont="1" applyFill="1" applyBorder="1" applyAlignment="1">
      <alignment vertical="center"/>
      <protection/>
    </xf>
    <xf numFmtId="0" fontId="4" fillId="0" borderId="20" xfId="27" applyFont="1" applyFill="1" applyBorder="1" applyAlignment="1">
      <alignment horizontal="distributed" vertical="center"/>
      <protection/>
    </xf>
    <xf numFmtId="0" fontId="21" fillId="0" borderId="0" xfId="17" applyNumberFormat="1" applyFont="1" applyFill="1" applyAlignment="1">
      <alignment vertical="center"/>
    </xf>
    <xf numFmtId="38" fontId="21" fillId="0" borderId="0" xfId="17" applyFont="1" applyFill="1" applyAlignment="1">
      <alignment vertical="center"/>
    </xf>
    <xf numFmtId="38" fontId="21" fillId="0" borderId="0" xfId="17" applyFont="1" applyFill="1" applyAlignment="1">
      <alignment horizontal="center" vertical="center"/>
    </xf>
    <xf numFmtId="38" fontId="11" fillId="0" borderId="0" xfId="17" applyFont="1" applyFill="1" applyAlignment="1">
      <alignment horizontal="center" vertical="center"/>
    </xf>
    <xf numFmtId="38" fontId="22" fillId="0" borderId="0" xfId="17" applyFont="1" applyFill="1" applyBorder="1" applyAlignment="1">
      <alignment horizontal="left" vertical="center"/>
    </xf>
    <xf numFmtId="38" fontId="11" fillId="0" borderId="0" xfId="17" applyFont="1" applyFill="1" applyBorder="1" applyAlignment="1">
      <alignment vertical="center"/>
    </xf>
    <xf numFmtId="38" fontId="11" fillId="0" borderId="0" xfId="17" applyFont="1" applyFill="1" applyBorder="1" applyAlignment="1">
      <alignment horizontal="center" vertical="center"/>
    </xf>
    <xf numFmtId="38" fontId="11" fillId="0" borderId="0" xfId="17" applyFont="1" applyFill="1" applyBorder="1" applyAlignment="1">
      <alignment horizontal="right" vertical="center"/>
    </xf>
    <xf numFmtId="41" fontId="13" fillId="0" borderId="11" xfId="17" applyNumberFormat="1" applyFont="1" applyFill="1" applyBorder="1" applyAlignment="1">
      <alignment horizontal="center" vertical="center"/>
    </xf>
    <xf numFmtId="41" fontId="13" fillId="0" borderId="19" xfId="17" applyNumberFormat="1" applyFont="1" applyFill="1" applyBorder="1" applyAlignment="1">
      <alignment horizontal="center" vertical="center"/>
    </xf>
    <xf numFmtId="41" fontId="11" fillId="0" borderId="19" xfId="17" applyNumberFormat="1" applyFont="1" applyFill="1" applyBorder="1" applyAlignment="1">
      <alignment horizontal="center" vertical="center"/>
    </xf>
    <xf numFmtId="41" fontId="13" fillId="0" borderId="27" xfId="17" applyNumberFormat="1" applyFont="1" applyFill="1" applyBorder="1" applyAlignment="1">
      <alignment horizontal="center" vertical="center"/>
    </xf>
    <xf numFmtId="41" fontId="13" fillId="0" borderId="3" xfId="17" applyNumberFormat="1" applyFont="1" applyFill="1" applyBorder="1" applyAlignment="1">
      <alignment vertical="center"/>
    </xf>
    <xf numFmtId="41" fontId="13" fillId="0" borderId="18" xfId="17" applyNumberFormat="1" applyFont="1" applyFill="1" applyBorder="1" applyAlignment="1">
      <alignment vertical="center"/>
    </xf>
    <xf numFmtId="41" fontId="11" fillId="0" borderId="3" xfId="17" applyNumberFormat="1" applyFont="1" applyFill="1" applyBorder="1" applyAlignment="1">
      <alignment vertical="center"/>
    </xf>
    <xf numFmtId="198" fontId="11" fillId="0" borderId="18" xfId="17" applyNumberFormat="1" applyFont="1" applyFill="1" applyBorder="1" applyAlignment="1">
      <alignment vertical="center"/>
    </xf>
    <xf numFmtId="198" fontId="13" fillId="0" borderId="24" xfId="17" applyNumberFormat="1" applyFont="1" applyFill="1" applyBorder="1" applyAlignment="1">
      <alignment vertical="center"/>
    </xf>
    <xf numFmtId="38" fontId="11" fillId="0" borderId="6" xfId="17" applyFont="1" applyFill="1" applyBorder="1" applyAlignment="1">
      <alignment horizontal="left" vertical="center"/>
    </xf>
    <xf numFmtId="41" fontId="11" fillId="0" borderId="6" xfId="17" applyNumberFormat="1" applyFont="1" applyFill="1" applyBorder="1" applyAlignment="1">
      <alignment vertical="center"/>
    </xf>
    <xf numFmtId="41" fontId="11" fillId="0" borderId="6" xfId="17" applyNumberFormat="1" applyFont="1" applyFill="1" applyBorder="1" applyAlignment="1">
      <alignment horizontal="center" vertical="center"/>
    </xf>
    <xf numFmtId="198" fontId="11" fillId="0" borderId="8" xfId="17" applyNumberFormat="1" applyFont="1" applyFill="1" applyBorder="1" applyAlignment="1">
      <alignment vertical="center"/>
    </xf>
    <xf numFmtId="198" fontId="11" fillId="0" borderId="0" xfId="17" applyNumberFormat="1" applyFont="1" applyFill="1" applyBorder="1" applyAlignment="1">
      <alignment vertical="center"/>
    </xf>
    <xf numFmtId="0" fontId="11" fillId="0" borderId="8" xfId="0" applyFont="1" applyFill="1" applyBorder="1" applyAlignment="1">
      <alignment horizontal="left" vertical="center"/>
    </xf>
    <xf numFmtId="41" fontId="11" fillId="0" borderId="8" xfId="17" applyNumberFormat="1" applyFont="1" applyFill="1" applyBorder="1" applyAlignment="1">
      <alignment vertical="center"/>
    </xf>
    <xf numFmtId="41" fontId="11" fillId="0" borderId="8" xfId="17" applyNumberFormat="1" applyFont="1" applyFill="1" applyBorder="1" applyAlignment="1">
      <alignment horizontal="center" vertical="center"/>
    </xf>
    <xf numFmtId="0" fontId="11" fillId="0" borderId="13" xfId="0" applyFont="1" applyFill="1" applyBorder="1" applyAlignment="1">
      <alignment horizontal="left" vertical="center"/>
    </xf>
    <xf numFmtId="41" fontId="11" fillId="0" borderId="13" xfId="17" applyNumberFormat="1" applyFont="1" applyFill="1" applyBorder="1" applyAlignment="1">
      <alignment vertical="center"/>
    </xf>
    <xf numFmtId="41" fontId="11" fillId="0" borderId="13" xfId="17" applyNumberFormat="1" applyFont="1" applyFill="1" applyBorder="1" applyAlignment="1">
      <alignment horizontal="center" vertical="center"/>
    </xf>
    <xf numFmtId="198" fontId="11" fillId="0" borderId="13" xfId="17" applyNumberFormat="1" applyFont="1" applyFill="1" applyBorder="1" applyAlignment="1">
      <alignment vertical="center"/>
    </xf>
    <xf numFmtId="198" fontId="11" fillId="0" borderId="14" xfId="17" applyNumberFormat="1" applyFont="1" applyFill="1" applyBorder="1" applyAlignment="1">
      <alignment vertical="center"/>
    </xf>
    <xf numFmtId="38" fontId="11" fillId="0" borderId="34" xfId="17" applyFont="1" applyFill="1" applyBorder="1" applyAlignment="1">
      <alignment vertical="center"/>
    </xf>
    <xf numFmtId="38" fontId="13" fillId="0" borderId="3" xfId="17" applyFont="1" applyFill="1" applyBorder="1" applyAlignment="1">
      <alignment horizontal="center" vertical="center"/>
    </xf>
    <xf numFmtId="41" fontId="13" fillId="0" borderId="24" xfId="17" applyNumberFormat="1" applyFont="1" applyFill="1" applyBorder="1" applyAlignment="1">
      <alignment vertical="center"/>
    </xf>
    <xf numFmtId="41" fontId="13" fillId="0" borderId="0" xfId="17" applyNumberFormat="1" applyFont="1" applyFill="1" applyBorder="1" applyAlignment="1">
      <alignment vertical="center"/>
    </xf>
    <xf numFmtId="41" fontId="11" fillId="0" borderId="7" xfId="17" applyNumberFormat="1" applyFont="1" applyFill="1" applyBorder="1" applyAlignment="1">
      <alignment horizontal="center" vertical="center"/>
    </xf>
    <xf numFmtId="41" fontId="11" fillId="0" borderId="0" xfId="17" applyNumberFormat="1" applyFont="1" applyFill="1" applyBorder="1" applyAlignment="1">
      <alignment horizontal="center" vertical="center"/>
    </xf>
    <xf numFmtId="41" fontId="11" fillId="0" borderId="8" xfId="17" applyNumberFormat="1" applyFont="1" applyFill="1" applyBorder="1" applyAlignment="1">
      <alignment horizontal="right" vertical="center"/>
    </xf>
    <xf numFmtId="41" fontId="11" fillId="0" borderId="9" xfId="17" applyNumberFormat="1" applyFont="1" applyFill="1" applyBorder="1" applyAlignment="1">
      <alignment horizontal="center" vertical="center"/>
    </xf>
    <xf numFmtId="41" fontId="11" fillId="0" borderId="13" xfId="17" applyNumberFormat="1" applyFont="1" applyFill="1" applyBorder="1" applyAlignment="1">
      <alignment horizontal="right" vertical="center"/>
    </xf>
    <xf numFmtId="41" fontId="11" fillId="0" borderId="14" xfId="17" applyNumberFormat="1" applyFont="1" applyFill="1" applyBorder="1" applyAlignment="1">
      <alignment horizontal="center" vertical="center"/>
    </xf>
    <xf numFmtId="38" fontId="11" fillId="0" borderId="0" xfId="17" applyFont="1" applyAlignment="1">
      <alignment horizontal="center" vertical="center"/>
    </xf>
    <xf numFmtId="38" fontId="4" fillId="0" borderId="0" xfId="17" applyFont="1" applyBorder="1" applyAlignment="1">
      <alignment horizontal="centerContinuous"/>
    </xf>
    <xf numFmtId="38" fontId="4" fillId="0" borderId="0" xfId="17" applyFont="1" applyBorder="1" applyAlignment="1">
      <alignment horizontal="right"/>
    </xf>
    <xf numFmtId="38" fontId="4" fillId="0" borderId="2" xfId="17" applyFont="1" applyFill="1" applyBorder="1" applyAlignment="1">
      <alignment horizontal="distributed" vertical="center"/>
    </xf>
    <xf numFmtId="38" fontId="4" fillId="0" borderId="17" xfId="17" applyFont="1" applyFill="1" applyBorder="1" applyAlignment="1">
      <alignment horizontal="centerContinuous" vertical="center"/>
    </xf>
    <xf numFmtId="38" fontId="4" fillId="0" borderId="11" xfId="17" applyFont="1" applyFill="1" applyBorder="1" applyAlignment="1">
      <alignment vertical="center"/>
    </xf>
    <xf numFmtId="38" fontId="4" fillId="0" borderId="18" xfId="17" applyFont="1" applyFill="1" applyBorder="1" applyAlignment="1">
      <alignment horizontal="distributed" vertical="center"/>
    </xf>
    <xf numFmtId="38" fontId="4" fillId="0" borderId="18" xfId="17" applyFont="1" applyBorder="1" applyAlignment="1">
      <alignment horizontal="distributed" vertical="center" wrapText="1"/>
    </xf>
    <xf numFmtId="38" fontId="4" fillId="0" borderId="24" xfId="17" applyFont="1" applyBorder="1" applyAlignment="1">
      <alignment horizontal="distributed" vertical="center"/>
    </xf>
    <xf numFmtId="38" fontId="11" fillId="0" borderId="6" xfId="17" applyFont="1" applyBorder="1" applyAlignment="1">
      <alignment vertical="center" shrinkToFit="1"/>
    </xf>
    <xf numFmtId="181" fontId="11" fillId="0" borderId="6" xfId="17" applyNumberFormat="1" applyFont="1" applyBorder="1" applyAlignment="1">
      <alignment vertical="center" shrinkToFit="1"/>
    </xf>
    <xf numFmtId="38" fontId="11" fillId="0" borderId="7" xfId="17" applyFont="1" applyBorder="1" applyAlignment="1">
      <alignment vertical="center" shrinkToFit="1"/>
    </xf>
    <xf numFmtId="38" fontId="4" fillId="0" borderId="17" xfId="17" applyFont="1" applyBorder="1" applyAlignment="1">
      <alignment horizontal="centerContinuous"/>
    </xf>
    <xf numFmtId="38" fontId="4" fillId="0" borderId="25" xfId="17" applyFont="1" applyBorder="1" applyAlignment="1">
      <alignment horizontal="centerContinuous"/>
    </xf>
    <xf numFmtId="38" fontId="4" fillId="0" borderId="3" xfId="17" applyFont="1" applyBorder="1" applyAlignment="1">
      <alignment horizontal="center" vertical="center"/>
    </xf>
    <xf numFmtId="38" fontId="4" fillId="0" borderId="8" xfId="17" applyFont="1" applyBorder="1" applyAlignment="1">
      <alignment horizontal="center" vertical="center"/>
    </xf>
    <xf numFmtId="38" fontId="4" fillId="0" borderId="18" xfId="17" applyFont="1" applyBorder="1" applyAlignment="1">
      <alignment horizontal="centerContinuous" vertical="center"/>
    </xf>
    <xf numFmtId="38" fontId="4" fillId="0" borderId="24" xfId="17" applyFont="1" applyBorder="1" applyAlignment="1">
      <alignment horizontal="centerContinuous" vertical="center"/>
    </xf>
    <xf numFmtId="38" fontId="4" fillId="0" borderId="19" xfId="17" applyFont="1" applyBorder="1" applyAlignment="1">
      <alignment horizontal="distributed" vertical="center"/>
    </xf>
    <xf numFmtId="38" fontId="4" fillId="0" borderId="27" xfId="17" applyFont="1" applyBorder="1" applyAlignment="1">
      <alignment horizontal="distributed" vertical="center"/>
    </xf>
    <xf numFmtId="38" fontId="4" fillId="0" borderId="0" xfId="17" applyFont="1" applyBorder="1" applyAlignment="1">
      <alignment horizontal="distributed" vertical="center"/>
    </xf>
    <xf numFmtId="38" fontId="5" fillId="0" borderId="5" xfId="17" applyFont="1" applyBorder="1" applyAlignment="1">
      <alignment horizontal="distributed" vertical="center"/>
    </xf>
    <xf numFmtId="182" fontId="13" fillId="0" borderId="6" xfId="17" applyNumberFormat="1" applyFont="1" applyBorder="1" applyAlignment="1">
      <alignment vertical="center" shrinkToFit="1"/>
    </xf>
    <xf numFmtId="38" fontId="5" fillId="0" borderId="0" xfId="17" applyFont="1" applyBorder="1" applyAlignment="1">
      <alignment/>
    </xf>
    <xf numFmtId="38" fontId="5" fillId="0" borderId="0" xfId="17" applyFont="1" applyBorder="1" applyAlignment="1">
      <alignment horizontal="distributed" vertical="center"/>
    </xf>
    <xf numFmtId="38" fontId="5" fillId="0" borderId="3" xfId="17" applyFont="1" applyBorder="1" applyAlignment="1">
      <alignment horizontal="distributed" vertical="center"/>
    </xf>
    <xf numFmtId="182" fontId="13" fillId="0" borderId="8" xfId="17" applyNumberFormat="1" applyFont="1" applyBorder="1" applyAlignment="1">
      <alignment vertical="center" shrinkToFit="1"/>
    </xf>
    <xf numFmtId="41" fontId="13" fillId="0" borderId="8" xfId="17" applyNumberFormat="1" applyFont="1" applyBorder="1" applyAlignment="1">
      <alignment vertical="center" shrinkToFit="1"/>
    </xf>
    <xf numFmtId="38" fontId="10" fillId="0" borderId="0" xfId="17" applyFont="1" applyBorder="1" applyAlignment="1">
      <alignment horizontal="left" vertical="center"/>
    </xf>
    <xf numFmtId="38" fontId="10" fillId="0" borderId="3" xfId="17" applyFont="1" applyBorder="1" applyAlignment="1">
      <alignment horizontal="right" vertical="center"/>
    </xf>
    <xf numFmtId="41" fontId="16" fillId="0" borderId="8" xfId="17" applyNumberFormat="1" applyFont="1" applyBorder="1" applyAlignment="1">
      <alignment vertical="center" shrinkToFit="1"/>
    </xf>
    <xf numFmtId="201" fontId="16" fillId="0" borderId="8" xfId="17" applyNumberFormat="1" applyFont="1" applyBorder="1" applyAlignment="1">
      <alignment horizontal="right" vertical="center" shrinkToFit="1"/>
    </xf>
    <xf numFmtId="41" fontId="16" fillId="0" borderId="8" xfId="17" applyNumberFormat="1" applyFont="1" applyBorder="1" applyAlignment="1" quotePrefix="1">
      <alignment horizontal="right" vertical="center" shrinkToFit="1"/>
    </xf>
    <xf numFmtId="41" fontId="16" fillId="0" borderId="8" xfId="17" applyNumberFormat="1" applyFont="1" applyBorder="1" applyAlignment="1">
      <alignment horizontal="right" vertical="center" shrinkToFit="1"/>
    </xf>
    <xf numFmtId="41" fontId="11" fillId="0" borderId="8" xfId="17" applyNumberFormat="1" applyFont="1" applyBorder="1" applyAlignment="1" quotePrefix="1">
      <alignment horizontal="right" vertical="center" shrinkToFit="1"/>
    </xf>
    <xf numFmtId="41" fontId="11" fillId="0" borderId="8" xfId="17" applyNumberFormat="1" applyFont="1" applyBorder="1" applyAlignment="1">
      <alignment horizontal="right" vertical="center" shrinkToFit="1"/>
    </xf>
    <xf numFmtId="38" fontId="10" fillId="0" borderId="3" xfId="17" applyFont="1" applyFill="1" applyBorder="1" applyAlignment="1">
      <alignment horizontal="right" vertical="center"/>
    </xf>
    <xf numFmtId="41" fontId="11" fillId="0" borderId="8" xfId="17" applyNumberFormat="1" applyFont="1" applyFill="1" applyBorder="1" applyAlignment="1">
      <alignment vertical="center" shrinkToFit="1"/>
    </xf>
    <xf numFmtId="41" fontId="11" fillId="0" borderId="8" xfId="17" applyNumberFormat="1" applyFont="1" applyFill="1" applyBorder="1" applyAlignment="1">
      <alignment horizontal="right" vertical="center" shrinkToFit="1"/>
    </xf>
    <xf numFmtId="41" fontId="11" fillId="0" borderId="8" xfId="17" applyNumberFormat="1" applyFont="1" applyBorder="1" applyAlignment="1">
      <alignment vertical="center" shrinkToFit="1"/>
    </xf>
    <xf numFmtId="38" fontId="10" fillId="0" borderId="3" xfId="17" applyFont="1" applyBorder="1" applyAlignment="1">
      <alignment horizontal="distributed" vertical="center"/>
    </xf>
    <xf numFmtId="38" fontId="18" fillId="0" borderId="3" xfId="17" applyFont="1" applyBorder="1" applyAlignment="1">
      <alignment horizontal="right" vertical="center" shrinkToFit="1"/>
    </xf>
    <xf numFmtId="38" fontId="4" fillId="0" borderId="20" xfId="17" applyFont="1" applyBorder="1" applyAlignment="1">
      <alignment/>
    </xf>
    <xf numFmtId="38" fontId="10" fillId="0" borderId="13" xfId="17" applyFont="1" applyBorder="1" applyAlignment="1">
      <alignment horizontal="right" vertical="center"/>
    </xf>
    <xf numFmtId="41" fontId="11" fillId="0" borderId="13" xfId="17" applyNumberFormat="1" applyFont="1" applyBorder="1" applyAlignment="1">
      <alignment horizontal="right" vertical="center" shrinkToFit="1"/>
    </xf>
    <xf numFmtId="41" fontId="11" fillId="0" borderId="13" xfId="17" applyNumberFormat="1" applyFont="1" applyBorder="1" applyAlignment="1">
      <alignment vertical="center" shrinkToFit="1"/>
    </xf>
    <xf numFmtId="38" fontId="11" fillId="0" borderId="0" xfId="17" applyFont="1" applyFill="1" applyAlignment="1">
      <alignment/>
    </xf>
    <xf numFmtId="38" fontId="11" fillId="0" borderId="0" xfId="17" applyFont="1" applyAlignment="1">
      <alignment/>
    </xf>
    <xf numFmtId="38" fontId="4" fillId="0" borderId="0" xfId="17" applyFont="1" applyFill="1" applyBorder="1" applyAlignment="1">
      <alignment horizontal="right"/>
    </xf>
    <xf numFmtId="38" fontId="4" fillId="0" borderId="2" xfId="17" applyFont="1" applyFill="1" applyBorder="1" applyAlignment="1">
      <alignment/>
    </xf>
    <xf numFmtId="38" fontId="4" fillId="0" borderId="25" xfId="17" applyFont="1" applyFill="1" applyBorder="1" applyAlignment="1">
      <alignment horizontal="centerContinuous" vertical="center"/>
    </xf>
    <xf numFmtId="38" fontId="4" fillId="0" borderId="18" xfId="17" applyFont="1" applyFill="1" applyBorder="1" applyAlignment="1">
      <alignment horizontal="centerContinuous" vertical="center"/>
    </xf>
    <xf numFmtId="38" fontId="4" fillId="0" borderId="24" xfId="17" applyFont="1" applyFill="1" applyBorder="1" applyAlignment="1">
      <alignment horizontal="centerContinuous" vertical="center"/>
    </xf>
    <xf numFmtId="38" fontId="4" fillId="0" borderId="11" xfId="17" applyFont="1" applyFill="1" applyBorder="1" applyAlignment="1">
      <alignment/>
    </xf>
    <xf numFmtId="38" fontId="4" fillId="0" borderId="27" xfId="17" applyFont="1" applyFill="1" applyBorder="1" applyAlignment="1">
      <alignment horizontal="center" vertical="center"/>
    </xf>
    <xf numFmtId="41" fontId="5" fillId="0" borderId="6" xfId="0" applyNumberFormat="1" applyFont="1" applyFill="1" applyBorder="1" applyAlignment="1">
      <alignment vertical="center"/>
    </xf>
    <xf numFmtId="41" fontId="5" fillId="0" borderId="6" xfId="17" applyNumberFormat="1" applyFont="1" applyFill="1" applyBorder="1" applyAlignment="1">
      <alignment/>
    </xf>
    <xf numFmtId="41" fontId="4" fillId="0" borderId="8" xfId="17" applyNumberFormat="1" applyFont="1" applyFill="1" applyBorder="1" applyAlignment="1">
      <alignment/>
    </xf>
    <xf numFmtId="41" fontId="5" fillId="0" borderId="8" xfId="17" applyNumberFormat="1" applyFont="1" applyFill="1" applyBorder="1" applyAlignment="1">
      <alignment/>
    </xf>
    <xf numFmtId="38" fontId="10" fillId="0" borderId="3" xfId="17" applyFont="1" applyFill="1" applyBorder="1" applyAlignment="1">
      <alignment vertical="center"/>
    </xf>
    <xf numFmtId="38" fontId="10" fillId="0" borderId="3" xfId="17" applyFont="1" applyBorder="1" applyAlignment="1">
      <alignment vertical="center"/>
    </xf>
    <xf numFmtId="41" fontId="4" fillId="0" borderId="8" xfId="17" applyNumberFormat="1" applyFont="1" applyBorder="1" applyAlignment="1">
      <alignment horizontal="right"/>
    </xf>
    <xf numFmtId="41" fontId="4" fillId="0" borderId="8" xfId="17" applyNumberFormat="1" applyFont="1" applyBorder="1" applyAlignment="1">
      <alignment/>
    </xf>
    <xf numFmtId="41" fontId="5" fillId="0" borderId="8" xfId="17" applyNumberFormat="1" applyFont="1" applyBorder="1" applyAlignment="1">
      <alignment horizontal="right"/>
    </xf>
    <xf numFmtId="41" fontId="4" fillId="0" borderId="13" xfId="17" applyNumberFormat="1" applyFont="1" applyBorder="1" applyAlignment="1">
      <alignment/>
    </xf>
    <xf numFmtId="38" fontId="4" fillId="0" borderId="0" xfId="17" applyFont="1" applyBorder="1" applyAlignment="1">
      <alignment horizontal="centerContinuous" vertical="center"/>
    </xf>
    <xf numFmtId="38" fontId="11" fillId="0" borderId="0" xfId="17" applyFont="1" applyBorder="1" applyAlignment="1">
      <alignment horizontal="right" vertical="center"/>
    </xf>
    <xf numFmtId="38" fontId="4" fillId="0" borderId="26" xfId="17" applyFont="1" applyBorder="1" applyAlignment="1">
      <alignment horizontal="distributed" vertical="center"/>
    </xf>
    <xf numFmtId="38" fontId="11" fillId="0" borderId="22" xfId="17" applyFont="1" applyBorder="1" applyAlignment="1">
      <alignment horizontal="distributed" vertical="center"/>
    </xf>
    <xf numFmtId="38" fontId="11" fillId="0" borderId="23" xfId="17" applyFont="1" applyBorder="1" applyAlignment="1">
      <alignment horizontal="distributed" vertical="center"/>
    </xf>
    <xf numFmtId="38" fontId="4" fillId="0" borderId="19" xfId="17" applyFont="1" applyFill="1" applyBorder="1" applyAlignment="1">
      <alignment vertical="center"/>
    </xf>
    <xf numFmtId="181" fontId="4" fillId="0" borderId="27" xfId="17" applyNumberFormat="1" applyFont="1" applyFill="1" applyBorder="1" applyAlignment="1">
      <alignment vertical="center"/>
    </xf>
    <xf numFmtId="38" fontId="11" fillId="0" borderId="26" xfId="17" applyFont="1" applyBorder="1" applyAlignment="1">
      <alignment horizontal="distributed" vertical="center"/>
    </xf>
    <xf numFmtId="38" fontId="11" fillId="0" borderId="22" xfId="17" applyFont="1" applyBorder="1" applyAlignment="1">
      <alignment horizontal="center" vertical="center"/>
    </xf>
    <xf numFmtId="38" fontId="11" fillId="0" borderId="23" xfId="17" applyFont="1" applyBorder="1" applyAlignment="1">
      <alignment horizontal="center" vertical="center"/>
    </xf>
    <xf numFmtId="38" fontId="13" fillId="0" borderId="8" xfId="17" applyFont="1" applyBorder="1" applyAlignment="1">
      <alignment horizontal="distributed" vertical="center"/>
    </xf>
    <xf numFmtId="41" fontId="13" fillId="0" borderId="6" xfId="17" applyNumberFormat="1" applyFont="1" applyBorder="1" applyAlignment="1">
      <alignment horizontal="center" vertical="center"/>
    </xf>
    <xf numFmtId="41" fontId="13" fillId="0" borderId="7" xfId="17" applyNumberFormat="1" applyFont="1" applyBorder="1" applyAlignment="1">
      <alignment horizontal="center" vertical="center"/>
    </xf>
    <xf numFmtId="38" fontId="5" fillId="0" borderId="0" xfId="17" applyFont="1" applyAlignment="1">
      <alignment vertical="center"/>
    </xf>
    <xf numFmtId="38" fontId="25" fillId="0" borderId="3" xfId="17" applyFont="1" applyBorder="1" applyAlignment="1">
      <alignment horizontal="distributed" vertical="center"/>
    </xf>
    <xf numFmtId="38" fontId="11" fillId="0" borderId="8" xfId="17" applyFont="1" applyBorder="1" applyAlignment="1">
      <alignment horizontal="distributed" vertical="center"/>
    </xf>
    <xf numFmtId="41" fontId="11" fillId="0" borderId="8" xfId="17" applyNumberFormat="1" applyFont="1" applyBorder="1" applyAlignment="1">
      <alignment horizontal="center" vertical="center"/>
    </xf>
    <xf numFmtId="41" fontId="11" fillId="0" borderId="9" xfId="17" applyNumberFormat="1" applyFont="1" applyBorder="1" applyAlignment="1">
      <alignment horizontal="center" vertical="center"/>
    </xf>
    <xf numFmtId="38" fontId="11" fillId="0" borderId="8" xfId="17" applyFont="1" applyFill="1" applyBorder="1" applyAlignment="1">
      <alignment horizontal="distributed" vertical="center"/>
    </xf>
    <xf numFmtId="38" fontId="4" fillId="0" borderId="3" xfId="17" applyFont="1" applyFill="1" applyBorder="1" applyAlignment="1">
      <alignment vertical="center" shrinkToFit="1"/>
    </xf>
    <xf numFmtId="38" fontId="4" fillId="0" borderId="20" xfId="17" applyFont="1" applyBorder="1" applyAlignment="1">
      <alignment vertical="center"/>
    </xf>
    <xf numFmtId="38" fontId="4" fillId="0" borderId="22" xfId="17" applyFont="1" applyFill="1" applyBorder="1" applyAlignment="1">
      <alignment horizontal="center" vertical="center"/>
    </xf>
    <xf numFmtId="38" fontId="4" fillId="0" borderId="23" xfId="17" applyFont="1" applyFill="1" applyBorder="1" applyAlignment="1">
      <alignment horizontal="center" vertical="center"/>
    </xf>
    <xf numFmtId="38" fontId="4" fillId="0" borderId="34" xfId="17" applyFont="1" applyFill="1" applyBorder="1" applyAlignment="1">
      <alignment horizontal="center" vertical="center"/>
    </xf>
    <xf numFmtId="38" fontId="4" fillId="0" borderId="26" xfId="17" applyFont="1" applyFill="1" applyBorder="1" applyAlignment="1">
      <alignment horizontal="center" vertical="center"/>
    </xf>
    <xf numFmtId="38" fontId="4" fillId="0" borderId="3" xfId="17" applyFont="1" applyFill="1" applyBorder="1" applyAlignment="1">
      <alignment horizontal="center" vertical="center"/>
    </xf>
    <xf numFmtId="38" fontId="11" fillId="0" borderId="6" xfId="17" applyFont="1" applyFill="1" applyBorder="1" applyAlignment="1">
      <alignment horizontal="center" vertical="center" shrinkToFit="1"/>
    </xf>
    <xf numFmtId="38" fontId="11" fillId="0" borderId="7" xfId="17" applyFont="1" applyFill="1" applyBorder="1" applyAlignment="1">
      <alignment horizontal="center" vertical="center" shrinkToFit="1"/>
    </xf>
    <xf numFmtId="38" fontId="18" fillId="0" borderId="8" xfId="17" applyFont="1" applyFill="1" applyBorder="1" applyAlignment="1">
      <alignment horizontal="center" vertical="center" shrinkToFit="1"/>
    </xf>
    <xf numFmtId="38" fontId="18" fillId="0" borderId="9" xfId="17" applyFont="1" applyFill="1" applyBorder="1" applyAlignment="1">
      <alignment horizontal="center" vertical="center" shrinkToFit="1"/>
    </xf>
    <xf numFmtId="38" fontId="11" fillId="0" borderId="18" xfId="17" applyFont="1" applyFill="1" applyBorder="1" applyAlignment="1">
      <alignment horizontal="distributed" vertical="center"/>
    </xf>
    <xf numFmtId="38" fontId="11" fillId="0" borderId="24" xfId="17" applyFont="1" applyFill="1" applyBorder="1" applyAlignment="1">
      <alignment horizontal="distributed" vertical="center"/>
    </xf>
    <xf numFmtId="38" fontId="13" fillId="0" borderId="6" xfId="17" applyFont="1" applyFill="1" applyBorder="1" applyAlignment="1">
      <alignment vertical="center" shrinkToFit="1"/>
    </xf>
    <xf numFmtId="38" fontId="11" fillId="0" borderId="8" xfId="17" applyFont="1" applyFill="1" applyBorder="1" applyAlignment="1">
      <alignment vertical="center" shrinkToFit="1"/>
    </xf>
    <xf numFmtId="38" fontId="13" fillId="0" borderId="8" xfId="17" applyFont="1" applyFill="1" applyBorder="1" applyAlignment="1">
      <alignment vertical="center" shrinkToFit="1"/>
    </xf>
    <xf numFmtId="38" fontId="11" fillId="0" borderId="8" xfId="17" applyFont="1" applyFill="1" applyBorder="1" applyAlignment="1">
      <alignment horizontal="right" vertical="center" shrinkToFit="1"/>
    </xf>
    <xf numFmtId="204" fontId="11" fillId="0" borderId="8" xfId="36" applyNumberFormat="1" applyFont="1" applyFill="1" applyBorder="1" applyAlignment="1" applyProtection="1">
      <alignment vertical="center"/>
      <protection locked="0"/>
    </xf>
    <xf numFmtId="3" fontId="11" fillId="0" borderId="8" xfId="17" applyNumberFormat="1" applyFont="1" applyFill="1" applyBorder="1" applyAlignment="1">
      <alignment vertical="center" shrinkToFit="1"/>
    </xf>
    <xf numFmtId="38" fontId="13" fillId="0" borderId="8" xfId="17" applyFont="1" applyFill="1" applyBorder="1" applyAlignment="1">
      <alignment horizontal="right" vertical="center" shrinkToFit="1"/>
    </xf>
    <xf numFmtId="38" fontId="27" fillId="0" borderId="0" xfId="17" applyFont="1" applyFill="1" applyAlignment="1">
      <alignment vertical="center"/>
    </xf>
    <xf numFmtId="38" fontId="10" fillId="0" borderId="3" xfId="17" applyFont="1" applyFill="1" applyBorder="1" applyAlignment="1">
      <alignment horizontal="distributed" vertical="center"/>
    </xf>
    <xf numFmtId="38" fontId="10" fillId="0" borderId="20" xfId="17" applyFont="1" applyFill="1" applyBorder="1" applyAlignment="1">
      <alignment horizontal="distributed" vertical="center"/>
    </xf>
    <xf numFmtId="38" fontId="11" fillId="0" borderId="13" xfId="17" applyFont="1" applyFill="1" applyBorder="1" applyAlignment="1">
      <alignment horizontal="right" vertical="center" shrinkToFit="1"/>
    </xf>
    <xf numFmtId="38" fontId="20" fillId="0" borderId="0" xfId="17" applyFont="1" applyAlignment="1">
      <alignment horizontal="right" vertical="center"/>
    </xf>
    <xf numFmtId="38" fontId="22" fillId="0" borderId="22" xfId="17" applyFont="1" applyBorder="1" applyAlignment="1">
      <alignment vertical="center"/>
    </xf>
    <xf numFmtId="38" fontId="20" fillId="0" borderId="0" xfId="17" applyFont="1" applyAlignment="1">
      <alignment vertical="center"/>
    </xf>
    <xf numFmtId="0" fontId="20" fillId="0" borderId="0" xfId="0" applyFont="1" applyAlignment="1">
      <alignment vertical="center"/>
    </xf>
    <xf numFmtId="38" fontId="22" fillId="0" borderId="6" xfId="17" applyFont="1" applyBorder="1" applyAlignment="1">
      <alignment vertical="center"/>
    </xf>
    <xf numFmtId="38" fontId="22" fillId="0" borderId="7" xfId="17" applyFont="1" applyBorder="1" applyAlignment="1">
      <alignment vertical="center"/>
    </xf>
    <xf numFmtId="38" fontId="20" fillId="0" borderId="0" xfId="17" applyFont="1" applyBorder="1" applyAlignment="1">
      <alignment vertical="center"/>
    </xf>
    <xf numFmtId="0" fontId="20" fillId="0" borderId="0" xfId="0" applyFont="1" applyBorder="1" applyAlignment="1">
      <alignment horizontal="center" vertical="center"/>
    </xf>
    <xf numFmtId="38" fontId="20" fillId="0" borderId="0" xfId="17" applyFont="1" applyBorder="1" applyAlignment="1">
      <alignment horizontal="center" vertical="center"/>
    </xf>
    <xf numFmtId="38" fontId="22" fillId="0" borderId="18" xfId="17" applyFont="1" applyBorder="1" applyAlignment="1">
      <alignment horizontal="center" vertical="center"/>
    </xf>
    <xf numFmtId="38" fontId="22" fillId="0" borderId="24" xfId="17" applyFont="1" applyBorder="1" applyAlignment="1">
      <alignment horizontal="center" vertical="center"/>
    </xf>
    <xf numFmtId="38" fontId="22" fillId="0" borderId="8" xfId="17" applyFont="1" applyBorder="1" applyAlignment="1">
      <alignment vertical="center"/>
    </xf>
    <xf numFmtId="205" fontId="22" fillId="0" borderId="8" xfId="17" applyNumberFormat="1" applyFont="1" applyBorder="1" applyAlignment="1">
      <alignment horizontal="right" vertical="center"/>
    </xf>
    <xf numFmtId="38" fontId="22" fillId="0" borderId="13" xfId="17" applyFont="1" applyBorder="1" applyAlignment="1">
      <alignment vertical="center"/>
    </xf>
    <xf numFmtId="0" fontId="20" fillId="0" borderId="0" xfId="0" applyFont="1" applyBorder="1" applyAlignment="1">
      <alignment horizontal="left" vertical="center"/>
    </xf>
    <xf numFmtId="0" fontId="20" fillId="0" borderId="0" xfId="0" applyFont="1" applyFill="1" applyBorder="1" applyAlignment="1">
      <alignment vertical="center"/>
    </xf>
    <xf numFmtId="38" fontId="20" fillId="0" borderId="0" xfId="17" applyFont="1" applyFill="1" applyBorder="1" applyAlignment="1">
      <alignment vertical="center"/>
    </xf>
    <xf numFmtId="41" fontId="8" fillId="0" borderId="0" xfId="17" applyNumberFormat="1" applyFont="1" applyFill="1" applyAlignment="1">
      <alignment vertical="center"/>
    </xf>
    <xf numFmtId="41" fontId="11" fillId="0" borderId="0" xfId="17" applyNumberFormat="1" applyFont="1" applyFill="1" applyAlignment="1">
      <alignment vertical="center" shrinkToFit="1"/>
    </xf>
    <xf numFmtId="41" fontId="11" fillId="0" borderId="0" xfId="17" applyNumberFormat="1" applyFont="1" applyFill="1" applyBorder="1" applyAlignment="1">
      <alignment vertical="center" shrinkToFit="1"/>
    </xf>
    <xf numFmtId="41" fontId="11" fillId="0" borderId="0" xfId="17" applyNumberFormat="1" applyFont="1" applyFill="1" applyAlignment="1">
      <alignment vertical="center"/>
    </xf>
    <xf numFmtId="41" fontId="11" fillId="0" borderId="0" xfId="17" applyNumberFormat="1" applyFont="1" applyFill="1" applyBorder="1" applyAlignment="1">
      <alignment vertical="center"/>
    </xf>
    <xf numFmtId="41" fontId="11" fillId="0" borderId="0" xfId="17" applyNumberFormat="1" applyFont="1" applyFill="1" applyBorder="1" applyAlignment="1">
      <alignment horizontal="right" vertical="center"/>
    </xf>
    <xf numFmtId="41" fontId="11" fillId="0" borderId="2" xfId="17" applyNumberFormat="1" applyFont="1" applyFill="1" applyBorder="1" applyAlignment="1">
      <alignment horizontal="distributed" vertical="center" shrinkToFit="1"/>
    </xf>
    <xf numFmtId="41" fontId="11" fillId="0" borderId="1" xfId="17" applyNumberFormat="1" applyFont="1" applyFill="1" applyBorder="1" applyAlignment="1">
      <alignment horizontal="center" vertical="center" shrinkToFit="1"/>
    </xf>
    <xf numFmtId="41" fontId="11" fillId="0" borderId="3" xfId="17" applyNumberFormat="1" applyFont="1" applyFill="1" applyBorder="1" applyAlignment="1">
      <alignment horizontal="distributed" vertical="center" shrinkToFit="1"/>
    </xf>
    <xf numFmtId="41" fontId="11" fillId="0" borderId="11" xfId="17" applyNumberFormat="1" applyFont="1" applyFill="1" applyBorder="1" applyAlignment="1">
      <alignment horizontal="center" vertical="center" shrinkToFit="1"/>
    </xf>
    <xf numFmtId="41" fontId="11" fillId="0" borderId="0" xfId="17" applyNumberFormat="1" applyFont="1" applyFill="1" applyBorder="1" applyAlignment="1">
      <alignment horizontal="center" vertical="center" shrinkToFit="1"/>
    </xf>
    <xf numFmtId="41" fontId="11" fillId="0" borderId="19" xfId="17" applyNumberFormat="1" applyFont="1" applyFill="1" applyBorder="1" applyAlignment="1">
      <alignment horizontal="center" vertical="center" shrinkToFit="1"/>
    </xf>
    <xf numFmtId="41" fontId="11" fillId="0" borderId="6" xfId="17" applyNumberFormat="1" applyFont="1" applyFill="1" applyBorder="1" applyAlignment="1">
      <alignment horizontal="center" vertical="center" shrinkToFit="1"/>
    </xf>
    <xf numFmtId="41" fontId="11" fillId="0" borderId="5" xfId="17" applyNumberFormat="1" applyFont="1" applyFill="1" applyBorder="1" applyAlignment="1">
      <alignment horizontal="center" vertical="center" shrinkToFit="1"/>
    </xf>
    <xf numFmtId="41" fontId="11" fillId="0" borderId="11" xfId="17" applyNumberFormat="1" applyFont="1" applyFill="1" applyBorder="1" applyAlignment="1">
      <alignment horizontal="distributed" vertical="center" shrinkToFit="1"/>
    </xf>
    <xf numFmtId="41" fontId="13" fillId="0" borderId="5" xfId="17" applyNumberFormat="1" applyFont="1" applyFill="1" applyBorder="1" applyAlignment="1">
      <alignment horizontal="distributed" vertical="center" shrinkToFit="1"/>
    </xf>
    <xf numFmtId="41" fontId="13" fillId="0" borderId="0" xfId="17" applyNumberFormat="1" applyFont="1" applyFill="1" applyAlignment="1">
      <alignment vertical="center" shrinkToFit="1"/>
    </xf>
    <xf numFmtId="41" fontId="13" fillId="0" borderId="3" xfId="17" applyNumberFormat="1" applyFont="1" applyFill="1" applyBorder="1" applyAlignment="1">
      <alignment horizontal="distributed" vertical="center" shrinkToFit="1"/>
    </xf>
    <xf numFmtId="41" fontId="11" fillId="0" borderId="0" xfId="0" applyNumberFormat="1" applyFont="1" applyFill="1" applyBorder="1" applyAlignment="1">
      <alignment vertical="center" shrinkToFit="1"/>
    </xf>
    <xf numFmtId="41" fontId="11" fillId="0" borderId="20" xfId="17" applyNumberFormat="1" applyFont="1" applyFill="1" applyBorder="1" applyAlignment="1">
      <alignment horizontal="distributed" vertical="center" shrinkToFit="1"/>
    </xf>
    <xf numFmtId="38" fontId="10" fillId="0" borderId="0" xfId="17" applyFont="1" applyFill="1" applyAlignment="1">
      <alignment/>
    </xf>
    <xf numFmtId="38" fontId="10" fillId="0" borderId="0" xfId="17" applyFont="1" applyAlignment="1">
      <alignment/>
    </xf>
    <xf numFmtId="38" fontId="10" fillId="0" borderId="0" xfId="17" applyFont="1" applyAlignment="1">
      <alignment horizontal="center"/>
    </xf>
    <xf numFmtId="38" fontId="10" fillId="0" borderId="0" xfId="17" applyFont="1" applyBorder="1" applyAlignment="1">
      <alignment/>
    </xf>
    <xf numFmtId="38" fontId="10" fillId="0" borderId="0" xfId="17" applyFont="1" applyBorder="1" applyAlignment="1">
      <alignment horizontal="right"/>
    </xf>
    <xf numFmtId="38" fontId="10" fillId="0" borderId="2" xfId="17" applyFont="1" applyBorder="1" applyAlignment="1">
      <alignment horizontal="distributed" vertical="center"/>
    </xf>
    <xf numFmtId="38" fontId="10" fillId="0" borderId="17" xfId="17" applyFont="1" applyBorder="1" applyAlignment="1">
      <alignment horizontal="centerContinuous"/>
    </xf>
    <xf numFmtId="38" fontId="10" fillId="0" borderId="25" xfId="17" applyFont="1" applyBorder="1" applyAlignment="1">
      <alignment horizontal="centerContinuous"/>
    </xf>
    <xf numFmtId="38" fontId="10" fillId="0" borderId="11" xfId="17" applyFont="1" applyBorder="1" applyAlignment="1">
      <alignment horizontal="distributed" vertical="center"/>
    </xf>
    <xf numFmtId="38" fontId="10" fillId="0" borderId="18" xfId="17" applyFont="1" applyBorder="1" applyAlignment="1">
      <alignment horizontal="center" vertical="center"/>
    </xf>
    <xf numFmtId="38" fontId="18" fillId="0" borderId="18" xfId="17" applyFont="1" applyBorder="1" applyAlignment="1">
      <alignment horizontal="center" vertical="center"/>
    </xf>
    <xf numFmtId="38" fontId="10" fillId="0" borderId="24" xfId="17" applyFont="1" applyBorder="1" applyAlignment="1">
      <alignment horizontal="center" vertical="center"/>
    </xf>
    <xf numFmtId="38" fontId="4" fillId="0" borderId="3" xfId="17" applyFont="1" applyBorder="1" applyAlignment="1">
      <alignment horizontal="distributed"/>
    </xf>
    <xf numFmtId="38" fontId="4" fillId="0" borderId="20" xfId="17" applyFont="1" applyBorder="1" applyAlignment="1">
      <alignment horizontal="distributed"/>
    </xf>
    <xf numFmtId="38" fontId="10" fillId="0" borderId="22" xfId="17" applyFont="1" applyBorder="1" applyAlignment="1">
      <alignment horizontal="centerContinuous"/>
    </xf>
    <xf numFmtId="38" fontId="18" fillId="0" borderId="19" xfId="17" applyFont="1" applyBorder="1" applyAlignment="1">
      <alignment horizontal="center" vertical="center"/>
    </xf>
    <xf numFmtId="38" fontId="10" fillId="0" borderId="19" xfId="17" applyFont="1" applyBorder="1" applyAlignment="1">
      <alignment horizontal="center" vertical="center"/>
    </xf>
    <xf numFmtId="38" fontId="10" fillId="0" borderId="19" xfId="17" applyFont="1" applyFill="1" applyBorder="1" applyAlignment="1">
      <alignment horizontal="center"/>
    </xf>
    <xf numFmtId="38" fontId="4" fillId="0" borderId="0" xfId="17" applyFont="1" applyAlignment="1">
      <alignment horizontal="right" vertical="center"/>
    </xf>
    <xf numFmtId="38" fontId="4" fillId="0" borderId="0" xfId="17" applyFont="1" applyBorder="1" applyAlignment="1">
      <alignment horizontal="right" vertical="center"/>
    </xf>
    <xf numFmtId="38" fontId="11" fillId="0" borderId="17" xfId="17" applyFont="1" applyBorder="1" applyAlignment="1">
      <alignment horizontal="centerContinuous" vertical="center"/>
    </xf>
    <xf numFmtId="38" fontId="11" fillId="0" borderId="25" xfId="17" applyFont="1" applyBorder="1" applyAlignment="1">
      <alignment horizontal="centerContinuous" vertical="center"/>
    </xf>
    <xf numFmtId="38" fontId="4" fillId="0" borderId="5" xfId="17" applyFont="1" applyBorder="1" applyAlignment="1">
      <alignment horizontal="distributed" vertical="center"/>
    </xf>
    <xf numFmtId="38" fontId="4" fillId="0" borderId="8" xfId="17" applyFont="1" applyBorder="1" applyAlignment="1">
      <alignment horizontal="distributed" vertical="center"/>
    </xf>
    <xf numFmtId="38" fontId="4" fillId="0" borderId="9" xfId="17" applyFont="1" applyBorder="1" applyAlignment="1">
      <alignment horizontal="distributed" vertical="center"/>
    </xf>
    <xf numFmtId="38" fontId="11" fillId="0" borderId="8" xfId="17" applyFont="1" applyBorder="1" applyAlignment="1">
      <alignment vertical="center" shrinkToFit="1"/>
    </xf>
    <xf numFmtId="181" fontId="11" fillId="0" borderId="9" xfId="17" applyNumberFormat="1" applyFont="1" applyBorder="1" applyAlignment="1">
      <alignment vertical="center" shrinkToFit="1"/>
    </xf>
    <xf numFmtId="38" fontId="11" fillId="0" borderId="8" xfId="17" applyFont="1" applyFill="1" applyBorder="1" applyAlignment="1">
      <alignment vertical="center"/>
    </xf>
    <xf numFmtId="38" fontId="11" fillId="0" borderId="8" xfId="17" applyFont="1" applyBorder="1" applyAlignment="1">
      <alignment vertical="center"/>
    </xf>
    <xf numFmtId="181" fontId="11" fillId="0" borderId="9" xfId="17" applyNumberFormat="1" applyFont="1" applyBorder="1" applyAlignment="1">
      <alignment vertical="center"/>
    </xf>
    <xf numFmtId="181" fontId="4" fillId="0" borderId="0" xfId="17" applyNumberFormat="1" applyFont="1" applyBorder="1" applyAlignment="1">
      <alignment vertical="center"/>
    </xf>
    <xf numFmtId="38" fontId="4" fillId="0" borderId="6" xfId="17" applyFont="1" applyBorder="1" applyAlignment="1">
      <alignment horizontal="centerContinuous" vertical="center"/>
    </xf>
    <xf numFmtId="38" fontId="4" fillId="0" borderId="7" xfId="17" applyFont="1" applyBorder="1" applyAlignment="1">
      <alignment horizontal="centerContinuous" vertical="center"/>
    </xf>
    <xf numFmtId="38" fontId="11" fillId="0" borderId="9" xfId="17" applyFont="1" applyBorder="1" applyAlignment="1">
      <alignment vertical="center" shrinkToFit="1"/>
    </xf>
    <xf numFmtId="41" fontId="11" fillId="0" borderId="9" xfId="17" applyNumberFormat="1" applyFont="1" applyBorder="1" applyAlignment="1">
      <alignment horizontal="right" vertical="center" shrinkToFit="1"/>
    </xf>
    <xf numFmtId="38" fontId="18" fillId="0" borderId="8" xfId="17" applyFont="1" applyBorder="1" applyAlignment="1">
      <alignment vertical="center" shrinkToFit="1"/>
    </xf>
    <xf numFmtId="38" fontId="18" fillId="0" borderId="9" xfId="17" applyFont="1" applyBorder="1" applyAlignment="1">
      <alignment vertical="center" shrinkToFit="1"/>
    </xf>
    <xf numFmtId="38" fontId="5" fillId="0" borderId="3" xfId="17" applyFont="1" applyBorder="1" applyAlignment="1">
      <alignment horizontal="center" vertical="center"/>
    </xf>
    <xf numFmtId="41" fontId="13" fillId="0" borderId="8" xfId="17" applyNumberFormat="1" applyFont="1" applyBorder="1" applyAlignment="1">
      <alignment horizontal="right" vertical="center" shrinkToFit="1"/>
    </xf>
    <xf numFmtId="41" fontId="13" fillId="0" borderId="9" xfId="17" applyNumberFormat="1" applyFont="1" applyBorder="1" applyAlignment="1">
      <alignment horizontal="right" vertical="center" shrinkToFit="1"/>
    </xf>
    <xf numFmtId="38" fontId="4" fillId="0" borderId="20" xfId="17" applyFont="1" applyBorder="1" applyAlignment="1">
      <alignment horizontal="center" vertical="center"/>
    </xf>
    <xf numFmtId="38" fontId="4" fillId="0" borderId="13" xfId="17" applyFont="1" applyBorder="1" applyAlignment="1">
      <alignment horizontal="right" vertical="center"/>
    </xf>
    <xf numFmtId="38" fontId="4" fillId="0" borderId="14" xfId="17" applyFont="1" applyBorder="1" applyAlignment="1">
      <alignment horizontal="right" vertical="center"/>
    </xf>
    <xf numFmtId="38" fontId="4" fillId="0" borderId="18" xfId="17" applyFont="1" applyBorder="1" applyAlignment="1">
      <alignment horizontal="center" vertical="center" shrinkToFit="1"/>
    </xf>
    <xf numFmtId="38" fontId="4" fillId="0" borderId="19" xfId="17" applyFont="1" applyBorder="1" applyAlignment="1">
      <alignment horizontal="center" vertical="center" shrinkToFit="1"/>
    </xf>
    <xf numFmtId="38" fontId="4" fillId="0" borderId="18" xfId="17" applyFont="1" applyFill="1" applyBorder="1" applyAlignment="1">
      <alignment horizontal="center" vertical="center" shrinkToFit="1"/>
    </xf>
    <xf numFmtId="38" fontId="4" fillId="0" borderId="24" xfId="17" applyFont="1" applyBorder="1" applyAlignment="1">
      <alignment horizontal="center" vertical="center" shrinkToFit="1"/>
    </xf>
    <xf numFmtId="38" fontId="4" fillId="0" borderId="3" xfId="17" applyFont="1" applyBorder="1" applyAlignment="1">
      <alignment/>
    </xf>
    <xf numFmtId="206" fontId="4" fillId="0" borderId="8" xfId="17" applyNumberFormat="1" applyFont="1" applyBorder="1" applyAlignment="1">
      <alignment/>
    </xf>
    <xf numFmtId="185" fontId="4" fillId="0" borderId="8" xfId="17" applyNumberFormat="1" applyFont="1" applyFill="1" applyBorder="1" applyAlignment="1">
      <alignment horizontal="right"/>
    </xf>
    <xf numFmtId="41" fontId="4" fillId="0" borderId="9" xfId="17" applyNumberFormat="1" applyFont="1" applyBorder="1" applyAlignment="1">
      <alignment/>
    </xf>
    <xf numFmtId="38" fontId="5" fillId="0" borderId="3" xfId="17" applyFont="1" applyBorder="1" applyAlignment="1">
      <alignment/>
    </xf>
    <xf numFmtId="41" fontId="5" fillId="0" borderId="8" xfId="17" applyNumberFormat="1" applyFont="1" applyBorder="1" applyAlignment="1">
      <alignment/>
    </xf>
    <xf numFmtId="206" fontId="5" fillId="0" borderId="8" xfId="17" applyNumberFormat="1" applyFont="1" applyBorder="1" applyAlignment="1">
      <alignment/>
    </xf>
    <xf numFmtId="207" fontId="5" fillId="0" borderId="8" xfId="17" applyNumberFormat="1" applyFont="1" applyFill="1" applyBorder="1" applyAlignment="1">
      <alignment/>
    </xf>
    <xf numFmtId="41" fontId="5" fillId="0" borderId="9" xfId="17" applyNumberFormat="1" applyFont="1" applyBorder="1" applyAlignment="1">
      <alignment/>
    </xf>
    <xf numFmtId="38" fontId="4" fillId="0" borderId="3" xfId="17" applyFont="1" applyBorder="1" applyAlignment="1">
      <alignment horizontal="right"/>
    </xf>
    <xf numFmtId="41" fontId="4" fillId="0" borderId="9" xfId="17" applyNumberFormat="1" applyFont="1" applyBorder="1" applyAlignment="1">
      <alignment horizontal="right"/>
    </xf>
    <xf numFmtId="38" fontId="4" fillId="0" borderId="20" xfId="17" applyFont="1" applyBorder="1" applyAlignment="1">
      <alignment horizontal="right"/>
    </xf>
    <xf numFmtId="41" fontId="4" fillId="0" borderId="13" xfId="17" applyNumberFormat="1" applyFont="1" applyBorder="1" applyAlignment="1">
      <alignment/>
    </xf>
    <xf numFmtId="206" fontId="4" fillId="0" borderId="13" xfId="17" applyNumberFormat="1" applyFont="1" applyBorder="1" applyAlignment="1">
      <alignment/>
    </xf>
    <xf numFmtId="41" fontId="4" fillId="0" borderId="13" xfId="17" applyNumberFormat="1" applyFont="1" applyBorder="1" applyAlignment="1">
      <alignment horizontal="right"/>
    </xf>
    <xf numFmtId="41" fontId="4" fillId="0" borderId="14" xfId="17" applyNumberFormat="1" applyFont="1" applyBorder="1" applyAlignment="1">
      <alignment/>
    </xf>
    <xf numFmtId="38" fontId="4" fillId="0" borderId="18" xfId="17" applyFont="1" applyFill="1" applyBorder="1" applyAlignment="1">
      <alignment horizontal="distributed" vertical="center"/>
    </xf>
    <xf numFmtId="38" fontId="4" fillId="0" borderId="18" xfId="17" applyFont="1" applyFill="1" applyBorder="1" applyAlignment="1">
      <alignment horizontal="distributed" vertical="center" wrapText="1"/>
    </xf>
    <xf numFmtId="38" fontId="4" fillId="0" borderId="24" xfId="17" applyFont="1" applyBorder="1" applyAlignment="1">
      <alignment horizontal="distributed" vertical="center" wrapText="1"/>
    </xf>
    <xf numFmtId="38" fontId="4" fillId="0" borderId="3" xfId="17" applyFont="1" applyFill="1" applyBorder="1" applyAlignment="1">
      <alignment horizontal="center"/>
    </xf>
    <xf numFmtId="38" fontId="4" fillId="0" borderId="8" xfId="17" applyFont="1" applyFill="1" applyBorder="1" applyAlignment="1">
      <alignment/>
    </xf>
    <xf numFmtId="181" fontId="4" fillId="0" borderId="8" xfId="17" applyNumberFormat="1" applyFont="1" applyFill="1" applyBorder="1" applyAlignment="1">
      <alignment/>
    </xf>
    <xf numFmtId="181" fontId="4" fillId="0" borderId="9" xfId="17" applyNumberFormat="1" applyFont="1" applyBorder="1" applyAlignment="1">
      <alignment/>
    </xf>
    <xf numFmtId="38" fontId="5" fillId="0" borderId="3" xfId="17" applyFont="1" applyFill="1" applyBorder="1" applyAlignment="1">
      <alignment horizontal="center"/>
    </xf>
    <xf numFmtId="38" fontId="5" fillId="0" borderId="8" xfId="17" applyFont="1" applyFill="1" applyBorder="1" applyAlignment="1">
      <alignment/>
    </xf>
    <xf numFmtId="181" fontId="5" fillId="0" borderId="8" xfId="17" applyNumberFormat="1" applyFont="1" applyFill="1" applyBorder="1" applyAlignment="1">
      <alignment/>
    </xf>
    <xf numFmtId="38" fontId="5" fillId="0" borderId="8" xfId="17" applyFont="1" applyBorder="1" applyAlignment="1">
      <alignment/>
    </xf>
    <xf numFmtId="181" fontId="5" fillId="0" borderId="9" xfId="17" applyNumberFormat="1" applyFont="1" applyBorder="1" applyAlignment="1">
      <alignment/>
    </xf>
    <xf numFmtId="38" fontId="4" fillId="0" borderId="22" xfId="17" applyFont="1" applyFill="1" applyBorder="1" applyAlignment="1">
      <alignment horizontal="distributed" vertical="center"/>
    </xf>
    <xf numFmtId="38" fontId="4" fillId="0" borderId="22" xfId="17" applyFont="1" applyBorder="1" applyAlignment="1">
      <alignment horizontal="distributed" vertical="center"/>
    </xf>
    <xf numFmtId="38" fontId="4" fillId="0" borderId="23" xfId="17" applyFont="1" applyBorder="1" applyAlignment="1">
      <alignment horizontal="distributed" vertical="center"/>
    </xf>
    <xf numFmtId="38" fontId="5" fillId="0" borderId="20" xfId="17" applyFont="1" applyFill="1" applyBorder="1" applyAlignment="1">
      <alignment horizontal="center"/>
    </xf>
    <xf numFmtId="38" fontId="5" fillId="0" borderId="13" xfId="17" applyFont="1" applyFill="1" applyBorder="1" applyAlignment="1">
      <alignment/>
    </xf>
    <xf numFmtId="181" fontId="5" fillId="0" borderId="13" xfId="17" applyNumberFormat="1" applyFont="1" applyFill="1" applyBorder="1" applyAlignment="1">
      <alignment/>
    </xf>
    <xf numFmtId="38" fontId="5" fillId="0" borderId="13" xfId="17" applyFont="1" applyBorder="1" applyAlignment="1">
      <alignment/>
    </xf>
    <xf numFmtId="181" fontId="5" fillId="0" borderId="14" xfId="17" applyNumberFormat="1" applyFont="1" applyBorder="1" applyAlignment="1">
      <alignment/>
    </xf>
    <xf numFmtId="38" fontId="4" fillId="0" borderId="0" xfId="17" applyFont="1" applyBorder="1" applyAlignment="1">
      <alignment/>
    </xf>
    <xf numFmtId="38" fontId="18" fillId="0" borderId="26" xfId="17" applyFont="1" applyBorder="1" applyAlignment="1">
      <alignment horizontal="center" vertical="center"/>
    </xf>
    <xf numFmtId="0" fontId="4" fillId="0" borderId="3" xfId="0" applyFont="1" applyBorder="1" applyAlignment="1" quotePrefix="1">
      <alignment horizontal="distributed"/>
    </xf>
    <xf numFmtId="208" fontId="4" fillId="0" borderId="8" xfId="17" applyNumberFormat="1" applyFont="1" applyBorder="1" applyAlignment="1">
      <alignment horizontal="right"/>
    </xf>
    <xf numFmtId="208" fontId="4" fillId="0" borderId="7" xfId="17" applyNumberFormat="1" applyFont="1" applyBorder="1" applyAlignment="1">
      <alignment horizontal="right"/>
    </xf>
    <xf numFmtId="0" fontId="5" fillId="0" borderId="3" xfId="0" applyFont="1" applyBorder="1" applyAlignment="1" quotePrefix="1">
      <alignment horizontal="distributed"/>
    </xf>
    <xf numFmtId="208" fontId="5" fillId="0" borderId="8" xfId="17" applyNumberFormat="1" applyFont="1" applyFill="1" applyBorder="1" applyAlignment="1">
      <alignment horizontal="right"/>
    </xf>
    <xf numFmtId="208" fontId="5" fillId="0" borderId="9" xfId="17" applyNumberFormat="1" applyFont="1" applyFill="1" applyBorder="1" applyAlignment="1">
      <alignment horizontal="right"/>
    </xf>
    <xf numFmtId="38" fontId="5" fillId="0" borderId="3" xfId="17" applyFont="1" applyBorder="1" applyAlignment="1">
      <alignment horizontal="distributed"/>
    </xf>
    <xf numFmtId="208" fontId="4" fillId="0" borderId="8" xfId="17" applyNumberFormat="1" applyFont="1" applyFill="1" applyBorder="1" applyAlignment="1">
      <alignment horizontal="right"/>
    </xf>
    <xf numFmtId="208" fontId="4" fillId="0" borderId="9" xfId="17" applyNumberFormat="1" applyFont="1" applyFill="1" applyBorder="1" applyAlignment="1">
      <alignment horizontal="right"/>
    </xf>
    <xf numFmtId="38" fontId="4" fillId="0" borderId="36" xfId="17" applyFont="1" applyBorder="1" applyAlignment="1">
      <alignment horizontal="distributed"/>
    </xf>
    <xf numFmtId="208" fontId="4" fillId="0" borderId="37" xfId="17" applyNumberFormat="1" applyFont="1" applyFill="1" applyBorder="1" applyAlignment="1">
      <alignment horizontal="right"/>
    </xf>
    <xf numFmtId="38" fontId="4" fillId="0" borderId="37" xfId="17" applyFont="1" applyBorder="1" applyAlignment="1">
      <alignment/>
    </xf>
    <xf numFmtId="208" fontId="4" fillId="0" borderId="38" xfId="17" applyNumberFormat="1" applyFont="1" applyFill="1" applyBorder="1" applyAlignment="1">
      <alignment horizontal="right"/>
    </xf>
    <xf numFmtId="38" fontId="11" fillId="0" borderId="26" xfId="17" applyFont="1" applyBorder="1" applyAlignment="1">
      <alignment horizontal="center" vertical="center"/>
    </xf>
    <xf numFmtId="38" fontId="4" fillId="0" borderId="22" xfId="17" applyFont="1" applyFill="1" applyBorder="1" applyAlignment="1">
      <alignment horizontal="distributed" vertical="center" wrapText="1"/>
    </xf>
    <xf numFmtId="38" fontId="4" fillId="0" borderId="23" xfId="17" applyFont="1" applyFill="1" applyBorder="1" applyAlignment="1">
      <alignment horizontal="distributed" vertical="center" wrapText="1"/>
    </xf>
    <xf numFmtId="38" fontId="4" fillId="0" borderId="1" xfId="17" applyFont="1" applyFill="1" applyBorder="1" applyAlignment="1">
      <alignment/>
    </xf>
    <xf numFmtId="208" fontId="4" fillId="0" borderId="7" xfId="17" applyNumberFormat="1" applyFont="1" applyFill="1" applyBorder="1" applyAlignment="1">
      <alignment horizontal="right"/>
    </xf>
    <xf numFmtId="208" fontId="4" fillId="0" borderId="13" xfId="17" applyNumberFormat="1" applyFont="1" applyFill="1" applyBorder="1" applyAlignment="1">
      <alignment horizontal="right"/>
    </xf>
    <xf numFmtId="208" fontId="4" fillId="0" borderId="14" xfId="17" applyNumberFormat="1" applyFont="1" applyFill="1" applyBorder="1" applyAlignment="1">
      <alignment horizontal="right"/>
    </xf>
    <xf numFmtId="38" fontId="4" fillId="0" borderId="0" xfId="17" applyFont="1" applyFill="1" applyBorder="1" applyAlignment="1">
      <alignment/>
    </xf>
    <xf numFmtId="38" fontId="21" fillId="0" borderId="0" xfId="17" applyFont="1" applyAlignment="1">
      <alignment vertical="center"/>
    </xf>
    <xf numFmtId="38" fontId="22" fillId="0" borderId="0" xfId="17" applyFont="1" applyBorder="1" applyAlignment="1">
      <alignment vertical="center"/>
    </xf>
    <xf numFmtId="38" fontId="4" fillId="0" borderId="6" xfId="17" applyFont="1" applyBorder="1" applyAlignment="1">
      <alignment horizontal="center" vertical="center"/>
    </xf>
    <xf numFmtId="38" fontId="4" fillId="0" borderId="5" xfId="17" applyFont="1" applyBorder="1" applyAlignment="1">
      <alignment horizontal="center" vertical="center"/>
    </xf>
    <xf numFmtId="38" fontId="4" fillId="0" borderId="7" xfId="17" applyFont="1" applyBorder="1" applyAlignment="1">
      <alignment horizontal="center" vertical="center"/>
    </xf>
    <xf numFmtId="3" fontId="4" fillId="0" borderId="3" xfId="0" applyNumberFormat="1" applyFont="1" applyBorder="1" applyAlignment="1">
      <alignment vertical="center"/>
    </xf>
    <xf numFmtId="3" fontId="4" fillId="0" borderId="8" xfId="0" applyNumberFormat="1" applyFont="1" applyBorder="1" applyAlignment="1">
      <alignment vertical="center"/>
    </xf>
    <xf numFmtId="3" fontId="4" fillId="0" borderId="0" xfId="0" applyNumberFormat="1" applyFont="1" applyAlignment="1">
      <alignment vertical="center"/>
    </xf>
    <xf numFmtId="38" fontId="5" fillId="0" borderId="0" xfId="17" applyFont="1" applyBorder="1" applyAlignment="1">
      <alignment vertical="center"/>
    </xf>
    <xf numFmtId="38" fontId="4" fillId="0" borderId="0" xfId="17" applyFont="1" applyBorder="1" applyAlignment="1">
      <alignment horizontal="left" vertical="center"/>
    </xf>
    <xf numFmtId="38" fontId="4" fillId="0" borderId="16" xfId="17" applyFont="1" applyBorder="1" applyAlignment="1">
      <alignment vertical="center"/>
    </xf>
    <xf numFmtId="38" fontId="22" fillId="0" borderId="0" xfId="17" applyFont="1" applyFill="1" applyBorder="1" applyAlignment="1">
      <alignment vertical="center"/>
    </xf>
    <xf numFmtId="38" fontId="4" fillId="0" borderId="0" xfId="17" applyFont="1" applyFill="1" applyAlignment="1">
      <alignment horizontal="right" vertical="center"/>
    </xf>
    <xf numFmtId="38" fontId="4" fillId="0" borderId="0" xfId="17" applyFont="1" applyFill="1" applyBorder="1" applyAlignment="1">
      <alignment horizontal="center" vertical="center"/>
    </xf>
    <xf numFmtId="0" fontId="22" fillId="0" borderId="0" xfId="0" applyFont="1" applyFill="1" applyBorder="1" applyAlignment="1">
      <alignment horizontal="distributed" vertical="center"/>
    </xf>
    <xf numFmtId="198" fontId="4" fillId="0" borderId="0" xfId="15" applyNumberFormat="1" applyFont="1" applyAlignment="1">
      <alignment vertical="center"/>
    </xf>
    <xf numFmtId="38" fontId="4" fillId="0" borderId="0" xfId="17" applyFont="1" applyFill="1" applyBorder="1" applyAlignment="1">
      <alignment horizontal="left" vertical="center"/>
    </xf>
    <xf numFmtId="38" fontId="4" fillId="0" borderId="16" xfId="17" applyFont="1" applyFill="1" applyBorder="1" applyAlignment="1">
      <alignment vertical="center"/>
    </xf>
    <xf numFmtId="38" fontId="4" fillId="0" borderId="16" xfId="17" applyFont="1" applyFill="1" applyBorder="1" applyAlignment="1">
      <alignment horizontal="distributed" vertical="center"/>
    </xf>
    <xf numFmtId="38" fontId="4" fillId="0" borderId="0" xfId="17" applyFont="1" applyFill="1" applyAlignment="1">
      <alignment horizontal="center" vertical="center"/>
    </xf>
    <xf numFmtId="38" fontId="21" fillId="0" borderId="0" xfId="17" applyFont="1" applyFill="1" applyAlignment="1">
      <alignment horizontal="left" vertical="center"/>
    </xf>
    <xf numFmtId="38" fontId="4" fillId="0" borderId="17" xfId="17" applyFont="1" applyFill="1" applyBorder="1" applyAlignment="1">
      <alignment horizontal="center" vertical="center" shrinkToFit="1"/>
    </xf>
    <xf numFmtId="38" fontId="4" fillId="0" borderId="17" xfId="17" applyFont="1" applyFill="1" applyBorder="1" applyAlignment="1">
      <alignment vertical="center" shrinkToFit="1"/>
    </xf>
    <xf numFmtId="38" fontId="4" fillId="0" borderId="25" xfId="17" applyFont="1" applyFill="1" applyBorder="1" applyAlignment="1">
      <alignment vertical="center" shrinkToFit="1"/>
    </xf>
    <xf numFmtId="0" fontId="4" fillId="0" borderId="26" xfId="28" applyFont="1" applyFill="1" applyBorder="1" applyAlignment="1">
      <alignment vertical="top" shrinkToFit="1"/>
      <protection/>
    </xf>
    <xf numFmtId="38" fontId="4" fillId="0" borderId="2" xfId="17" applyFont="1" applyFill="1" applyBorder="1" applyAlignment="1">
      <alignment vertical="center" shrinkToFit="1"/>
    </xf>
    <xf numFmtId="38" fontId="28" fillId="0" borderId="2" xfId="17" applyFont="1" applyFill="1" applyBorder="1" applyAlignment="1">
      <alignment vertical="center" shrinkToFit="1"/>
    </xf>
    <xf numFmtId="38" fontId="4" fillId="0" borderId="1" xfId="17" applyFont="1" applyFill="1" applyBorder="1" applyAlignment="1">
      <alignment vertical="center" shrinkToFit="1"/>
    </xf>
    <xf numFmtId="0" fontId="4" fillId="0" borderId="26" xfId="28" applyFont="1" applyFill="1" applyBorder="1" applyAlignment="1">
      <alignment horizontal="distributed" vertical="top" shrinkToFit="1"/>
      <protection/>
    </xf>
    <xf numFmtId="38" fontId="4" fillId="0" borderId="8" xfId="17" applyFont="1" applyFill="1" applyBorder="1" applyAlignment="1">
      <alignment horizontal="center" vertical="top" shrinkToFit="1"/>
    </xf>
    <xf numFmtId="0" fontId="4" fillId="0" borderId="8" xfId="28" applyFont="1" applyFill="1" applyBorder="1" applyAlignment="1">
      <alignment horizontal="center" vertical="top" shrinkToFit="1"/>
      <protection/>
    </xf>
    <xf numFmtId="38" fontId="4" fillId="0" borderId="8" xfId="17" applyFont="1" applyFill="1" applyBorder="1" applyAlignment="1">
      <alignment vertical="center" shrinkToFit="1"/>
    </xf>
    <xf numFmtId="0" fontId="4" fillId="0" borderId="8" xfId="28" applyFont="1" applyFill="1" applyBorder="1" applyAlignment="1">
      <alignment vertical="top" shrinkToFit="1"/>
      <protection/>
    </xf>
    <xf numFmtId="38" fontId="4" fillId="0" borderId="3" xfId="17" applyFont="1" applyFill="1" applyBorder="1" applyAlignment="1">
      <alignment horizontal="left" vertical="center" shrinkToFit="1"/>
    </xf>
    <xf numFmtId="0" fontId="4" fillId="0" borderId="8" xfId="28" applyFont="1" applyFill="1" applyBorder="1" applyAlignment="1">
      <alignment horizontal="distributed" vertical="top" shrinkToFit="1"/>
      <protection/>
    </xf>
    <xf numFmtId="38" fontId="4" fillId="0" borderId="0" xfId="17" applyFont="1" applyFill="1" applyBorder="1" applyAlignment="1">
      <alignment horizontal="center" vertical="top"/>
    </xf>
    <xf numFmtId="38" fontId="4" fillId="0" borderId="19" xfId="17" applyFont="1" applyFill="1" applyBorder="1" applyAlignment="1">
      <alignment horizontal="center" vertical="top" shrinkToFit="1"/>
    </xf>
    <xf numFmtId="0" fontId="4" fillId="0" borderId="19" xfId="28" applyFont="1" applyFill="1" applyBorder="1" applyAlignment="1">
      <alignment horizontal="center" vertical="top" shrinkToFit="1"/>
      <protection/>
    </xf>
    <xf numFmtId="38" fontId="4" fillId="0" borderId="19" xfId="17" applyFont="1" applyFill="1" applyBorder="1" applyAlignment="1">
      <alignment vertical="top" shrinkToFit="1"/>
    </xf>
    <xf numFmtId="38" fontId="4" fillId="0" borderId="19" xfId="17" applyFont="1" applyFill="1" applyBorder="1" applyAlignment="1">
      <alignment vertical="center" shrinkToFit="1"/>
    </xf>
    <xf numFmtId="0" fontId="4" fillId="0" borderId="11" xfId="28" applyFont="1" applyFill="1" applyBorder="1" applyAlignment="1">
      <alignment horizontal="center" vertical="top" shrinkToFit="1"/>
      <protection/>
    </xf>
    <xf numFmtId="0" fontId="4" fillId="0" borderId="11" xfId="28" applyFont="1" applyFill="1" applyBorder="1" applyAlignment="1">
      <alignment horizontal="left" vertical="top" shrinkToFit="1"/>
      <protection/>
    </xf>
    <xf numFmtId="38" fontId="4" fillId="0" borderId="0" xfId="17" applyFont="1" applyFill="1" applyAlignment="1">
      <alignment horizontal="center" vertical="top"/>
    </xf>
    <xf numFmtId="38" fontId="5" fillId="0" borderId="0" xfId="17" applyFont="1" applyFill="1" applyBorder="1" applyAlignment="1">
      <alignment horizontal="center" vertical="center"/>
    </xf>
    <xf numFmtId="38" fontId="4" fillId="0" borderId="16" xfId="17" applyFont="1" applyFill="1" applyBorder="1" applyAlignment="1">
      <alignment horizontal="center" vertical="center"/>
    </xf>
    <xf numFmtId="38" fontId="4" fillId="0" borderId="14" xfId="17" applyFont="1" applyFill="1" applyBorder="1" applyAlignment="1">
      <alignment horizontal="center" vertical="center"/>
    </xf>
    <xf numFmtId="38" fontId="4" fillId="0" borderId="0" xfId="17" applyFont="1" applyFill="1" applyAlignment="1">
      <alignment horizontal="left" vertical="center"/>
    </xf>
    <xf numFmtId="38" fontId="4" fillId="0" borderId="29" xfId="17" applyFont="1" applyFill="1" applyBorder="1" applyAlignment="1">
      <alignment vertical="center"/>
    </xf>
    <xf numFmtId="41" fontId="10" fillId="0" borderId="0" xfId="17" applyNumberFormat="1" applyFont="1" applyAlignment="1">
      <alignment vertical="center"/>
    </xf>
    <xf numFmtId="41" fontId="8" fillId="0" borderId="0" xfId="17" applyNumberFormat="1" applyFont="1" applyAlignment="1">
      <alignment vertical="center"/>
    </xf>
    <xf numFmtId="41" fontId="10" fillId="0" borderId="0" xfId="17" applyNumberFormat="1" applyFont="1" applyFill="1" applyAlignment="1">
      <alignment vertical="center"/>
    </xf>
    <xf numFmtId="41" fontId="10" fillId="0" borderId="0" xfId="17" applyNumberFormat="1" applyFont="1" applyFill="1" applyBorder="1" applyAlignment="1">
      <alignment vertical="center"/>
    </xf>
    <xf numFmtId="41" fontId="10" fillId="0" borderId="1" xfId="17" applyNumberFormat="1" applyFont="1" applyFill="1" applyBorder="1" applyAlignment="1">
      <alignment vertical="center"/>
    </xf>
    <xf numFmtId="41" fontId="10" fillId="0" borderId="2" xfId="17" applyNumberFormat="1" applyFont="1" applyFill="1" applyBorder="1" applyAlignment="1">
      <alignment horizontal="centerContinuous" vertical="center"/>
    </xf>
    <xf numFmtId="41" fontId="18" fillId="0" borderId="1" xfId="17" applyNumberFormat="1" applyFont="1" applyFill="1" applyBorder="1" applyAlignment="1">
      <alignment horizontal="centerContinuous" vertical="center"/>
    </xf>
    <xf numFmtId="41" fontId="18" fillId="0" borderId="2" xfId="17" applyNumberFormat="1" applyFont="1" applyFill="1" applyBorder="1" applyAlignment="1">
      <alignment horizontal="centerContinuous" vertical="center"/>
    </xf>
    <xf numFmtId="41" fontId="18" fillId="0" borderId="17" xfId="17" applyNumberFormat="1" applyFont="1" applyFill="1" applyBorder="1" applyAlignment="1">
      <alignment horizontal="centerContinuous" vertical="center"/>
    </xf>
    <xf numFmtId="41" fontId="10" fillId="0" borderId="17" xfId="17" applyNumberFormat="1" applyFont="1" applyFill="1" applyBorder="1" applyAlignment="1">
      <alignment horizontal="center" vertical="center"/>
    </xf>
    <xf numFmtId="41" fontId="10" fillId="0" borderId="25" xfId="17" applyNumberFormat="1" applyFont="1" applyFill="1" applyBorder="1" applyAlignment="1">
      <alignment horizontal="center" vertical="center"/>
    </xf>
    <xf numFmtId="41" fontId="10" fillId="0" borderId="0" xfId="17" applyNumberFormat="1" applyFont="1" applyFill="1" applyBorder="1" applyAlignment="1">
      <alignment horizontal="left" vertical="center"/>
    </xf>
    <xf numFmtId="41" fontId="10" fillId="0" borderId="3" xfId="17" applyNumberFormat="1" applyFont="1" applyFill="1" applyBorder="1" applyAlignment="1">
      <alignment vertical="center"/>
    </xf>
    <xf numFmtId="41" fontId="18" fillId="0" borderId="6" xfId="17" applyNumberFormat="1" applyFont="1" applyFill="1" applyBorder="1" applyAlignment="1">
      <alignment horizontal="center" vertical="center" shrinkToFit="1"/>
    </xf>
    <xf numFmtId="41" fontId="19" fillId="0" borderId="5" xfId="17" applyNumberFormat="1" applyFont="1" applyFill="1" applyBorder="1" applyAlignment="1">
      <alignment horizontal="center" vertical="center" shrinkToFit="1"/>
    </xf>
    <xf numFmtId="41" fontId="18" fillId="0" borderId="5" xfId="17" applyNumberFormat="1" applyFont="1" applyFill="1" applyBorder="1" applyAlignment="1">
      <alignment horizontal="center" vertical="center"/>
    </xf>
    <xf numFmtId="41" fontId="18" fillId="0" borderId="0" xfId="17" applyNumberFormat="1" applyFont="1" applyFill="1" applyBorder="1" applyAlignment="1">
      <alignment horizontal="center" vertical="center"/>
    </xf>
    <xf numFmtId="41" fontId="18" fillId="0" borderId="8" xfId="17" applyNumberFormat="1" applyFont="1" applyFill="1" applyBorder="1" applyAlignment="1">
      <alignment horizontal="centerContinuous" vertical="center"/>
    </xf>
    <xf numFmtId="41" fontId="10" fillId="0" borderId="8" xfId="17" applyNumberFormat="1" applyFont="1" applyFill="1" applyBorder="1" applyAlignment="1">
      <alignment horizontal="center" vertical="center"/>
    </xf>
    <xf numFmtId="41" fontId="18" fillId="0" borderId="9" xfId="17" applyNumberFormat="1" applyFont="1" applyFill="1" applyBorder="1" applyAlignment="1">
      <alignment horizontal="center" vertical="center"/>
    </xf>
    <xf numFmtId="41" fontId="10" fillId="0" borderId="10" xfId="17" applyNumberFormat="1" applyFont="1" applyFill="1" applyBorder="1" applyAlignment="1">
      <alignment horizontal="left" vertical="center"/>
    </xf>
    <xf numFmtId="41" fontId="10" fillId="0" borderId="11" xfId="17" applyNumberFormat="1" applyFont="1" applyFill="1" applyBorder="1" applyAlignment="1">
      <alignment horizontal="distributed" vertical="center"/>
    </xf>
    <xf numFmtId="41" fontId="18" fillId="0" borderId="19" xfId="17" applyNumberFormat="1" applyFont="1" applyFill="1" applyBorder="1" applyAlignment="1">
      <alignment horizontal="center" vertical="center"/>
    </xf>
    <xf numFmtId="41" fontId="18" fillId="0" borderId="11" xfId="17" applyNumberFormat="1" applyFont="1" applyFill="1" applyBorder="1" applyAlignment="1">
      <alignment horizontal="center" vertical="center"/>
    </xf>
    <xf numFmtId="41" fontId="18" fillId="0" borderId="10" xfId="17" applyNumberFormat="1" applyFont="1" applyFill="1" applyBorder="1" applyAlignment="1">
      <alignment horizontal="centerContinuous" vertical="center"/>
    </xf>
    <xf numFmtId="41" fontId="10" fillId="0" borderId="19" xfId="17" applyNumberFormat="1" applyFont="1" applyFill="1" applyBorder="1" applyAlignment="1">
      <alignment vertical="center"/>
    </xf>
    <xf numFmtId="41" fontId="10" fillId="0" borderId="19" xfId="17" applyNumberFormat="1" applyFont="1" applyFill="1" applyBorder="1" applyAlignment="1">
      <alignment horizontal="right" vertical="center"/>
    </xf>
    <xf numFmtId="41" fontId="10" fillId="0" borderId="27" xfId="17" applyNumberFormat="1" applyFont="1" applyFill="1" applyBorder="1" applyAlignment="1">
      <alignment horizontal="right" vertical="center"/>
    </xf>
    <xf numFmtId="41" fontId="17" fillId="0" borderId="0" xfId="17" applyNumberFormat="1" applyFont="1" applyBorder="1" applyAlignment="1">
      <alignment vertical="center"/>
    </xf>
    <xf numFmtId="41" fontId="17" fillId="0" borderId="0" xfId="17" applyNumberFormat="1" applyFont="1" applyBorder="1" applyAlignment="1">
      <alignment horizontal="left" vertical="center"/>
    </xf>
    <xf numFmtId="41" fontId="17" fillId="0" borderId="3" xfId="17" applyNumberFormat="1" applyFont="1" applyBorder="1" applyAlignment="1">
      <alignment horizontal="right" vertical="center"/>
    </xf>
    <xf numFmtId="41" fontId="17" fillId="0" borderId="0" xfId="17" applyNumberFormat="1" applyFont="1" applyAlignment="1">
      <alignment vertical="center"/>
    </xf>
    <xf numFmtId="41" fontId="17" fillId="0" borderId="3" xfId="17" applyNumberFormat="1" applyFont="1" applyBorder="1" applyAlignment="1">
      <alignment horizontal="distributed" vertical="center"/>
    </xf>
    <xf numFmtId="41" fontId="10" fillId="0" borderId="0" xfId="17" applyNumberFormat="1" applyFont="1" applyBorder="1" applyAlignment="1">
      <alignment vertical="center"/>
    </xf>
    <xf numFmtId="41" fontId="10" fillId="0" borderId="3" xfId="17" applyNumberFormat="1" applyFont="1" applyBorder="1" applyAlignment="1">
      <alignment horizontal="distributed" vertical="center"/>
    </xf>
    <xf numFmtId="41" fontId="10" fillId="0" borderId="16" xfId="17" applyNumberFormat="1" applyFont="1" applyBorder="1" applyAlignment="1">
      <alignment vertical="center"/>
    </xf>
    <xf numFmtId="41" fontId="10" fillId="0" borderId="20" xfId="17" applyNumberFormat="1" applyFont="1" applyBorder="1" applyAlignment="1">
      <alignment horizontal="distributed" vertical="center"/>
    </xf>
    <xf numFmtId="41" fontId="11" fillId="0" borderId="0" xfId="17" applyNumberFormat="1" applyFont="1" applyAlignment="1">
      <alignment vertical="center"/>
    </xf>
    <xf numFmtId="41" fontId="10" fillId="0" borderId="29" xfId="17" applyNumberFormat="1" applyFont="1" applyBorder="1" applyAlignment="1">
      <alignment vertical="center"/>
    </xf>
    <xf numFmtId="38" fontId="11" fillId="0" borderId="0" xfId="17" applyFont="1" applyFill="1" applyAlignment="1">
      <alignment horizontal="centerContinuous"/>
    </xf>
    <xf numFmtId="38" fontId="11" fillId="0" borderId="0" xfId="17" applyFont="1" applyFill="1" applyBorder="1" applyAlignment="1">
      <alignment/>
    </xf>
    <xf numFmtId="38" fontId="11" fillId="0" borderId="17" xfId="17" applyFont="1" applyFill="1" applyBorder="1" applyAlignment="1">
      <alignment horizontal="centerContinuous"/>
    </xf>
    <xf numFmtId="38" fontId="11" fillId="0" borderId="25" xfId="17" applyFont="1" applyFill="1" applyBorder="1" applyAlignment="1">
      <alignment horizontal="centerContinuous"/>
    </xf>
    <xf numFmtId="38" fontId="11" fillId="0" borderId="18" xfId="17" applyFont="1" applyFill="1" applyBorder="1" applyAlignment="1">
      <alignment horizontal="centerContinuous" vertical="center"/>
    </xf>
    <xf numFmtId="38" fontId="11" fillId="0" borderId="18" xfId="17" applyFont="1" applyFill="1" applyBorder="1" applyAlignment="1">
      <alignment horizontal="center" vertical="center" wrapText="1"/>
    </xf>
    <xf numFmtId="38" fontId="11" fillId="0" borderId="24" xfId="17" applyFont="1" applyFill="1" applyBorder="1" applyAlignment="1">
      <alignment horizontal="center" vertical="center" wrapText="1"/>
    </xf>
    <xf numFmtId="41" fontId="11" fillId="0" borderId="9" xfId="17" applyNumberFormat="1" applyFont="1" applyFill="1" applyBorder="1" applyAlignment="1">
      <alignment vertical="center"/>
    </xf>
    <xf numFmtId="38" fontId="11" fillId="0" borderId="3" xfId="17" applyFont="1" applyFill="1" applyBorder="1" applyAlignment="1">
      <alignment horizontal="distributed"/>
    </xf>
    <xf numFmtId="38" fontId="13" fillId="0" borderId="3" xfId="17" applyFont="1" applyFill="1" applyBorder="1" applyAlignment="1">
      <alignment horizontal="distributed"/>
    </xf>
    <xf numFmtId="41" fontId="13" fillId="0" borderId="8" xfId="17" applyNumberFormat="1" applyFont="1" applyFill="1" applyBorder="1" applyAlignment="1">
      <alignment vertical="center"/>
    </xf>
    <xf numFmtId="41" fontId="13" fillId="0" borderId="9" xfId="17" applyNumberFormat="1" applyFont="1" applyFill="1" applyBorder="1" applyAlignment="1">
      <alignment vertical="center"/>
    </xf>
    <xf numFmtId="38" fontId="11" fillId="0" borderId="3" xfId="17" applyFont="1" applyFill="1" applyBorder="1" applyAlignment="1">
      <alignment horizontal="distributed" vertical="center"/>
    </xf>
    <xf numFmtId="38" fontId="11" fillId="0" borderId="16" xfId="17" applyFont="1" applyFill="1" applyBorder="1" applyAlignment="1">
      <alignment/>
    </xf>
    <xf numFmtId="38" fontId="11" fillId="0" borderId="20" xfId="17" applyFont="1" applyFill="1" applyBorder="1" applyAlignment="1">
      <alignment horizontal="distributed" vertical="center"/>
    </xf>
    <xf numFmtId="38" fontId="11" fillId="0" borderId="0" xfId="17" applyFont="1" applyFill="1" applyBorder="1" applyAlignment="1">
      <alignment horizontal="distributed" vertical="center"/>
    </xf>
    <xf numFmtId="38" fontId="11" fillId="0" borderId="0" xfId="17" applyFont="1" applyFill="1" applyBorder="1" applyAlignment="1">
      <alignment horizontal="centerContinuous"/>
    </xf>
    <xf numFmtId="38" fontId="11" fillId="0" borderId="17" xfId="17" applyFont="1" applyFill="1" applyBorder="1" applyAlignment="1">
      <alignment horizontal="centerContinuous" vertical="center"/>
    </xf>
    <xf numFmtId="38" fontId="11" fillId="0" borderId="17" xfId="17" applyFont="1" applyFill="1" applyBorder="1" applyAlignment="1">
      <alignment horizontal="centerContinuous" vertical="center" wrapText="1"/>
    </xf>
    <xf numFmtId="38" fontId="11" fillId="0" borderId="25" xfId="17" applyFont="1" applyFill="1" applyBorder="1" applyAlignment="1">
      <alignment horizontal="centerContinuous" vertical="center"/>
    </xf>
    <xf numFmtId="38" fontId="11" fillId="0" borderId="18" xfId="17" applyFont="1" applyFill="1" applyBorder="1" applyAlignment="1">
      <alignment horizontal="centerContinuous" vertical="center" wrapText="1"/>
    </xf>
    <xf numFmtId="41" fontId="11" fillId="0" borderId="8" xfId="17" applyNumberFormat="1" applyFont="1" applyFill="1" applyBorder="1" applyAlignment="1">
      <alignment/>
    </xf>
    <xf numFmtId="41" fontId="11" fillId="0" borderId="9" xfId="17" applyNumberFormat="1" applyFont="1" applyFill="1" applyBorder="1" applyAlignment="1">
      <alignment/>
    </xf>
    <xf numFmtId="41" fontId="13" fillId="0" borderId="8" xfId="17" applyNumberFormat="1" applyFont="1" applyFill="1" applyBorder="1" applyAlignment="1">
      <alignment/>
    </xf>
    <xf numFmtId="41" fontId="13" fillId="0" borderId="9" xfId="17" applyNumberFormat="1" applyFont="1" applyFill="1" applyBorder="1" applyAlignment="1">
      <alignment/>
    </xf>
    <xf numFmtId="0" fontId="11" fillId="0" borderId="0" xfId="0" applyFont="1" applyFill="1" applyAlignment="1">
      <alignment vertical="center"/>
    </xf>
    <xf numFmtId="0" fontId="4" fillId="0" borderId="0" xfId="0" applyFont="1" applyFill="1" applyAlignment="1">
      <alignment/>
    </xf>
    <xf numFmtId="0" fontId="10" fillId="0" borderId="0" xfId="0" applyFont="1" applyFill="1" applyAlignment="1">
      <alignment vertical="center"/>
    </xf>
    <xf numFmtId="41" fontId="4" fillId="0" borderId="8" xfId="17" applyNumberFormat="1" applyFont="1" applyFill="1" applyBorder="1" applyAlignment="1">
      <alignment horizontal="right" vertical="center" shrinkToFit="1"/>
    </xf>
    <xf numFmtId="41" fontId="4" fillId="0" borderId="8" xfId="17" applyNumberFormat="1" applyFont="1" applyFill="1" applyBorder="1" applyAlignment="1">
      <alignment horizontal="right" shrinkToFit="1"/>
    </xf>
    <xf numFmtId="38" fontId="4" fillId="0" borderId="0" xfId="17" applyFont="1" applyFill="1" applyAlignment="1">
      <alignment horizontal="center"/>
    </xf>
    <xf numFmtId="38" fontId="4" fillId="0" borderId="2" xfId="17" applyFont="1" applyBorder="1" applyAlignment="1">
      <alignment/>
    </xf>
    <xf numFmtId="38" fontId="4" fillId="0" borderId="17" xfId="17" applyFont="1" applyBorder="1" applyAlignment="1">
      <alignment horizontal="distributed"/>
    </xf>
    <xf numFmtId="38" fontId="4" fillId="0" borderId="25" xfId="17" applyFont="1" applyBorder="1" applyAlignment="1">
      <alignment horizontal="distributed"/>
    </xf>
    <xf numFmtId="38" fontId="4" fillId="0" borderId="8" xfId="17" applyFont="1" applyBorder="1" applyAlignment="1">
      <alignment horizontal="center"/>
    </xf>
    <xf numFmtId="38" fontId="4" fillId="0" borderId="6" xfId="17" applyFont="1" applyBorder="1" applyAlignment="1">
      <alignment horizontal="distributed"/>
    </xf>
    <xf numFmtId="38" fontId="4" fillId="0" borderId="8" xfId="17" applyFont="1" applyBorder="1" applyAlignment="1">
      <alignment horizontal="distributed"/>
    </xf>
    <xf numFmtId="38" fontId="4" fillId="0" borderId="9" xfId="17" applyFont="1" applyBorder="1" applyAlignment="1">
      <alignment horizontal="distributed"/>
    </xf>
    <xf numFmtId="38" fontId="4" fillId="0" borderId="11" xfId="17" applyFont="1" applyBorder="1" applyAlignment="1">
      <alignment horizontal="distributed" vertical="center"/>
    </xf>
    <xf numFmtId="38" fontId="4" fillId="0" borderId="19" xfId="17" applyFont="1" applyBorder="1" applyAlignment="1">
      <alignment horizontal="center"/>
    </xf>
    <xf numFmtId="38" fontId="4" fillId="0" borderId="27" xfId="17" applyFont="1" applyBorder="1" applyAlignment="1">
      <alignment horizontal="center"/>
    </xf>
    <xf numFmtId="38" fontId="4" fillId="0" borderId="11" xfId="17" applyFont="1" applyBorder="1" applyAlignment="1">
      <alignment horizontal="center"/>
    </xf>
    <xf numFmtId="38" fontId="5" fillId="0" borderId="8" xfId="17" applyFont="1" applyBorder="1" applyAlignment="1">
      <alignment/>
    </xf>
    <xf numFmtId="38" fontId="5" fillId="0" borderId="9" xfId="17" applyFont="1" applyBorder="1" applyAlignment="1">
      <alignment/>
    </xf>
    <xf numFmtId="213" fontId="5" fillId="0" borderId="5" xfId="17" applyNumberFormat="1" applyFont="1" applyBorder="1" applyAlignment="1">
      <alignment/>
    </xf>
    <xf numFmtId="38" fontId="5" fillId="0" borderId="6" xfId="17" applyFont="1" applyBorder="1" applyAlignment="1">
      <alignment/>
    </xf>
    <xf numFmtId="38" fontId="5" fillId="0" borderId="7" xfId="17" applyFont="1" applyBorder="1" applyAlignment="1">
      <alignment/>
    </xf>
    <xf numFmtId="38" fontId="5" fillId="0" borderId="8" xfId="17" applyFont="1" applyFill="1" applyBorder="1" applyAlignment="1">
      <alignment/>
    </xf>
    <xf numFmtId="181" fontId="5" fillId="0" borderId="8" xfId="17" applyNumberFormat="1" applyFont="1" applyBorder="1" applyAlignment="1">
      <alignment/>
    </xf>
    <xf numFmtId="181" fontId="5" fillId="0" borderId="9" xfId="17" applyNumberFormat="1" applyFont="1" applyBorder="1" applyAlignment="1">
      <alignment/>
    </xf>
    <xf numFmtId="38" fontId="5" fillId="0" borderId="0" xfId="17" applyFont="1" applyAlignment="1">
      <alignment/>
    </xf>
    <xf numFmtId="38" fontId="5" fillId="0" borderId="3" xfId="17" applyFont="1" applyBorder="1" applyAlignment="1">
      <alignment/>
    </xf>
    <xf numFmtId="213" fontId="5" fillId="0" borderId="3" xfId="17" applyNumberFormat="1" applyFont="1" applyBorder="1" applyAlignment="1">
      <alignment/>
    </xf>
    <xf numFmtId="41" fontId="5" fillId="0" borderId="9" xfId="17" applyNumberFormat="1" applyFont="1" applyBorder="1" applyAlignment="1">
      <alignment/>
    </xf>
    <xf numFmtId="41" fontId="5" fillId="0" borderId="8" xfId="17" applyNumberFormat="1" applyFont="1" applyBorder="1" applyAlignment="1">
      <alignment/>
    </xf>
    <xf numFmtId="181" fontId="5" fillId="0" borderId="9" xfId="17" applyNumberFormat="1" applyFont="1" applyFill="1" applyBorder="1" applyAlignment="1">
      <alignment/>
    </xf>
    <xf numFmtId="38" fontId="4" fillId="0" borderId="8" xfId="17" applyFont="1" applyBorder="1" applyAlignment="1">
      <alignment/>
    </xf>
    <xf numFmtId="38" fontId="4" fillId="0" borderId="9" xfId="17" applyFont="1" applyBorder="1" applyAlignment="1">
      <alignment/>
    </xf>
    <xf numFmtId="213" fontId="9" fillId="0" borderId="3" xfId="17" applyNumberFormat="1" applyFont="1" applyBorder="1" applyAlignment="1">
      <alignment/>
    </xf>
    <xf numFmtId="38" fontId="4" fillId="0" borderId="3" xfId="17" applyFont="1" applyBorder="1" applyAlignment="1">
      <alignment/>
    </xf>
    <xf numFmtId="213" fontId="4" fillId="0" borderId="3" xfId="17" applyNumberFormat="1" applyFont="1" applyBorder="1" applyAlignment="1">
      <alignment/>
    </xf>
    <xf numFmtId="38" fontId="4" fillId="0" borderId="8" xfId="17" applyFont="1" applyFill="1" applyBorder="1" applyAlignment="1">
      <alignment/>
    </xf>
    <xf numFmtId="213" fontId="4" fillId="0" borderId="3" xfId="17" applyNumberFormat="1" applyFont="1" applyBorder="1" applyAlignment="1">
      <alignment horizontal="right"/>
    </xf>
    <xf numFmtId="41" fontId="4" fillId="0" borderId="9" xfId="17" applyNumberFormat="1" applyFont="1" applyBorder="1" applyAlignment="1">
      <alignment/>
    </xf>
    <xf numFmtId="180" fontId="4" fillId="0" borderId="8" xfId="15" applyNumberFormat="1" applyFont="1" applyBorder="1" applyAlignment="1">
      <alignment/>
    </xf>
    <xf numFmtId="181" fontId="4" fillId="0" borderId="9" xfId="17" applyNumberFormat="1" applyFont="1" applyBorder="1" applyAlignment="1">
      <alignment/>
    </xf>
    <xf numFmtId="181" fontId="4" fillId="0" borderId="8" xfId="17" applyNumberFormat="1" applyFont="1" applyBorder="1" applyAlignment="1">
      <alignment/>
    </xf>
    <xf numFmtId="41" fontId="4" fillId="0" borderId="9" xfId="17" applyNumberFormat="1" applyFont="1" applyFill="1" applyBorder="1" applyAlignment="1">
      <alignment/>
    </xf>
    <xf numFmtId="213" fontId="4" fillId="0" borderId="3" xfId="17" applyNumberFormat="1" applyFont="1" applyFill="1" applyBorder="1" applyAlignment="1">
      <alignment/>
    </xf>
    <xf numFmtId="41" fontId="4" fillId="0" borderId="8" xfId="17" applyNumberFormat="1" applyFont="1" applyFill="1" applyBorder="1" applyAlignment="1">
      <alignment horizontal="right"/>
    </xf>
    <xf numFmtId="41" fontId="4" fillId="0" borderId="9" xfId="17" applyNumberFormat="1" applyFont="1" applyFill="1" applyBorder="1" applyAlignment="1">
      <alignment horizontal="right"/>
    </xf>
    <xf numFmtId="38" fontId="4" fillId="0" borderId="29" xfId="17" applyFont="1" applyBorder="1" applyAlignment="1">
      <alignment/>
    </xf>
    <xf numFmtId="38" fontId="11" fillId="0" borderId="0" xfId="17" applyFont="1" applyBorder="1" applyAlignment="1">
      <alignment/>
    </xf>
    <xf numFmtId="38" fontId="11" fillId="0" borderId="1" xfId="17" applyFont="1" applyFill="1" applyBorder="1" applyAlignment="1">
      <alignment/>
    </xf>
    <xf numFmtId="38" fontId="11" fillId="0" borderId="2" xfId="17" applyFont="1" applyFill="1" applyBorder="1" applyAlignment="1">
      <alignment/>
    </xf>
    <xf numFmtId="38" fontId="11" fillId="0" borderId="3" xfId="17" applyFont="1" applyFill="1" applyBorder="1" applyAlignment="1">
      <alignment horizontal="center"/>
    </xf>
    <xf numFmtId="38" fontId="11" fillId="0" borderId="10" xfId="17" applyFont="1" applyFill="1" applyBorder="1" applyAlignment="1">
      <alignment/>
    </xf>
    <xf numFmtId="38" fontId="11" fillId="0" borderId="11" xfId="17" applyFont="1" applyFill="1" applyBorder="1" applyAlignment="1">
      <alignment/>
    </xf>
    <xf numFmtId="38" fontId="11" fillId="0" borderId="3" xfId="17" applyFont="1" applyFill="1" applyBorder="1" applyAlignment="1">
      <alignment vertical="center"/>
    </xf>
    <xf numFmtId="38" fontId="13" fillId="0" borderId="0" xfId="17" applyFont="1" applyFill="1" applyBorder="1" applyAlignment="1">
      <alignment vertical="center"/>
    </xf>
    <xf numFmtId="38" fontId="13" fillId="0" borderId="0" xfId="17" applyFont="1" applyAlignment="1">
      <alignment vertical="center"/>
    </xf>
    <xf numFmtId="38" fontId="13" fillId="0" borderId="8" xfId="17" applyFont="1" applyFill="1" applyBorder="1" applyAlignment="1">
      <alignment horizontal="distributed" vertical="center"/>
    </xf>
    <xf numFmtId="38" fontId="11" fillId="0" borderId="8" xfId="17" applyFont="1" applyFill="1" applyBorder="1" applyAlignment="1">
      <alignment/>
    </xf>
    <xf numFmtId="38" fontId="11" fillId="0" borderId="11" xfId="17" applyFont="1" applyFill="1" applyBorder="1" applyAlignment="1">
      <alignment horizontal="center"/>
    </xf>
    <xf numFmtId="38" fontId="11" fillId="0" borderId="19" xfId="17" applyFont="1" applyFill="1" applyBorder="1" applyAlignment="1">
      <alignment/>
    </xf>
    <xf numFmtId="38" fontId="11" fillId="0" borderId="3" xfId="17" applyFont="1" applyFill="1" applyBorder="1" applyAlignment="1">
      <alignment horizontal="center" vertical="center"/>
    </xf>
    <xf numFmtId="38" fontId="11" fillId="0" borderId="19" xfId="17" applyFont="1" applyFill="1" applyBorder="1" applyAlignment="1">
      <alignment horizontal="distributed" vertical="center"/>
    </xf>
    <xf numFmtId="0" fontId="4" fillId="0" borderId="21" xfId="0" applyFont="1" applyFill="1" applyBorder="1" applyAlignment="1">
      <alignment vertical="center"/>
    </xf>
    <xf numFmtId="0" fontId="4" fillId="0" borderId="21" xfId="0" applyFont="1" applyBorder="1" applyAlignment="1">
      <alignment vertical="center"/>
    </xf>
    <xf numFmtId="0" fontId="4" fillId="0" borderId="21" xfId="0" applyFont="1" applyBorder="1" applyAlignment="1">
      <alignment horizontal="right" vertical="center"/>
    </xf>
    <xf numFmtId="0" fontId="4" fillId="0" borderId="0" xfId="0" applyFont="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centerContinuous" vertical="center"/>
    </xf>
    <xf numFmtId="0" fontId="4" fillId="0" borderId="34" xfId="0" applyFont="1" applyBorder="1" applyAlignment="1">
      <alignment horizontal="right" vertical="center"/>
    </xf>
    <xf numFmtId="0" fontId="4" fillId="0" borderId="34" xfId="0" applyFont="1" applyBorder="1" applyAlignment="1">
      <alignment horizontal="center" vertical="center"/>
    </xf>
    <xf numFmtId="0" fontId="4" fillId="0" borderId="23" xfId="0" applyFont="1" applyBorder="1" applyAlignment="1">
      <alignment horizontal="center" vertical="center" wrapText="1"/>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39" xfId="0" applyFont="1" applyBorder="1" applyAlignment="1">
      <alignment horizontal="center" vertical="center"/>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9" fillId="0" borderId="0" xfId="0" applyFont="1" applyBorder="1" applyAlignment="1">
      <alignment horizontal="left" vertical="center"/>
    </xf>
    <xf numFmtId="0" fontId="9" fillId="0" borderId="3" xfId="0" applyFont="1" applyBorder="1" applyAlignment="1">
      <alignment horizontal="left"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distributed" vertical="center"/>
    </xf>
    <xf numFmtId="38" fontId="4" fillId="0" borderId="24" xfId="17" applyFont="1" applyFill="1" applyBorder="1" applyAlignment="1">
      <alignment horizontal="distributed" vertical="center"/>
    </xf>
    <xf numFmtId="38" fontId="5" fillId="0" borderId="3" xfId="17" applyFont="1" applyFill="1" applyBorder="1" applyAlignment="1">
      <alignment horizontal="distributed"/>
    </xf>
    <xf numFmtId="38" fontId="4" fillId="0" borderId="3" xfId="17" applyFont="1" applyFill="1" applyBorder="1" applyAlignment="1">
      <alignment horizontal="distributed"/>
    </xf>
    <xf numFmtId="38" fontId="4" fillId="0" borderId="20" xfId="17" applyFont="1" applyFill="1" applyBorder="1" applyAlignment="1">
      <alignment horizontal="distributed"/>
    </xf>
    <xf numFmtId="38" fontId="16" fillId="0" borderId="0" xfId="17" applyFont="1" applyFill="1" applyAlignment="1">
      <alignment/>
    </xf>
    <xf numFmtId="0" fontId="4" fillId="0" borderId="17" xfId="0" applyFont="1" applyBorder="1" applyAlignment="1">
      <alignment vertical="center"/>
    </xf>
    <xf numFmtId="0" fontId="4" fillId="0" borderId="25" xfId="0" applyFont="1" applyBorder="1" applyAlignment="1">
      <alignment vertical="center"/>
    </xf>
    <xf numFmtId="0" fontId="4" fillId="0" borderId="27" xfId="0" applyFont="1" applyBorder="1" applyAlignment="1">
      <alignment horizontal="center" vertical="center"/>
    </xf>
    <xf numFmtId="38" fontId="4" fillId="0" borderId="18" xfId="17" applyFont="1" applyBorder="1" applyAlignment="1">
      <alignment vertical="center"/>
    </xf>
    <xf numFmtId="181" fontId="4" fillId="0" borderId="18" xfId="17" applyNumberFormat="1" applyFont="1" applyBorder="1" applyAlignment="1">
      <alignment vertical="center"/>
    </xf>
    <xf numFmtId="0" fontId="5" fillId="0" borderId="18" xfId="0" applyFont="1" applyBorder="1" applyAlignment="1">
      <alignment horizontal="center" vertical="center"/>
    </xf>
    <xf numFmtId="0" fontId="5" fillId="0" borderId="40" xfId="0" applyFont="1" applyBorder="1" applyAlignment="1">
      <alignment horizontal="center" vertical="center"/>
    </xf>
    <xf numFmtId="38" fontId="4" fillId="0" borderId="2" xfId="17" applyFont="1" applyFill="1" applyBorder="1" applyAlignment="1">
      <alignment horizontal="center"/>
    </xf>
    <xf numFmtId="38" fontId="4" fillId="0" borderId="17" xfId="17" applyFont="1" applyFill="1" applyBorder="1" applyAlignment="1">
      <alignment horizontal="centerContinuous"/>
    </xf>
    <xf numFmtId="38" fontId="4" fillId="0" borderId="11" xfId="17" applyFont="1" applyBorder="1" applyAlignment="1">
      <alignment/>
    </xf>
    <xf numFmtId="41" fontId="9" fillId="0" borderId="8" xfId="17" applyNumberFormat="1" applyFont="1" applyBorder="1" applyAlignment="1">
      <alignment/>
    </xf>
    <xf numFmtId="38" fontId="4" fillId="0" borderId="3" xfId="17" applyFont="1" applyBorder="1" applyAlignment="1">
      <alignment horizontal="left" vertical="center"/>
    </xf>
    <xf numFmtId="38" fontId="4" fillId="0" borderId="3" xfId="17" applyFont="1" applyFill="1" applyBorder="1" applyAlignment="1">
      <alignment horizontal="left" vertical="center"/>
    </xf>
    <xf numFmtId="38" fontId="4" fillId="0" borderId="13" xfId="17" applyFont="1" applyBorder="1" applyAlignment="1">
      <alignment/>
    </xf>
    <xf numFmtId="0" fontId="0" fillId="0" borderId="0" xfId="0" applyFont="1" applyAlignment="1">
      <alignment vertical="center"/>
    </xf>
    <xf numFmtId="177" fontId="5" fillId="0" borderId="11" xfId="0" applyNumberFormat="1" applyFont="1" applyBorder="1" applyAlignment="1" applyProtection="1">
      <alignment horizontal="right" vertical="center"/>
      <protection hidden="1"/>
    </xf>
    <xf numFmtId="177" fontId="5" fillId="0" borderId="19" xfId="0" applyNumberFormat="1" applyFont="1" applyBorder="1" applyAlignment="1" applyProtection="1">
      <alignment horizontal="right" vertical="center"/>
      <protection hidden="1"/>
    </xf>
    <xf numFmtId="178" fontId="5" fillId="0" borderId="19" xfId="0" applyNumberFormat="1" applyFont="1" applyBorder="1" applyAlignment="1" applyProtection="1">
      <alignment horizontal="right" vertical="center"/>
      <protection hidden="1"/>
    </xf>
    <xf numFmtId="178" fontId="5" fillId="0" borderId="27" xfId="0" applyNumberFormat="1" applyFont="1" applyBorder="1" applyAlignment="1" applyProtection="1">
      <alignment horizontal="right" vertical="center"/>
      <protection hidden="1"/>
    </xf>
    <xf numFmtId="0" fontId="0" fillId="0" borderId="0" xfId="0" applyFont="1" applyFill="1" applyAlignment="1">
      <alignment vertical="center"/>
    </xf>
    <xf numFmtId="177" fontId="4" fillId="0" borderId="5" xfId="0" applyNumberFormat="1" applyFont="1" applyBorder="1" applyAlignment="1">
      <alignment vertical="center"/>
    </xf>
    <xf numFmtId="177" fontId="4" fillId="0" borderId="6" xfId="0" applyNumberFormat="1" applyFont="1" applyBorder="1" applyAlignment="1">
      <alignment vertical="center"/>
    </xf>
    <xf numFmtId="179" fontId="4" fillId="0" borderId="6" xfId="0" applyNumberFormat="1" applyFont="1" applyBorder="1" applyAlignment="1">
      <alignment vertical="center"/>
    </xf>
    <xf numFmtId="179" fontId="4" fillId="0" borderId="7" xfId="0" applyNumberFormat="1" applyFont="1" applyBorder="1" applyAlignment="1">
      <alignment vertical="center"/>
    </xf>
    <xf numFmtId="177" fontId="4" fillId="0" borderId="3" xfId="0" applyNumberFormat="1" applyFont="1" applyBorder="1" applyAlignment="1">
      <alignment vertical="center"/>
    </xf>
    <xf numFmtId="177" fontId="4" fillId="0" borderId="8" xfId="0" applyNumberFormat="1" applyFont="1" applyBorder="1" applyAlignment="1">
      <alignment vertical="center"/>
    </xf>
    <xf numFmtId="179" fontId="4" fillId="0" borderId="8" xfId="0" applyNumberFormat="1" applyFont="1" applyBorder="1" applyAlignment="1">
      <alignment vertical="center"/>
    </xf>
    <xf numFmtId="179" fontId="4" fillId="0" borderId="9" xfId="0" applyNumberFormat="1" applyFont="1" applyBorder="1" applyAlignment="1">
      <alignment vertical="center"/>
    </xf>
    <xf numFmtId="177" fontId="4" fillId="0" borderId="11" xfId="0" applyNumberFormat="1" applyFont="1" applyBorder="1" applyAlignment="1">
      <alignment vertical="center"/>
    </xf>
    <xf numFmtId="177" fontId="4" fillId="0" borderId="19" xfId="0" applyNumberFormat="1" applyFont="1" applyBorder="1" applyAlignment="1">
      <alignment vertical="center"/>
    </xf>
    <xf numFmtId="179" fontId="4" fillId="0" borderId="19" xfId="0" applyNumberFormat="1" applyFont="1" applyBorder="1" applyAlignment="1">
      <alignment vertical="center"/>
    </xf>
    <xf numFmtId="179" fontId="4" fillId="0" borderId="27" xfId="0" applyNumberFormat="1" applyFont="1" applyBorder="1" applyAlignment="1">
      <alignment vertical="center"/>
    </xf>
    <xf numFmtId="177" fontId="5" fillId="0" borderId="20" xfId="0" applyNumberFormat="1" applyFont="1" applyFill="1" applyBorder="1" applyAlignment="1">
      <alignment vertical="center"/>
    </xf>
    <xf numFmtId="177"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179" fontId="5" fillId="0" borderId="14" xfId="0" applyNumberFormat="1" applyFont="1" applyFill="1" applyBorder="1" applyAlignment="1">
      <alignment vertical="center"/>
    </xf>
    <xf numFmtId="49" fontId="5" fillId="0" borderId="3" xfId="0" applyNumberFormat="1" applyFont="1" applyFill="1" applyBorder="1" applyAlignment="1">
      <alignment/>
    </xf>
    <xf numFmtId="49" fontId="4" fillId="0" borderId="20" xfId="0" applyNumberFormat="1" applyFont="1" applyFill="1" applyBorder="1" applyAlignment="1">
      <alignment/>
    </xf>
    <xf numFmtId="0" fontId="4" fillId="0" borderId="21" xfId="29" applyFont="1" applyBorder="1" applyAlignment="1">
      <alignment horizontal="right" vertical="center"/>
      <protection/>
    </xf>
    <xf numFmtId="38" fontId="11" fillId="0" borderId="8" xfId="30" applyNumberFormat="1" applyFont="1" applyFill="1" applyBorder="1" applyAlignment="1" quotePrefix="1">
      <alignment/>
      <protection/>
    </xf>
    <xf numFmtId="38" fontId="11" fillId="0" borderId="9" xfId="30" applyNumberFormat="1" applyFont="1" applyFill="1" applyBorder="1" applyAlignment="1" quotePrefix="1">
      <alignment/>
      <protection/>
    </xf>
    <xf numFmtId="0" fontId="5" fillId="0" borderId="8" xfId="31" applyFont="1" applyFill="1" applyBorder="1">
      <alignment/>
      <protection/>
    </xf>
    <xf numFmtId="38" fontId="5" fillId="0" borderId="9" xfId="17" applyFont="1" applyFill="1" applyBorder="1" applyAlignment="1">
      <alignment/>
    </xf>
    <xf numFmtId="180" fontId="4" fillId="0" borderId="8" xfId="31" applyNumberFormat="1" applyFont="1" applyFill="1" applyBorder="1" applyAlignment="1">
      <alignment horizontal="right"/>
      <protection/>
    </xf>
    <xf numFmtId="0" fontId="4" fillId="0" borderId="8" xfId="31" applyFont="1" applyFill="1" applyBorder="1" applyAlignment="1">
      <alignment horizontal="right"/>
      <protection/>
    </xf>
    <xf numFmtId="181" fontId="4" fillId="0" borderId="8" xfId="17" applyNumberFormat="1" applyFont="1" applyFill="1" applyBorder="1" applyAlignment="1">
      <alignment horizontal="right"/>
    </xf>
    <xf numFmtId="38" fontId="4" fillId="0" borderId="9" xfId="17" applyFont="1" applyFill="1" applyBorder="1" applyAlignment="1">
      <alignment horizontal="right"/>
    </xf>
    <xf numFmtId="0" fontId="4" fillId="0" borderId="8" xfId="31" applyFont="1" applyFill="1" applyBorder="1">
      <alignment/>
      <protection/>
    </xf>
    <xf numFmtId="38" fontId="4" fillId="0" borderId="9" xfId="17" applyFont="1" applyFill="1" applyBorder="1" applyAlignment="1">
      <alignment/>
    </xf>
    <xf numFmtId="181" fontId="4" fillId="0" borderId="8" xfId="31" applyNumberFormat="1" applyFont="1" applyFill="1" applyBorder="1" applyAlignment="1">
      <alignment horizontal="right"/>
      <protection/>
    </xf>
    <xf numFmtId="0" fontId="4" fillId="0" borderId="9" xfId="17" applyNumberFormat="1" applyFont="1" applyFill="1" applyBorder="1" applyAlignment="1">
      <alignment horizontal="right"/>
    </xf>
    <xf numFmtId="0" fontId="4" fillId="0" borderId="9" xfId="31" applyFont="1" applyFill="1" applyBorder="1" applyAlignment="1">
      <alignment horizontal="right"/>
      <protection/>
    </xf>
    <xf numFmtId="0" fontId="4" fillId="0" borderId="8" xfId="31" applyNumberFormat="1" applyFont="1" applyFill="1" applyBorder="1" applyAlignment="1">
      <alignment horizontal="right"/>
      <protection/>
    </xf>
    <xf numFmtId="0" fontId="4" fillId="0" borderId="9" xfId="31" applyNumberFormat="1" applyFont="1" applyFill="1" applyBorder="1" applyAlignment="1">
      <alignment horizontal="right"/>
      <protection/>
    </xf>
    <xf numFmtId="180" fontId="4" fillId="0" borderId="8" xfId="31" applyNumberFormat="1" applyFont="1" applyFill="1" applyBorder="1" applyAlignment="1">
      <alignment/>
      <protection/>
    </xf>
    <xf numFmtId="3" fontId="4" fillId="0" borderId="8" xfId="31" applyNumberFormat="1" applyFont="1" applyFill="1" applyBorder="1" applyAlignment="1">
      <alignment horizontal="right"/>
      <protection/>
    </xf>
    <xf numFmtId="3" fontId="4" fillId="0" borderId="9" xfId="31" applyNumberFormat="1" applyFont="1" applyFill="1" applyBorder="1" applyAlignment="1">
      <alignment horizontal="right"/>
      <protection/>
    </xf>
    <xf numFmtId="180" fontId="5" fillId="0" borderId="8" xfId="31" applyNumberFormat="1" applyFont="1" applyFill="1" applyBorder="1" applyAlignment="1">
      <alignment horizontal="right"/>
      <protection/>
    </xf>
    <xf numFmtId="0" fontId="5" fillId="0" borderId="8" xfId="31" applyNumberFormat="1" applyFont="1" applyFill="1" applyBorder="1" applyAlignment="1">
      <alignment horizontal="right"/>
      <protection/>
    </xf>
    <xf numFmtId="181" fontId="5" fillId="0" borderId="8" xfId="31" applyNumberFormat="1" applyFont="1" applyFill="1" applyBorder="1" applyAlignment="1">
      <alignment horizontal="right"/>
      <protection/>
    </xf>
    <xf numFmtId="38" fontId="5" fillId="0" borderId="9" xfId="17" applyFont="1" applyFill="1" applyBorder="1" applyAlignment="1">
      <alignment horizontal="right"/>
    </xf>
    <xf numFmtId="180" fontId="4" fillId="0" borderId="9" xfId="17" applyNumberFormat="1" applyFont="1" applyFill="1" applyBorder="1" applyAlignment="1">
      <alignment horizontal="right"/>
    </xf>
    <xf numFmtId="180" fontId="4" fillId="0" borderId="8" xfId="32" applyNumberFormat="1" applyFont="1" applyFill="1" applyBorder="1" applyAlignment="1">
      <alignment vertical="center"/>
      <protection/>
    </xf>
    <xf numFmtId="180" fontId="4" fillId="0" borderId="8" xfId="17" applyNumberFormat="1" applyFont="1" applyFill="1" applyBorder="1" applyAlignment="1">
      <alignment vertical="center"/>
    </xf>
    <xf numFmtId="180" fontId="4" fillId="0" borderId="13" xfId="32" applyNumberFormat="1" applyFont="1" applyFill="1" applyBorder="1" applyAlignment="1">
      <alignment vertical="center"/>
      <protection/>
    </xf>
    <xf numFmtId="180" fontId="4" fillId="0" borderId="13" xfId="17" applyNumberFormat="1" applyFont="1" applyFill="1" applyBorder="1" applyAlignment="1">
      <alignment vertical="center"/>
    </xf>
    <xf numFmtId="38" fontId="4" fillId="0" borderId="14" xfId="17" applyFont="1" applyFill="1" applyBorder="1" applyAlignment="1">
      <alignment vertical="center"/>
    </xf>
    <xf numFmtId="181" fontId="5" fillId="0" borderId="8" xfId="17" applyNumberFormat="1" applyFont="1" applyFill="1" applyBorder="1" applyAlignment="1">
      <alignment vertical="center"/>
    </xf>
    <xf numFmtId="181" fontId="4" fillId="0" borderId="8" xfId="17" applyNumberFormat="1" applyFont="1" applyFill="1" applyBorder="1" applyAlignment="1">
      <alignment horizontal="right" vertical="center"/>
    </xf>
    <xf numFmtId="185" fontId="5" fillId="0" borderId="8" xfId="33" applyNumberFormat="1" applyFont="1" applyFill="1" applyBorder="1" applyAlignment="1">
      <alignment vertical="center"/>
      <protection/>
    </xf>
    <xf numFmtId="185" fontId="5" fillId="0" borderId="8" xfId="17" applyNumberFormat="1" applyFont="1" applyFill="1" applyBorder="1" applyAlignment="1">
      <alignment vertical="center"/>
    </xf>
    <xf numFmtId="185" fontId="5" fillId="0" borderId="9" xfId="17" applyNumberFormat="1" applyFont="1" applyFill="1" applyBorder="1" applyAlignment="1">
      <alignment vertical="center"/>
    </xf>
    <xf numFmtId="185" fontId="4" fillId="0" borderId="8" xfId="17" applyNumberFormat="1" applyFont="1" applyFill="1" applyBorder="1" applyAlignment="1">
      <alignment vertical="center"/>
    </xf>
    <xf numFmtId="185" fontId="4" fillId="0" borderId="9" xfId="17" applyNumberFormat="1" applyFont="1" applyFill="1" applyBorder="1" applyAlignment="1">
      <alignment vertical="center"/>
    </xf>
    <xf numFmtId="185" fontId="4" fillId="0" borderId="13" xfId="17" applyNumberFormat="1" applyFont="1" applyFill="1" applyBorder="1" applyAlignment="1">
      <alignment vertical="center"/>
    </xf>
    <xf numFmtId="185" fontId="4" fillId="0" borderId="14" xfId="17" applyNumberFormat="1" applyFont="1" applyFill="1" applyBorder="1" applyAlignment="1">
      <alignment vertical="center"/>
    </xf>
    <xf numFmtId="38" fontId="4" fillId="0" borderId="3" xfId="17" applyFont="1" applyBorder="1" applyAlignment="1" quotePrefix="1">
      <alignment vertical="center"/>
    </xf>
    <xf numFmtId="38" fontId="4" fillId="0" borderId="3" xfId="17" applyFont="1" applyFill="1" applyBorder="1" applyAlignment="1" quotePrefix="1">
      <alignment vertical="center"/>
    </xf>
    <xf numFmtId="38" fontId="5" fillId="0" borderId="3" xfId="17" applyFont="1" applyFill="1" applyBorder="1" applyAlignment="1" quotePrefix="1">
      <alignment vertical="center"/>
    </xf>
    <xf numFmtId="38" fontId="5" fillId="0" borderId="20" xfId="17" applyFont="1" applyFill="1" applyBorder="1" applyAlignment="1" quotePrefix="1">
      <alignment vertical="center"/>
    </xf>
    <xf numFmtId="38" fontId="13" fillId="0" borderId="8" xfId="17" applyFont="1" applyBorder="1" applyAlignment="1">
      <alignment vertical="center"/>
    </xf>
    <xf numFmtId="38" fontId="13" fillId="0" borderId="7" xfId="17" applyFont="1" applyBorder="1" applyAlignment="1">
      <alignment vertical="center"/>
    </xf>
    <xf numFmtId="38" fontId="11" fillId="0" borderId="9" xfId="17" applyFont="1" applyBorder="1" applyAlignment="1">
      <alignment vertical="center"/>
    </xf>
    <xf numFmtId="38" fontId="11" fillId="0" borderId="13" xfId="17" applyFont="1" applyFill="1" applyBorder="1" applyAlignment="1">
      <alignment vertical="center"/>
    </xf>
    <xf numFmtId="38" fontId="11" fillId="0" borderId="13" xfId="17" applyFont="1" applyBorder="1" applyAlignment="1">
      <alignment vertical="center"/>
    </xf>
    <xf numFmtId="38" fontId="11" fillId="0" borderId="14" xfId="17" applyFont="1" applyBorder="1" applyAlignment="1">
      <alignment vertical="center"/>
    </xf>
    <xf numFmtId="38" fontId="4" fillId="0" borderId="11" xfId="17" applyFont="1" applyBorder="1" applyAlignment="1">
      <alignment vertical="center"/>
    </xf>
    <xf numFmtId="38" fontId="11" fillId="0" borderId="18" xfId="17" applyFont="1" applyBorder="1" applyAlignment="1">
      <alignment horizontal="distributed" vertical="center"/>
    </xf>
    <xf numFmtId="38" fontId="11" fillId="0" borderId="18" xfId="17" applyFont="1" applyBorder="1" applyAlignment="1">
      <alignment horizontal="distributed" vertical="center" wrapText="1"/>
    </xf>
    <xf numFmtId="38" fontId="11" fillId="0" borderId="24" xfId="17" applyFont="1" applyBorder="1" applyAlignment="1">
      <alignment horizontal="distributed" vertical="center"/>
    </xf>
    <xf numFmtId="0" fontId="11" fillId="0" borderId="26" xfId="0" applyFont="1" applyBorder="1" applyAlignment="1">
      <alignment horizontal="center" vertical="center"/>
    </xf>
    <xf numFmtId="0" fontId="11" fillId="0" borderId="22" xfId="0" applyFont="1" applyBorder="1" applyAlignment="1">
      <alignment horizontal="distributed" vertical="center" wrapText="1"/>
    </xf>
    <xf numFmtId="0" fontId="16" fillId="0" borderId="22" xfId="0" applyFont="1" applyBorder="1" applyAlignment="1">
      <alignment horizontal="distributed" vertical="center" wrapText="1"/>
    </xf>
    <xf numFmtId="0" fontId="11" fillId="0" borderId="23" xfId="0" applyFont="1" applyBorder="1" applyAlignment="1">
      <alignment horizontal="distributed" vertical="center" wrapText="1"/>
    </xf>
    <xf numFmtId="41" fontId="13" fillId="0" borderId="8" xfId="17" applyNumberFormat="1" applyFont="1" applyBorder="1" applyAlignment="1">
      <alignment vertical="center"/>
    </xf>
    <xf numFmtId="41" fontId="13" fillId="0" borderId="13" xfId="17" applyNumberFormat="1" applyFont="1" applyBorder="1" applyAlignment="1">
      <alignment vertical="center"/>
    </xf>
    <xf numFmtId="41" fontId="11" fillId="0" borderId="8" xfId="17" applyNumberFormat="1" applyFont="1" applyBorder="1" applyAlignment="1">
      <alignment vertical="center"/>
    </xf>
    <xf numFmtId="41" fontId="11" fillId="0" borderId="8" xfId="17" applyNumberFormat="1" applyFont="1" applyBorder="1" applyAlignment="1">
      <alignment horizontal="right" vertical="center"/>
    </xf>
    <xf numFmtId="41" fontId="11" fillId="0" borderId="9" xfId="17" applyNumberFormat="1" applyFont="1" applyBorder="1" applyAlignment="1">
      <alignment vertical="center"/>
    </xf>
    <xf numFmtId="41" fontId="11" fillId="0" borderId="13" xfId="17" applyNumberFormat="1" applyFont="1" applyBorder="1" applyAlignment="1">
      <alignment vertical="center"/>
    </xf>
    <xf numFmtId="41" fontId="11" fillId="0" borderId="13" xfId="17" applyNumberFormat="1" applyFont="1" applyBorder="1" applyAlignment="1">
      <alignment horizontal="right" vertical="center"/>
    </xf>
    <xf numFmtId="41" fontId="11" fillId="0" borderId="14" xfId="17" applyNumberFormat="1" applyFont="1" applyBorder="1" applyAlignment="1">
      <alignment vertical="center"/>
    </xf>
    <xf numFmtId="0" fontId="5" fillId="0" borderId="22" xfId="0" applyFont="1" applyBorder="1" applyAlignment="1">
      <alignment horizontal="distributed" vertical="center"/>
    </xf>
    <xf numFmtId="0" fontId="4" fillId="0" borderId="0" xfId="0" applyFont="1" applyBorder="1" applyAlignment="1">
      <alignment horizontal="right" vertical="center"/>
    </xf>
    <xf numFmtId="0" fontId="11" fillId="0" borderId="0" xfId="0" applyFont="1" applyBorder="1" applyAlignment="1">
      <alignment horizontal="right" vertical="center"/>
    </xf>
    <xf numFmtId="38" fontId="5" fillId="0" borderId="13" xfId="17" applyFont="1" applyBorder="1" applyAlignment="1">
      <alignment horizontal="right"/>
    </xf>
    <xf numFmtId="38" fontId="5" fillId="0" borderId="14" xfId="17" applyFont="1" applyBorder="1" applyAlignment="1">
      <alignment/>
    </xf>
    <xf numFmtId="0" fontId="6" fillId="0" borderId="20" xfId="0" applyFont="1" applyFill="1" applyBorder="1" applyAlignment="1">
      <alignment horizontal="distributed" vertical="center"/>
    </xf>
    <xf numFmtId="41" fontId="6" fillId="0" borderId="13" xfId="17" applyNumberFormat="1" applyFont="1" applyFill="1" applyBorder="1" applyAlignment="1">
      <alignment vertical="center"/>
    </xf>
    <xf numFmtId="41" fontId="6" fillId="0" borderId="13" xfId="0" applyNumberFormat="1" applyFont="1" applyFill="1" applyBorder="1" applyAlignment="1">
      <alignment vertical="center"/>
    </xf>
    <xf numFmtId="41" fontId="6" fillId="0" borderId="14" xfId="0" applyNumberFormat="1" applyFont="1" applyFill="1" applyBorder="1" applyAlignment="1">
      <alignment vertical="center"/>
    </xf>
    <xf numFmtId="177" fontId="4" fillId="0" borderId="6" xfId="0" applyNumberFormat="1" applyFont="1" applyFill="1" applyBorder="1" applyAlignment="1">
      <alignment vertical="center"/>
    </xf>
    <xf numFmtId="177" fontId="4" fillId="0" borderId="7" xfId="0" applyNumberFormat="1" applyFont="1" applyFill="1" applyBorder="1" applyAlignment="1">
      <alignment vertical="center"/>
    </xf>
    <xf numFmtId="177" fontId="4" fillId="0" borderId="41" xfId="0" applyNumberFormat="1" applyFont="1" applyBorder="1" applyAlignment="1">
      <alignment vertical="center"/>
    </xf>
    <xf numFmtId="177" fontId="4" fillId="0" borderId="42" xfId="0" applyNumberFormat="1" applyFont="1" applyBorder="1" applyAlignment="1">
      <alignment vertical="center"/>
    </xf>
    <xf numFmtId="177" fontId="4" fillId="0" borderId="42" xfId="0" applyNumberFormat="1" applyFont="1" applyFill="1" applyBorder="1" applyAlignment="1">
      <alignment vertical="center"/>
    </xf>
    <xf numFmtId="177" fontId="4" fillId="0" borderId="43" xfId="0" applyNumberFormat="1" applyFont="1" applyFill="1" applyBorder="1" applyAlignment="1">
      <alignment vertical="center"/>
    </xf>
    <xf numFmtId="177" fontId="4" fillId="0" borderId="44" xfId="0" applyNumberFormat="1" applyFont="1" applyBorder="1" applyAlignment="1">
      <alignment vertical="center"/>
    </xf>
    <xf numFmtId="177" fontId="4" fillId="0" borderId="40" xfId="0" applyNumberFormat="1" applyFont="1" applyBorder="1" applyAlignment="1">
      <alignment vertical="center"/>
    </xf>
    <xf numFmtId="177" fontId="4" fillId="0" borderId="45" xfId="0" applyNumberFormat="1" applyFont="1" applyBorder="1" applyAlignment="1">
      <alignment vertical="center"/>
    </xf>
    <xf numFmtId="200" fontId="5" fillId="0" borderId="8" xfId="17" applyNumberFormat="1" applyFont="1" applyFill="1" applyBorder="1" applyAlignment="1">
      <alignment vertical="center"/>
    </xf>
    <xf numFmtId="181" fontId="5" fillId="0" borderId="9" xfId="17" applyNumberFormat="1" applyFont="1" applyFill="1" applyBorder="1" applyAlignment="1">
      <alignment vertical="center"/>
    </xf>
    <xf numFmtId="200" fontId="4" fillId="0" borderId="8" xfId="17" applyNumberFormat="1" applyFont="1" applyFill="1" applyBorder="1" applyAlignment="1">
      <alignment vertical="center"/>
    </xf>
    <xf numFmtId="200" fontId="4" fillId="0" borderId="8" xfId="0" applyNumberFormat="1" applyFont="1" applyFill="1" applyBorder="1" applyAlignment="1">
      <alignment vertical="center"/>
    </xf>
    <xf numFmtId="200" fontId="4" fillId="0" borderId="13" xfId="17" applyNumberFormat="1" applyFont="1" applyFill="1" applyBorder="1" applyAlignment="1">
      <alignment vertical="center"/>
    </xf>
    <xf numFmtId="181" fontId="4" fillId="0" borderId="13" xfId="17" applyNumberFormat="1" applyFont="1" applyFill="1" applyBorder="1" applyAlignment="1">
      <alignment vertical="center"/>
    </xf>
    <xf numFmtId="200" fontId="4" fillId="0" borderId="13" xfId="0" applyNumberFormat="1" applyFont="1" applyFill="1" applyBorder="1" applyAlignment="1">
      <alignment vertical="center"/>
    </xf>
    <xf numFmtId="181" fontId="4" fillId="0" borderId="14" xfId="17" applyNumberFormat="1" applyFont="1" applyFill="1" applyBorder="1" applyAlignment="1">
      <alignment vertical="center"/>
    </xf>
    <xf numFmtId="41" fontId="24" fillId="0" borderId="8" xfId="17" applyNumberFormat="1" applyFont="1" applyFill="1" applyBorder="1" applyAlignment="1">
      <alignment vertical="center" shrinkToFit="1"/>
    </xf>
    <xf numFmtId="41" fontId="24" fillId="0" borderId="9" xfId="17" applyNumberFormat="1" applyFont="1" applyFill="1" applyBorder="1" applyAlignment="1">
      <alignment vertical="center" shrinkToFit="1"/>
    </xf>
    <xf numFmtId="41" fontId="19" fillId="0" borderId="8" xfId="17" applyNumberFormat="1" applyFont="1" applyFill="1" applyBorder="1" applyAlignment="1">
      <alignment vertical="center" shrinkToFit="1"/>
    </xf>
    <xf numFmtId="41" fontId="19" fillId="0" borderId="9" xfId="17" applyNumberFormat="1" applyFont="1" applyFill="1" applyBorder="1" applyAlignment="1">
      <alignment vertical="center" shrinkToFit="1"/>
    </xf>
    <xf numFmtId="38" fontId="16" fillId="0" borderId="8" xfId="17" applyFont="1" applyFill="1" applyBorder="1" applyAlignment="1">
      <alignment vertical="center" shrinkToFit="1"/>
    </xf>
    <xf numFmtId="41" fontId="16" fillId="0" borderId="9" xfId="17" applyNumberFormat="1" applyFont="1" applyFill="1" applyBorder="1" applyAlignment="1">
      <alignment horizontal="right" vertical="center" shrinkToFit="1"/>
    </xf>
    <xf numFmtId="38" fontId="16" fillId="0" borderId="46" xfId="17" applyFont="1" applyFill="1" applyBorder="1" applyAlignment="1">
      <alignment vertical="center" shrinkToFit="1"/>
    </xf>
    <xf numFmtId="41" fontId="16" fillId="0" borderId="46" xfId="17" applyNumberFormat="1" applyFont="1" applyFill="1" applyBorder="1" applyAlignment="1">
      <alignment horizontal="right" vertical="center" shrinkToFit="1"/>
    </xf>
    <xf numFmtId="41" fontId="16" fillId="0" borderId="47" xfId="17" applyNumberFormat="1" applyFont="1" applyFill="1" applyBorder="1" applyAlignment="1">
      <alignment horizontal="right" vertical="center" shrinkToFit="1"/>
    </xf>
    <xf numFmtId="38" fontId="16" fillId="0" borderId="13" xfId="17" applyFont="1" applyFill="1" applyBorder="1" applyAlignment="1">
      <alignment vertical="center" shrinkToFit="1"/>
    </xf>
    <xf numFmtId="41" fontId="16" fillId="0" borderId="13" xfId="17" applyNumberFormat="1" applyFont="1" applyFill="1" applyBorder="1" applyAlignment="1">
      <alignment horizontal="right" vertical="center" shrinkToFit="1"/>
    </xf>
    <xf numFmtId="41" fontId="16" fillId="0" borderId="14" xfId="17" applyNumberFormat="1" applyFont="1" applyFill="1" applyBorder="1" applyAlignment="1">
      <alignment horizontal="right" vertical="center" shrinkToFit="1"/>
    </xf>
    <xf numFmtId="38" fontId="5" fillId="0" borderId="0" xfId="17" applyFont="1" applyFill="1" applyBorder="1" applyAlignment="1">
      <alignment horizontal="right" vertical="center"/>
    </xf>
    <xf numFmtId="38" fontId="5" fillId="0" borderId="3" xfId="17" applyFont="1" applyFill="1" applyBorder="1" applyAlignment="1">
      <alignment horizontal="right" vertical="center"/>
    </xf>
    <xf numFmtId="38" fontId="4" fillId="0" borderId="3" xfId="17" applyFont="1" applyFill="1" applyBorder="1" applyAlignment="1">
      <alignment horizontal="right" vertical="center"/>
    </xf>
    <xf numFmtId="202" fontId="4" fillId="0" borderId="14" xfId="27" applyNumberFormat="1" applyFont="1" applyFill="1" applyBorder="1" applyAlignment="1">
      <alignment horizontal="right" vertical="center"/>
      <protection/>
    </xf>
    <xf numFmtId="38" fontId="4" fillId="0" borderId="16" xfId="17" applyFont="1" applyFill="1" applyBorder="1" applyAlignment="1">
      <alignment horizontal="right" vertical="center"/>
    </xf>
    <xf numFmtId="38" fontId="4" fillId="0" borderId="20" xfId="17" applyFont="1" applyFill="1" applyBorder="1" applyAlignment="1">
      <alignment horizontal="right" vertical="center"/>
    </xf>
    <xf numFmtId="38" fontId="4" fillId="0" borderId="5" xfId="17" applyFont="1" applyBorder="1" applyAlignment="1">
      <alignment vertical="center"/>
    </xf>
    <xf numFmtId="38" fontId="5" fillId="0" borderId="20" xfId="17" applyFont="1" applyBorder="1" applyAlignment="1">
      <alignment vertical="center"/>
    </xf>
    <xf numFmtId="38" fontId="13" fillId="0" borderId="13" xfId="17" applyFont="1" applyFill="1" applyBorder="1" applyAlignment="1">
      <alignment vertical="center" shrinkToFit="1"/>
    </xf>
    <xf numFmtId="181" fontId="13" fillId="0" borderId="13" xfId="17" applyNumberFormat="1" applyFont="1" applyFill="1" applyBorder="1" applyAlignment="1">
      <alignment vertical="center" shrinkToFit="1"/>
    </xf>
    <xf numFmtId="38" fontId="13" fillId="0" borderId="14" xfId="17" applyFont="1" applyFill="1" applyBorder="1" applyAlignment="1">
      <alignment vertical="center" shrinkToFit="1"/>
    </xf>
    <xf numFmtId="182" fontId="13" fillId="0" borderId="7" xfId="17" applyNumberFormat="1" applyFont="1" applyBorder="1" applyAlignment="1">
      <alignment vertical="center" shrinkToFit="1"/>
    </xf>
    <xf numFmtId="182" fontId="13" fillId="0" borderId="9" xfId="17" applyNumberFormat="1" applyFont="1" applyBorder="1" applyAlignment="1">
      <alignment vertical="center" shrinkToFit="1"/>
    </xf>
    <xf numFmtId="41" fontId="13" fillId="0" borderId="9" xfId="17" applyNumberFormat="1" applyFont="1" applyBorder="1" applyAlignment="1">
      <alignment vertical="center" shrinkToFit="1"/>
    </xf>
    <xf numFmtId="41" fontId="16" fillId="0" borderId="9" xfId="17" applyNumberFormat="1" applyFont="1" applyBorder="1" applyAlignment="1">
      <alignment vertical="center" shrinkToFit="1"/>
    </xf>
    <xf numFmtId="41" fontId="16" fillId="0" borderId="9" xfId="17" applyNumberFormat="1" applyFont="1" applyBorder="1" applyAlignment="1">
      <alignment horizontal="right" vertical="center" shrinkToFit="1"/>
    </xf>
    <xf numFmtId="41" fontId="11" fillId="0" borderId="9" xfId="17" applyNumberFormat="1" applyFont="1" applyFill="1" applyBorder="1" applyAlignment="1">
      <alignment vertical="center" shrinkToFit="1"/>
    </xf>
    <xf numFmtId="41" fontId="11" fillId="0" borderId="9" xfId="17" applyNumberFormat="1" applyFont="1" applyBorder="1" applyAlignment="1">
      <alignment vertical="center" shrinkToFit="1"/>
    </xf>
    <xf numFmtId="41" fontId="11" fillId="0" borderId="14" xfId="17" applyNumberFormat="1" applyFont="1" applyBorder="1" applyAlignment="1">
      <alignment vertical="center" shrinkToFit="1"/>
    </xf>
    <xf numFmtId="41" fontId="5" fillId="0" borderId="7" xfId="17" applyNumberFormat="1" applyFont="1" applyFill="1" applyBorder="1" applyAlignment="1">
      <alignment/>
    </xf>
    <xf numFmtId="41" fontId="5" fillId="0" borderId="9" xfId="17" applyNumberFormat="1" applyFont="1" applyFill="1" applyBorder="1" applyAlignment="1">
      <alignment/>
    </xf>
    <xf numFmtId="41" fontId="5" fillId="0" borderId="9" xfId="17" applyNumberFormat="1" applyFont="1" applyBorder="1" applyAlignment="1">
      <alignment horizontal="right"/>
    </xf>
    <xf numFmtId="41" fontId="4" fillId="0" borderId="14" xfId="17" applyNumberFormat="1" applyFont="1" applyBorder="1" applyAlignment="1">
      <alignment/>
    </xf>
    <xf numFmtId="38" fontId="4" fillId="0" borderId="31" xfId="17" applyFont="1" applyBorder="1" applyAlignment="1">
      <alignment horizontal="distributed" vertical="center"/>
    </xf>
    <xf numFmtId="38" fontId="5" fillId="0" borderId="44" xfId="17" applyFont="1" applyBorder="1" applyAlignment="1">
      <alignment horizontal="distributed" vertical="center"/>
    </xf>
    <xf numFmtId="38" fontId="13" fillId="0" borderId="3" xfId="17" applyFont="1" applyBorder="1" applyAlignment="1">
      <alignment horizontal="distributed" vertical="center"/>
    </xf>
    <xf numFmtId="41" fontId="13" fillId="0" borderId="6" xfId="17" applyNumberFormat="1" applyFont="1" applyFill="1" applyBorder="1" applyAlignment="1">
      <alignment vertical="center"/>
    </xf>
    <xf numFmtId="41" fontId="25" fillId="0" borderId="8" xfId="17" applyNumberFormat="1" applyFont="1" applyBorder="1" applyAlignment="1">
      <alignment vertical="center"/>
    </xf>
    <xf numFmtId="41" fontId="5" fillId="0" borderId="8" xfId="17" applyNumberFormat="1" applyFont="1" applyBorder="1" applyAlignment="1">
      <alignment vertical="center"/>
    </xf>
    <xf numFmtId="41" fontId="5" fillId="0" borderId="8" xfId="17" applyNumberFormat="1" applyFont="1" applyFill="1" applyBorder="1" applyAlignment="1">
      <alignment vertical="center"/>
    </xf>
    <xf numFmtId="41" fontId="5" fillId="0" borderId="9" xfId="17" applyNumberFormat="1" applyFont="1" applyFill="1" applyBorder="1" applyAlignment="1">
      <alignment vertical="center"/>
    </xf>
    <xf numFmtId="203" fontId="4" fillId="0" borderId="8" xfId="17" applyNumberFormat="1" applyFont="1" applyFill="1" applyBorder="1" applyAlignment="1" quotePrefix="1">
      <alignment horizontal="right" vertical="center"/>
    </xf>
    <xf numFmtId="203" fontId="4" fillId="0" borderId="9" xfId="17" applyNumberFormat="1" applyFont="1" applyFill="1" applyBorder="1" applyAlignment="1" quotePrefix="1">
      <alignment horizontal="right" vertical="center"/>
    </xf>
    <xf numFmtId="41" fontId="4" fillId="0" borderId="13" xfId="17" applyNumberFormat="1" applyFont="1" applyBorder="1" applyAlignment="1">
      <alignment vertical="center"/>
    </xf>
    <xf numFmtId="41" fontId="4" fillId="0" borderId="14" xfId="17" applyNumberFormat="1" applyFont="1" applyBorder="1" applyAlignment="1">
      <alignment vertical="center"/>
    </xf>
    <xf numFmtId="38" fontId="4" fillId="0" borderId="5" xfId="17" applyFont="1" applyFill="1" applyBorder="1" applyAlignment="1">
      <alignment horizontal="center" vertical="center"/>
    </xf>
    <xf numFmtId="38" fontId="5" fillId="0" borderId="20" xfId="17" applyFont="1" applyFill="1" applyBorder="1" applyAlignment="1">
      <alignment horizontal="center" vertical="center"/>
    </xf>
    <xf numFmtId="38" fontId="13" fillId="0" borderId="13" xfId="17" applyFont="1" applyFill="1" applyBorder="1" applyAlignment="1">
      <alignment horizontal="center" vertical="center" shrinkToFit="1"/>
    </xf>
    <xf numFmtId="38" fontId="13" fillId="0" borderId="14" xfId="17" applyFont="1" applyFill="1" applyBorder="1" applyAlignment="1">
      <alignment horizontal="center" vertical="center" shrinkToFit="1"/>
    </xf>
    <xf numFmtId="38" fontId="13" fillId="0" borderId="7" xfId="17" applyFont="1" applyFill="1" applyBorder="1" applyAlignment="1">
      <alignment vertical="center" shrinkToFit="1"/>
    </xf>
    <xf numFmtId="38" fontId="11" fillId="0" borderId="9" xfId="17" applyFont="1" applyFill="1" applyBorder="1" applyAlignment="1">
      <alignment vertical="center" shrinkToFit="1"/>
    </xf>
    <xf numFmtId="38" fontId="13" fillId="0" borderId="9" xfId="17" applyFont="1" applyFill="1" applyBorder="1" applyAlignment="1">
      <alignment vertical="center" shrinkToFit="1"/>
    </xf>
    <xf numFmtId="38" fontId="11" fillId="0" borderId="9" xfId="17" applyFont="1" applyFill="1" applyBorder="1" applyAlignment="1">
      <alignment horizontal="right" vertical="center" shrinkToFit="1"/>
    </xf>
    <xf numFmtId="38" fontId="13" fillId="0" borderId="9" xfId="17" applyFont="1" applyFill="1" applyBorder="1" applyAlignment="1">
      <alignment horizontal="right" vertical="center" shrinkToFit="1"/>
    </xf>
    <xf numFmtId="38" fontId="11" fillId="0" borderId="14" xfId="17" applyFont="1" applyFill="1" applyBorder="1" applyAlignment="1">
      <alignment horizontal="right" vertical="center" shrinkToFit="1"/>
    </xf>
    <xf numFmtId="38" fontId="0" fillId="0" borderId="0" xfId="17" applyFont="1" applyAlignment="1">
      <alignment vertical="center"/>
    </xf>
    <xf numFmtId="38" fontId="6" fillId="0" borderId="13" xfId="17" applyFont="1" applyBorder="1" applyAlignment="1">
      <alignment vertical="center"/>
    </xf>
    <xf numFmtId="38" fontId="6" fillId="0" borderId="14" xfId="17" applyFont="1" applyBorder="1" applyAlignment="1">
      <alignment vertical="center"/>
    </xf>
    <xf numFmtId="38" fontId="22" fillId="0" borderId="9" xfId="17" applyFont="1" applyBorder="1" applyAlignment="1">
      <alignment vertical="center"/>
    </xf>
    <xf numFmtId="38" fontId="22" fillId="0" borderId="0" xfId="17" applyFont="1" applyBorder="1" applyAlignment="1">
      <alignment vertical="center"/>
    </xf>
    <xf numFmtId="38" fontId="22" fillId="0" borderId="8" xfId="17" applyFont="1" applyBorder="1" applyAlignment="1">
      <alignment horizontal="right" vertical="center"/>
    </xf>
    <xf numFmtId="38" fontId="22" fillId="0" borderId="9" xfId="17" applyFont="1" applyBorder="1" applyAlignment="1">
      <alignment horizontal="right" vertical="center"/>
    </xf>
    <xf numFmtId="38" fontId="22" fillId="0" borderId="14" xfId="17" applyFont="1" applyBorder="1" applyAlignment="1">
      <alignment vertical="center"/>
    </xf>
    <xf numFmtId="38" fontId="20" fillId="0" borderId="23" xfId="17" applyFont="1" applyBorder="1" applyAlignment="1">
      <alignment vertical="center"/>
    </xf>
    <xf numFmtId="41" fontId="13" fillId="0" borderId="7" xfId="17" applyNumberFormat="1" applyFont="1" applyFill="1" applyBorder="1" applyAlignment="1">
      <alignment horizontal="right" vertical="center" shrinkToFit="1"/>
    </xf>
    <xf numFmtId="41" fontId="13" fillId="0" borderId="6" xfId="17" applyNumberFormat="1" applyFont="1" applyFill="1" applyBorder="1" applyAlignment="1">
      <alignment horizontal="right" vertical="center" shrinkToFit="1"/>
    </xf>
    <xf numFmtId="41" fontId="13" fillId="0" borderId="8" xfId="17" applyNumberFormat="1" applyFont="1" applyFill="1" applyBorder="1" applyAlignment="1">
      <alignment horizontal="right" vertical="center" shrinkToFit="1"/>
    </xf>
    <xf numFmtId="41" fontId="13" fillId="0" borderId="0" xfId="17" applyNumberFormat="1" applyFont="1" applyFill="1" applyBorder="1" applyAlignment="1">
      <alignment horizontal="right" vertical="center" shrinkToFit="1"/>
    </xf>
    <xf numFmtId="41" fontId="13" fillId="0" borderId="4" xfId="17" applyNumberFormat="1" applyFont="1" applyFill="1" applyBorder="1" applyAlignment="1">
      <alignment horizontal="right" vertical="center" shrinkToFit="1"/>
    </xf>
    <xf numFmtId="41" fontId="13" fillId="0" borderId="9" xfId="17" applyNumberFormat="1" applyFont="1" applyFill="1" applyBorder="1" applyAlignment="1">
      <alignment horizontal="right" vertical="center" shrinkToFit="1"/>
    </xf>
    <xf numFmtId="41" fontId="11" fillId="0" borderId="0" xfId="17" applyNumberFormat="1" applyFont="1" applyFill="1" applyBorder="1" applyAlignment="1">
      <alignment horizontal="right" vertical="center" shrinkToFit="1"/>
    </xf>
    <xf numFmtId="41" fontId="11" fillId="0" borderId="9" xfId="17" applyNumberFormat="1" applyFont="1" applyFill="1" applyBorder="1" applyAlignment="1">
      <alignment horizontal="right" vertical="center" shrinkToFit="1"/>
    </xf>
    <xf numFmtId="41" fontId="11" fillId="0" borderId="16" xfId="17" applyNumberFormat="1" applyFont="1" applyFill="1" applyBorder="1" applyAlignment="1">
      <alignment horizontal="right" vertical="center" shrinkToFit="1"/>
    </xf>
    <xf numFmtId="41" fontId="11" fillId="0" borderId="13" xfId="17" applyNumberFormat="1" applyFont="1" applyFill="1" applyBorder="1" applyAlignment="1">
      <alignment horizontal="right" vertical="center" shrinkToFit="1"/>
    </xf>
    <xf numFmtId="41" fontId="11" fillId="0" borderId="14" xfId="17" applyNumberFormat="1" applyFont="1" applyFill="1" applyBorder="1" applyAlignment="1">
      <alignment horizontal="right" vertical="center" shrinkToFit="1"/>
    </xf>
    <xf numFmtId="198" fontId="5" fillId="0" borderId="7" xfId="17" applyNumberFormat="1" applyFont="1" applyBorder="1" applyAlignment="1">
      <alignment/>
    </xf>
    <xf numFmtId="198" fontId="4" fillId="0" borderId="9" xfId="17" applyNumberFormat="1" applyFont="1" applyBorder="1" applyAlignment="1">
      <alignment/>
    </xf>
    <xf numFmtId="198" fontId="4" fillId="0" borderId="14" xfId="17" applyNumberFormat="1" applyFont="1" applyBorder="1" applyAlignment="1">
      <alignment/>
    </xf>
    <xf numFmtId="198" fontId="5" fillId="0" borderId="6" xfId="17" applyNumberFormat="1" applyFont="1" applyBorder="1" applyAlignment="1">
      <alignment/>
    </xf>
    <xf numFmtId="38" fontId="5" fillId="0" borderId="6" xfId="17" applyFont="1" applyFill="1" applyBorder="1" applyAlignment="1">
      <alignment/>
    </xf>
    <xf numFmtId="198" fontId="4" fillId="0" borderId="8" xfId="17" applyNumberFormat="1" applyFont="1" applyBorder="1" applyAlignment="1">
      <alignment/>
    </xf>
    <xf numFmtId="198" fontId="4" fillId="0" borderId="13" xfId="17" applyNumberFormat="1" applyFont="1" applyBorder="1" applyAlignment="1">
      <alignment/>
    </xf>
    <xf numFmtId="38" fontId="5" fillId="0" borderId="20" xfId="17" applyFont="1" applyBorder="1" applyAlignment="1">
      <alignment horizontal="distributed" vertical="center"/>
    </xf>
    <xf numFmtId="38" fontId="13" fillId="0" borderId="13" xfId="17" applyFont="1" applyFill="1" applyBorder="1" applyAlignment="1">
      <alignment vertical="center"/>
    </xf>
    <xf numFmtId="38" fontId="13" fillId="0" borderId="13" xfId="17" applyFont="1" applyBorder="1" applyAlignment="1">
      <alignment vertical="center"/>
    </xf>
    <xf numFmtId="181" fontId="13" fillId="0" borderId="14" xfId="17" applyNumberFormat="1" applyFont="1" applyBorder="1" applyAlignment="1">
      <alignment vertical="center"/>
    </xf>
    <xf numFmtId="38" fontId="13" fillId="0" borderId="8" xfId="17" applyFont="1" applyBorder="1" applyAlignment="1">
      <alignment vertical="center" shrinkToFit="1"/>
    </xf>
    <xf numFmtId="38" fontId="13" fillId="0" borderId="9" xfId="17" applyFont="1" applyBorder="1" applyAlignment="1">
      <alignment vertical="center" shrinkToFit="1"/>
    </xf>
    <xf numFmtId="3" fontId="5" fillId="0" borderId="3" xfId="0" applyNumberFormat="1" applyFont="1" applyBorder="1" applyAlignment="1">
      <alignment vertical="center"/>
    </xf>
    <xf numFmtId="3" fontId="5" fillId="0" borderId="0" xfId="0" applyNumberFormat="1" applyFont="1" applyBorder="1" applyAlignment="1">
      <alignment vertical="center"/>
    </xf>
    <xf numFmtId="182" fontId="4" fillId="0" borderId="3" xfId="0" applyNumberFormat="1" applyFont="1" applyBorder="1" applyAlignment="1">
      <alignment vertical="center"/>
    </xf>
    <xf numFmtId="182" fontId="4" fillId="0" borderId="8" xfId="0" applyNumberFormat="1" applyFont="1" applyBorder="1" applyAlignment="1">
      <alignment vertical="center"/>
    </xf>
    <xf numFmtId="182" fontId="4" fillId="0" borderId="0" xfId="0" applyNumberFormat="1" applyFont="1" applyAlignment="1">
      <alignment vertical="center"/>
    </xf>
    <xf numFmtId="182" fontId="4" fillId="0" borderId="20" xfId="0" applyNumberFormat="1" applyFont="1" applyBorder="1" applyAlignment="1">
      <alignment vertical="center"/>
    </xf>
    <xf numFmtId="182" fontId="4" fillId="0" borderId="13" xfId="0" applyNumberFormat="1" applyFont="1" applyBorder="1" applyAlignment="1">
      <alignment vertical="center"/>
    </xf>
    <xf numFmtId="182" fontId="4" fillId="0" borderId="16" xfId="0" applyNumberFormat="1" applyFont="1" applyBorder="1" applyAlignment="1">
      <alignment vertical="center"/>
    </xf>
    <xf numFmtId="41" fontId="5" fillId="0" borderId="8" xfId="17" applyNumberFormat="1" applyFont="1" applyFill="1" applyBorder="1" applyAlignment="1">
      <alignment horizontal="center" vertical="center"/>
    </xf>
    <xf numFmtId="198" fontId="5" fillId="0" borderId="9" xfId="15" applyNumberFormat="1" applyFont="1" applyFill="1" applyBorder="1" applyAlignment="1">
      <alignment horizontal="right" vertical="center"/>
    </xf>
    <xf numFmtId="41" fontId="4" fillId="0" borderId="8" xfId="17" applyNumberFormat="1" applyFont="1" applyFill="1" applyBorder="1" applyAlignment="1">
      <alignment horizontal="center" vertical="center"/>
    </xf>
    <xf numFmtId="185" fontId="4" fillId="0" borderId="9" xfId="17" applyNumberFormat="1" applyFont="1" applyFill="1" applyBorder="1" applyAlignment="1">
      <alignment horizontal="center" vertical="center"/>
    </xf>
    <xf numFmtId="198" fontId="4" fillId="0" borderId="9" xfId="17" applyNumberFormat="1" applyFont="1" applyFill="1" applyBorder="1" applyAlignment="1">
      <alignment vertical="center"/>
    </xf>
    <xf numFmtId="41" fontId="5" fillId="0" borderId="3" xfId="17" applyNumberFormat="1" applyFont="1" applyFill="1" applyBorder="1" applyAlignment="1">
      <alignment vertical="center"/>
    </xf>
    <xf numFmtId="38" fontId="4" fillId="0" borderId="8" xfId="17" applyFont="1" applyFill="1" applyBorder="1" applyAlignment="1">
      <alignment horizontal="distributed" vertical="center"/>
    </xf>
    <xf numFmtId="41" fontId="4" fillId="0" borderId="3" xfId="17" applyNumberFormat="1" applyFont="1" applyFill="1" applyBorder="1" applyAlignment="1">
      <alignment vertical="center"/>
    </xf>
    <xf numFmtId="38" fontId="4" fillId="0" borderId="3" xfId="17" applyFont="1" applyFill="1" applyBorder="1" applyAlignment="1">
      <alignment vertical="center"/>
    </xf>
    <xf numFmtId="41" fontId="4" fillId="0" borderId="20" xfId="17" applyNumberFormat="1" applyFont="1" applyFill="1" applyBorder="1" applyAlignment="1">
      <alignment vertical="center"/>
    </xf>
    <xf numFmtId="41" fontId="10" fillId="0" borderId="0" xfId="17" applyNumberFormat="1" applyFont="1" applyFill="1" applyBorder="1" applyAlignment="1">
      <alignment horizontal="right" vertical="center"/>
    </xf>
    <xf numFmtId="41" fontId="5" fillId="0" borderId="6" xfId="17" applyNumberFormat="1" applyFont="1" applyBorder="1" applyAlignment="1">
      <alignment vertical="center"/>
    </xf>
    <xf numFmtId="41" fontId="5" fillId="0" borderId="5" xfId="17" applyNumberFormat="1" applyFont="1" applyBorder="1" applyAlignment="1">
      <alignment vertical="center"/>
    </xf>
    <xf numFmtId="41" fontId="5" fillId="0" borderId="4" xfId="17" applyNumberFormat="1" applyFont="1" applyBorder="1" applyAlignment="1">
      <alignment vertical="center"/>
    </xf>
    <xf numFmtId="41" fontId="5" fillId="0" borderId="7" xfId="17" applyNumberFormat="1" applyFont="1" applyBorder="1" applyAlignment="1">
      <alignment vertical="center"/>
    </xf>
    <xf numFmtId="41" fontId="17" fillId="0" borderId="8" xfId="17" applyNumberFormat="1" applyFont="1" applyBorder="1" applyAlignment="1">
      <alignment vertical="center"/>
    </xf>
    <xf numFmtId="41" fontId="17" fillId="0" borderId="3" xfId="17" applyNumberFormat="1" applyFont="1" applyBorder="1" applyAlignment="1">
      <alignment vertical="center"/>
    </xf>
    <xf numFmtId="41" fontId="17" fillId="0" borderId="9" xfId="17" applyNumberFormat="1" applyFont="1" applyBorder="1" applyAlignment="1">
      <alignment vertical="center"/>
    </xf>
    <xf numFmtId="41" fontId="5" fillId="0" borderId="3" xfId="17" applyNumberFormat="1" applyFont="1" applyBorder="1" applyAlignment="1">
      <alignment vertical="center"/>
    </xf>
    <xf numFmtId="41" fontId="5" fillId="0" borderId="0" xfId="17" applyNumberFormat="1" applyFont="1" applyBorder="1" applyAlignment="1">
      <alignment vertical="center"/>
    </xf>
    <xf numFmtId="41" fontId="5" fillId="0" borderId="9" xfId="17" applyNumberFormat="1" applyFont="1" applyBorder="1" applyAlignment="1">
      <alignment vertical="center"/>
    </xf>
    <xf numFmtId="41" fontId="10" fillId="0" borderId="8" xfId="17" applyNumberFormat="1" applyFont="1" applyBorder="1" applyAlignment="1">
      <alignment vertical="center"/>
    </xf>
    <xf numFmtId="41" fontId="10" fillId="0" borderId="3" xfId="17" applyNumberFormat="1" applyFont="1" applyBorder="1" applyAlignment="1">
      <alignment vertical="center"/>
    </xf>
    <xf numFmtId="41" fontId="10" fillId="0" borderId="9" xfId="17" applyNumberFormat="1" applyFont="1" applyBorder="1" applyAlignment="1">
      <alignment vertical="center"/>
    </xf>
    <xf numFmtId="41" fontId="4" fillId="0" borderId="3" xfId="17" applyNumberFormat="1" applyFont="1" applyBorder="1" applyAlignment="1">
      <alignment vertical="center"/>
    </xf>
    <xf numFmtId="41" fontId="4" fillId="0" borderId="8" xfId="0" applyNumberFormat="1" applyFont="1" applyFill="1" applyBorder="1" applyAlignment="1">
      <alignment vertical="center"/>
    </xf>
    <xf numFmtId="41" fontId="4" fillId="0" borderId="9" xfId="0" applyNumberFormat="1" applyFont="1" applyFill="1" applyBorder="1" applyAlignment="1">
      <alignment vertical="center"/>
    </xf>
    <xf numFmtId="41" fontId="4" fillId="0" borderId="20" xfId="17" applyNumberFormat="1" applyFont="1" applyBorder="1" applyAlignment="1">
      <alignment vertical="center"/>
    </xf>
    <xf numFmtId="41" fontId="4" fillId="0" borderId="16" xfId="17" applyNumberFormat="1" applyFont="1" applyBorder="1" applyAlignment="1">
      <alignment horizontal="right" vertical="center"/>
    </xf>
    <xf numFmtId="41" fontId="4" fillId="0" borderId="13" xfId="0" applyNumberFormat="1" applyFont="1" applyBorder="1" applyAlignment="1">
      <alignment vertical="center"/>
    </xf>
    <xf numFmtId="41" fontId="4" fillId="0" borderId="13" xfId="0" applyNumberFormat="1" applyFont="1" applyFill="1" applyBorder="1" applyAlignment="1">
      <alignment vertical="center"/>
    </xf>
    <xf numFmtId="41" fontId="4" fillId="0" borderId="14" xfId="0" applyNumberFormat="1" applyFont="1" applyFill="1" applyBorder="1" applyAlignment="1">
      <alignment vertical="center"/>
    </xf>
    <xf numFmtId="41" fontId="11" fillId="0" borderId="14" xfId="17" applyNumberFormat="1" applyFont="1" applyFill="1" applyBorder="1" applyAlignment="1">
      <alignment vertical="center"/>
    </xf>
    <xf numFmtId="41" fontId="11" fillId="0" borderId="8" xfId="17" applyNumberFormat="1" applyFont="1" applyFill="1" applyBorder="1" applyAlignment="1">
      <alignment/>
    </xf>
    <xf numFmtId="41" fontId="11" fillId="0" borderId="13" xfId="17" applyNumberFormat="1" applyFont="1" applyFill="1" applyBorder="1" applyAlignment="1">
      <alignment/>
    </xf>
    <xf numFmtId="41" fontId="11" fillId="0" borderId="13" xfId="17" applyNumberFormat="1" applyFont="1" applyFill="1" applyBorder="1" applyAlignment="1">
      <alignment/>
    </xf>
    <xf numFmtId="41" fontId="11" fillId="0" borderId="14" xfId="17" applyNumberFormat="1" applyFont="1" applyFill="1" applyBorder="1" applyAlignment="1">
      <alignment/>
    </xf>
    <xf numFmtId="41" fontId="11" fillId="0" borderId="8" xfId="17" applyNumberFormat="1" applyFont="1" applyFill="1" applyBorder="1" applyAlignment="1">
      <alignment horizontal="right"/>
    </xf>
    <xf numFmtId="41" fontId="11" fillId="0" borderId="9" xfId="17" applyNumberFormat="1" applyFont="1" applyFill="1" applyBorder="1" applyAlignment="1">
      <alignment horizontal="right"/>
    </xf>
    <xf numFmtId="41" fontId="11" fillId="0" borderId="19" xfId="17" applyNumberFormat="1" applyFont="1" applyFill="1" applyBorder="1" applyAlignment="1">
      <alignment/>
    </xf>
    <xf numFmtId="41" fontId="11" fillId="0" borderId="19" xfId="17" applyNumberFormat="1" applyFont="1" applyFill="1" applyBorder="1" applyAlignment="1">
      <alignment horizontal="right"/>
    </xf>
    <xf numFmtId="41" fontId="11" fillId="0" borderId="27" xfId="17" applyNumberFormat="1" applyFont="1" applyFill="1" applyBorder="1" applyAlignment="1">
      <alignment horizontal="right"/>
    </xf>
    <xf numFmtId="41" fontId="11" fillId="0" borderId="13" xfId="17" applyNumberFormat="1" applyFont="1" applyFill="1" applyBorder="1" applyAlignment="1">
      <alignment horizontal="right"/>
    </xf>
    <xf numFmtId="41" fontId="11" fillId="0" borderId="14" xfId="17" applyNumberFormat="1" applyFont="1" applyFill="1" applyBorder="1" applyAlignment="1">
      <alignment horizontal="right"/>
    </xf>
    <xf numFmtId="38" fontId="5" fillId="0" borderId="9" xfId="17" applyFont="1" applyBorder="1" applyAlignment="1">
      <alignment vertical="center"/>
    </xf>
    <xf numFmtId="38" fontId="9" fillId="0" borderId="0" xfId="17" applyFont="1" applyBorder="1" applyAlignment="1">
      <alignment vertical="center"/>
    </xf>
    <xf numFmtId="38" fontId="9" fillId="0" borderId="8" xfId="17" applyFont="1" applyBorder="1" applyAlignment="1">
      <alignment vertical="center"/>
    </xf>
    <xf numFmtId="41" fontId="5" fillId="0" borderId="8" xfId="17" applyNumberFormat="1" applyFont="1" applyFill="1" applyBorder="1" applyAlignment="1">
      <alignment horizontal="right"/>
    </xf>
    <xf numFmtId="41" fontId="5" fillId="0" borderId="9" xfId="17" applyNumberFormat="1" applyFont="1" applyFill="1" applyBorder="1" applyAlignment="1">
      <alignment horizontal="right"/>
    </xf>
    <xf numFmtId="201" fontId="5" fillId="0" borderId="8" xfId="17" applyNumberFormat="1" applyFont="1" applyFill="1" applyBorder="1" applyAlignment="1">
      <alignment horizontal="right"/>
    </xf>
    <xf numFmtId="201" fontId="4" fillId="0" borderId="8" xfId="17" applyNumberFormat="1" applyFont="1" applyFill="1" applyBorder="1" applyAlignment="1">
      <alignment horizontal="right"/>
    </xf>
    <xf numFmtId="38" fontId="4" fillId="0" borderId="8" xfId="17" applyFont="1" applyFill="1" applyBorder="1" applyAlignment="1">
      <alignment horizontal="right"/>
    </xf>
    <xf numFmtId="38" fontId="5" fillId="0" borderId="8" xfId="17" applyFont="1" applyFill="1" applyBorder="1" applyAlignment="1">
      <alignment horizontal="right"/>
    </xf>
    <xf numFmtId="0" fontId="5" fillId="0" borderId="8" xfId="17" applyFont="1" applyFill="1" applyBorder="1" applyAlignment="1">
      <alignment horizontal="right"/>
    </xf>
    <xf numFmtId="199" fontId="4" fillId="0" borderId="8" xfId="17" applyNumberFormat="1" applyFont="1" applyFill="1" applyBorder="1" applyAlignment="1">
      <alignment horizontal="right"/>
    </xf>
    <xf numFmtId="0" fontId="4" fillId="0" borderId="8" xfId="17" applyNumberFormat="1" applyFont="1" applyFill="1" applyBorder="1" applyAlignment="1">
      <alignment horizontal="right"/>
    </xf>
    <xf numFmtId="41" fontId="4" fillId="0" borderId="13" xfId="17" applyNumberFormat="1" applyFont="1" applyFill="1" applyBorder="1" applyAlignment="1">
      <alignment horizontal="right"/>
    </xf>
    <xf numFmtId="41" fontId="4" fillId="0" borderId="14" xfId="17" applyNumberFormat="1" applyFont="1" applyFill="1" applyBorder="1" applyAlignment="1">
      <alignment horizontal="right"/>
    </xf>
    <xf numFmtId="38" fontId="5" fillId="0" borderId="18" xfId="17" applyFont="1" applyBorder="1" applyAlignment="1">
      <alignment vertical="center"/>
    </xf>
    <xf numFmtId="181" fontId="5" fillId="0" borderId="40" xfId="17" applyNumberFormat="1" applyFont="1" applyBorder="1" applyAlignment="1">
      <alignment vertical="center"/>
    </xf>
    <xf numFmtId="41" fontId="14" fillId="0" borderId="8" xfId="17" applyNumberFormat="1" applyFont="1" applyBorder="1" applyAlignment="1">
      <alignment/>
    </xf>
    <xf numFmtId="41" fontId="14" fillId="0" borderId="9" xfId="17" applyNumberFormat="1" applyFont="1" applyBorder="1" applyAlignment="1">
      <alignment/>
    </xf>
    <xf numFmtId="38" fontId="4" fillId="0" borderId="14" xfId="17" applyFont="1" applyBorder="1" applyAlignment="1">
      <alignment/>
    </xf>
    <xf numFmtId="0" fontId="20" fillId="0" borderId="0" xfId="25" applyFont="1" applyFill="1" applyAlignment="1">
      <alignment horizontal="left"/>
      <protection/>
    </xf>
    <xf numFmtId="0" fontId="20" fillId="0" borderId="0" xfId="0" applyFont="1" applyFill="1" applyAlignment="1" applyProtection="1">
      <alignment vertical="center"/>
      <protection hidden="1"/>
    </xf>
    <xf numFmtId="56" fontId="20" fillId="0" borderId="0" xfId="0" applyNumberFormat="1" applyFont="1" applyFill="1" applyAlignment="1">
      <alignment vertical="center"/>
    </xf>
    <xf numFmtId="0" fontId="20" fillId="0" borderId="0" xfId="35" applyFont="1" applyFill="1">
      <alignment vertical="center"/>
      <protection/>
    </xf>
    <xf numFmtId="0" fontId="20" fillId="0" borderId="0" xfId="23" applyFont="1" applyFill="1" applyAlignment="1">
      <alignment vertical="center"/>
      <protection/>
    </xf>
    <xf numFmtId="38" fontId="20" fillId="0" borderId="0" xfId="17" applyFont="1" applyFill="1" applyBorder="1" applyAlignment="1">
      <alignment vertical="center"/>
    </xf>
    <xf numFmtId="38" fontId="20" fillId="0" borderId="0" xfId="17" applyFont="1" applyFill="1" applyAlignment="1">
      <alignment/>
    </xf>
    <xf numFmtId="0" fontId="20" fillId="0" borderId="0" xfId="23" applyFont="1" applyFill="1" applyBorder="1" applyAlignment="1">
      <alignment vertical="center"/>
      <protection/>
    </xf>
    <xf numFmtId="0" fontId="20" fillId="0" borderId="0" xfId="34" applyFont="1" applyFill="1" applyBorder="1">
      <alignment/>
      <protection/>
    </xf>
    <xf numFmtId="0" fontId="20" fillId="0" borderId="0" xfId="22" applyFont="1" applyFill="1" applyBorder="1" applyAlignment="1">
      <alignment vertical="center"/>
      <protection/>
    </xf>
    <xf numFmtId="0" fontId="20" fillId="0" borderId="0" xfId="35" applyFont="1" applyFill="1" applyBorder="1" applyAlignment="1">
      <alignment vertical="center"/>
      <protection/>
    </xf>
    <xf numFmtId="38" fontId="20" fillId="0" borderId="0" xfId="17" applyFont="1" applyFill="1" applyAlignment="1">
      <alignment vertical="center"/>
    </xf>
    <xf numFmtId="38" fontId="20" fillId="0" borderId="0" xfId="17" applyFont="1" applyFill="1" applyBorder="1" applyAlignment="1">
      <alignment/>
    </xf>
    <xf numFmtId="0" fontId="20" fillId="0" borderId="0" xfId="24" applyFont="1" applyFill="1">
      <alignment/>
      <protection/>
    </xf>
    <xf numFmtId="0" fontId="20" fillId="0" borderId="0" xfId="34" applyFont="1" applyFill="1" applyBorder="1" applyAlignment="1">
      <alignment vertical="center"/>
      <protection/>
    </xf>
    <xf numFmtId="38" fontId="20" fillId="0" borderId="0" xfId="17" applyNumberFormat="1" applyFont="1" applyFill="1" applyAlignment="1">
      <alignment vertical="center"/>
    </xf>
    <xf numFmtId="0" fontId="20" fillId="0" borderId="0" xfId="34" applyFont="1" applyFill="1">
      <alignment/>
      <protection/>
    </xf>
    <xf numFmtId="0" fontId="20" fillId="0" borderId="0" xfId="34" applyFont="1" applyFill="1" applyAlignment="1">
      <alignment vertical="center"/>
      <protection/>
    </xf>
    <xf numFmtId="0" fontId="20" fillId="0" borderId="0" xfId="25" applyFont="1" applyFill="1" applyBorder="1" applyAlignment="1">
      <alignment horizontal="left"/>
      <protection/>
    </xf>
    <xf numFmtId="0" fontId="20" fillId="0" borderId="0" xfId="0" applyFont="1" applyFill="1" applyAlignment="1">
      <alignment vertical="center"/>
    </xf>
    <xf numFmtId="0" fontId="20" fillId="0" borderId="0" xfId="0" applyFont="1" applyFill="1" applyAlignment="1">
      <alignment vertical="center"/>
    </xf>
    <xf numFmtId="0" fontId="20" fillId="0" borderId="0" xfId="26" applyFont="1" applyFill="1" applyBorder="1" applyAlignment="1">
      <alignment vertical="center"/>
      <protection/>
    </xf>
    <xf numFmtId="38" fontId="20" fillId="0" borderId="0" xfId="17" applyFont="1" applyFill="1" applyBorder="1" applyAlignment="1">
      <alignment horizontal="left" vertical="center"/>
    </xf>
    <xf numFmtId="0" fontId="20" fillId="0" borderId="0" xfId="0" applyFont="1" applyFill="1" applyAlignment="1">
      <alignment horizontal="left" vertical="center"/>
    </xf>
    <xf numFmtId="0" fontId="8" fillId="0" borderId="0" xfId="0" applyFont="1" applyFill="1" applyAlignment="1">
      <alignment vertical="center"/>
    </xf>
    <xf numFmtId="0" fontId="11" fillId="0" borderId="0" xfId="0" applyFont="1" applyAlignment="1">
      <alignment vertical="center"/>
    </xf>
    <xf numFmtId="38" fontId="11" fillId="0" borderId="0" xfId="17" applyFont="1" applyFill="1" applyAlignment="1">
      <alignment/>
    </xf>
    <xf numFmtId="38" fontId="11" fillId="0" borderId="0" xfId="17" applyFont="1" applyFill="1" applyBorder="1" applyAlignment="1">
      <alignment horizontal="left" vertical="center"/>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38" fontId="11" fillId="0" borderId="0" xfId="17" applyFont="1" applyFill="1" applyBorder="1" applyAlignment="1">
      <alignment horizontal="center" vertical="center"/>
    </xf>
    <xf numFmtId="38" fontId="13" fillId="0" borderId="0" xfId="17" applyFont="1" applyFill="1" applyBorder="1" applyAlignment="1">
      <alignment horizontal="center" vertical="center"/>
    </xf>
    <xf numFmtId="0" fontId="4" fillId="0" borderId="24" xfId="0" applyFont="1" applyFill="1" applyBorder="1" applyAlignment="1">
      <alignment horizontal="center" vertical="center"/>
    </xf>
    <xf numFmtId="0" fontId="4" fillId="0" borderId="4" xfId="0" applyFont="1" applyBorder="1" applyAlignment="1">
      <alignment horizontal="center"/>
    </xf>
    <xf numFmtId="0" fontId="4" fillId="0" borderId="31"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right"/>
    </xf>
    <xf numFmtId="0" fontId="4" fillId="0" borderId="2" xfId="0" applyFont="1" applyBorder="1" applyAlignment="1">
      <alignment horizontal="center" vertical="center"/>
    </xf>
    <xf numFmtId="0" fontId="4" fillId="0" borderId="22" xfId="0" applyFont="1" applyBorder="1" applyAlignment="1">
      <alignment horizontal="center" vertical="center" wrapText="1"/>
    </xf>
    <xf numFmtId="0" fontId="4" fillId="0" borderId="22"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7" fillId="0" borderId="19" xfId="0" applyFont="1" applyBorder="1" applyAlignment="1">
      <alignment vertical="center"/>
    </xf>
    <xf numFmtId="38" fontId="4" fillId="0" borderId="2" xfId="17" applyFont="1" applyBorder="1" applyAlignment="1">
      <alignment horizontal="center" vertical="center"/>
    </xf>
    <xf numFmtId="0" fontId="0" fillId="0" borderId="11" xfId="0" applyFont="1" applyBorder="1" applyAlignment="1">
      <alignment vertical="center"/>
    </xf>
    <xf numFmtId="38" fontId="4" fillId="0" borderId="17" xfId="17"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xf>
    <xf numFmtId="38" fontId="4" fillId="0" borderId="11" xfId="17" applyFont="1" applyBorder="1" applyAlignment="1">
      <alignment horizontal="center" vertical="center"/>
    </xf>
    <xf numFmtId="38" fontId="4" fillId="0" borderId="22" xfId="17" applyFont="1" applyBorder="1" applyAlignment="1">
      <alignment horizontal="center" vertical="center"/>
    </xf>
    <xf numFmtId="38" fontId="4" fillId="0" borderId="23" xfId="17" applyFont="1" applyBorder="1" applyAlignment="1">
      <alignment horizontal="center" vertical="center"/>
    </xf>
    <xf numFmtId="38" fontId="4" fillId="0" borderId="25" xfId="17" applyFont="1" applyBorder="1" applyAlignment="1">
      <alignment horizontal="center" vertical="center"/>
    </xf>
    <xf numFmtId="0" fontId="4" fillId="0" borderId="26" xfId="0" applyFont="1" applyBorder="1" applyAlignment="1">
      <alignment horizontal="center" vertical="center"/>
    </xf>
    <xf numFmtId="0" fontId="4" fillId="0" borderId="1" xfId="29" applyFont="1" applyBorder="1" applyAlignment="1">
      <alignment horizontal="center" vertical="center"/>
      <protection/>
    </xf>
    <xf numFmtId="0" fontId="4" fillId="0" borderId="10" xfId="29" applyFont="1" applyBorder="1" applyAlignment="1">
      <alignment horizontal="center" vertical="center"/>
      <protection/>
    </xf>
    <xf numFmtId="0" fontId="4" fillId="0" borderId="25" xfId="29" applyFont="1" applyBorder="1" applyAlignment="1">
      <alignment horizontal="center" vertical="center"/>
      <protection/>
    </xf>
    <xf numFmtId="0" fontId="4" fillId="0" borderId="27" xfId="29" applyFont="1" applyBorder="1" applyAlignment="1">
      <alignment horizontal="center" vertical="center"/>
      <protection/>
    </xf>
    <xf numFmtId="38" fontId="11" fillId="0" borderId="48" xfId="17" applyFont="1" applyFill="1" applyBorder="1" applyAlignment="1">
      <alignment horizontal="distributed"/>
    </xf>
    <xf numFmtId="0" fontId="11" fillId="0" borderId="28" xfId="21" applyFont="1" applyFill="1" applyBorder="1" applyAlignment="1">
      <alignment horizontal="distributed"/>
      <protection/>
    </xf>
    <xf numFmtId="38" fontId="11" fillId="0" borderId="48" xfId="17" applyFont="1" applyFill="1" applyBorder="1" applyAlignment="1">
      <alignment horizontal="distributed" vertical="center"/>
    </xf>
    <xf numFmtId="0" fontId="11" fillId="0" borderId="28" xfId="21" applyFont="1" applyFill="1" applyBorder="1" applyAlignment="1">
      <alignment horizontal="distributed" vertical="center"/>
      <protection/>
    </xf>
    <xf numFmtId="38" fontId="11" fillId="0" borderId="17" xfId="17" applyFont="1" applyBorder="1" applyAlignment="1">
      <alignment horizontal="center" vertical="center"/>
    </xf>
    <xf numFmtId="0" fontId="0" fillId="0" borderId="18" xfId="0" applyFont="1" applyFill="1" applyBorder="1" applyAlignment="1">
      <alignment horizontal="center"/>
    </xf>
    <xf numFmtId="0" fontId="4" fillId="0" borderId="18" xfId="0" applyFont="1" applyBorder="1" applyAlignment="1">
      <alignment horizontal="center" vertical="center"/>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xf>
    <xf numFmtId="0" fontId="0" fillId="0" borderId="18" xfId="0" applyFont="1" applyBorder="1" applyAlignment="1">
      <alignment horizontal="center"/>
    </xf>
    <xf numFmtId="0" fontId="4" fillId="0" borderId="18" xfId="0" applyFont="1" applyFill="1" applyBorder="1" applyAlignment="1">
      <alignment horizontal="center" vertical="center"/>
    </xf>
    <xf numFmtId="0" fontId="13" fillId="0" borderId="0" xfId="29" applyFont="1" applyBorder="1" applyAlignment="1">
      <alignment horizontal="distributed"/>
      <protection/>
    </xf>
    <xf numFmtId="0" fontId="4" fillId="0" borderId="17" xfId="29" applyFont="1" applyBorder="1" applyAlignment="1">
      <alignment horizontal="center" vertical="center"/>
      <protection/>
    </xf>
    <xf numFmtId="0" fontId="4" fillId="0" borderId="19" xfId="29" applyFont="1" applyBorder="1" applyAlignment="1">
      <alignment horizontal="center" vertical="center"/>
      <protection/>
    </xf>
    <xf numFmtId="0" fontId="4" fillId="0" borderId="49" xfId="0" applyFont="1" applyFill="1" applyBorder="1" applyAlignment="1">
      <alignment horizontal="distributed" vertical="center" wrapText="1"/>
    </xf>
    <xf numFmtId="49" fontId="4" fillId="0" borderId="1" xfId="0" applyNumberFormat="1" applyFont="1" applyFill="1" applyBorder="1" applyAlignment="1">
      <alignment horizontal="distributed" vertical="center" wrapText="1"/>
    </xf>
    <xf numFmtId="49" fontId="4" fillId="0" borderId="10" xfId="0" applyNumberFormat="1" applyFont="1" applyFill="1" applyBorder="1" applyAlignment="1">
      <alignment horizontal="distributed" vertical="center" wrapText="1"/>
    </xf>
    <xf numFmtId="49" fontId="4" fillId="0" borderId="2" xfId="0" applyNumberFormat="1" applyFont="1" applyFill="1" applyBorder="1" applyAlignment="1">
      <alignment horizontal="distributed" vertical="center" wrapText="1" indent="1"/>
    </xf>
    <xf numFmtId="49" fontId="4" fillId="0" borderId="11" xfId="0" applyNumberFormat="1" applyFont="1" applyFill="1" applyBorder="1" applyAlignment="1">
      <alignment horizontal="distributed" vertical="center" wrapText="1" indent="1"/>
    </xf>
    <xf numFmtId="49" fontId="4" fillId="0" borderId="17" xfId="0" applyNumberFormat="1" applyFont="1" applyBorder="1" applyAlignment="1">
      <alignment horizontal="distributed" vertical="center"/>
    </xf>
    <xf numFmtId="49" fontId="4" fillId="0" borderId="19" xfId="0" applyNumberFormat="1" applyFont="1" applyBorder="1" applyAlignment="1">
      <alignment horizontal="distributed" vertical="center"/>
    </xf>
    <xf numFmtId="49" fontId="4" fillId="0" borderId="25" xfId="0" applyNumberFormat="1" applyFont="1" applyFill="1" applyBorder="1" applyAlignment="1">
      <alignment horizontal="distributed" vertical="center" wrapText="1"/>
    </xf>
    <xf numFmtId="0" fontId="4" fillId="0" borderId="27" xfId="0" applyFont="1" applyBorder="1" applyAlignment="1">
      <alignment horizontal="distributed" vertical="center"/>
    </xf>
    <xf numFmtId="0" fontId="4" fillId="0" borderId="18" xfId="0" applyFont="1" applyFill="1" applyBorder="1" applyAlignment="1">
      <alignment horizontal="center"/>
    </xf>
    <xf numFmtId="0" fontId="8" fillId="0" borderId="0" xfId="0" applyFont="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0" fillId="0" borderId="3" xfId="0" applyFont="1" applyBorder="1" applyAlignment="1">
      <alignment vertical="center" wrapText="1"/>
    </xf>
    <xf numFmtId="0" fontId="4" fillId="0" borderId="17" xfId="0" applyFont="1" applyBorder="1" applyAlignment="1" applyProtection="1">
      <alignment horizontal="center" vertical="center" wrapText="1"/>
      <protection hidden="1"/>
    </xf>
    <xf numFmtId="0" fontId="0" fillId="0" borderId="8" xfId="0" applyFont="1" applyBorder="1" applyAlignment="1">
      <alignment vertical="center" wrapText="1"/>
    </xf>
    <xf numFmtId="0" fontId="4" fillId="0" borderId="25" xfId="0" applyFont="1" applyBorder="1" applyAlignment="1" applyProtection="1">
      <alignment horizontal="center" vertical="center" wrapText="1"/>
      <protection hidden="1"/>
    </xf>
    <xf numFmtId="0" fontId="0" fillId="0" borderId="9" xfId="0" applyFont="1" applyBorder="1" applyAlignment="1">
      <alignment vertical="center" wrapText="1"/>
    </xf>
    <xf numFmtId="0" fontId="22" fillId="0" borderId="5" xfId="0" applyFont="1" applyBorder="1" applyAlignment="1">
      <alignment horizontal="center"/>
    </xf>
    <xf numFmtId="0" fontId="22" fillId="0" borderId="6" xfId="0" applyFont="1" applyBorder="1" applyAlignment="1">
      <alignment horizontal="center"/>
    </xf>
    <xf numFmtId="0" fontId="22" fillId="0" borderId="3" xfId="0" applyFont="1" applyBorder="1" applyAlignment="1">
      <alignment horizontal="center"/>
    </xf>
    <xf numFmtId="0" fontId="22" fillId="0" borderId="8" xfId="0" applyFont="1" applyBorder="1" applyAlignment="1">
      <alignment horizontal="center"/>
    </xf>
    <xf numFmtId="0" fontId="22" fillId="0" borderId="11" xfId="0" applyFont="1" applyBorder="1" applyAlignment="1">
      <alignment horizontal="center"/>
    </xf>
    <xf numFmtId="0" fontId="22" fillId="0" borderId="19" xfId="0" applyFont="1" applyBorder="1" applyAlignment="1">
      <alignment horizontal="center"/>
    </xf>
    <xf numFmtId="0" fontId="22" fillId="0" borderId="16" xfId="0" applyFont="1" applyBorder="1" applyAlignment="1">
      <alignment horizontal="center"/>
    </xf>
    <xf numFmtId="0" fontId="22" fillId="0" borderId="20" xfId="0" applyFont="1" applyBorder="1" applyAlignment="1">
      <alignment horizontal="center"/>
    </xf>
    <xf numFmtId="49" fontId="4" fillId="0" borderId="50" xfId="0" applyNumberFormat="1" applyFont="1" applyFill="1" applyBorder="1" applyAlignment="1">
      <alignment horizontal="distributed" vertical="center" wrapText="1"/>
    </xf>
    <xf numFmtId="38" fontId="13" fillId="0" borderId="3" xfId="17" applyFont="1" applyFill="1" applyBorder="1" applyAlignment="1">
      <alignment horizontal="center" vertical="center"/>
    </xf>
    <xf numFmtId="38" fontId="11" fillId="0" borderId="5" xfId="17" applyFont="1" applyFill="1" applyBorder="1" applyAlignment="1">
      <alignment horizontal="center" vertical="center" textRotation="255" shrinkToFit="1"/>
    </xf>
    <xf numFmtId="38" fontId="11" fillId="0" borderId="3" xfId="17" applyFont="1" applyFill="1" applyBorder="1" applyAlignment="1">
      <alignment horizontal="center" vertical="center" textRotation="255" shrinkToFit="1"/>
    </xf>
    <xf numFmtId="38" fontId="11" fillId="0" borderId="20" xfId="17" applyFont="1" applyFill="1" applyBorder="1" applyAlignment="1">
      <alignment horizontal="center" vertical="center" textRotation="255" shrinkToFit="1"/>
    </xf>
    <xf numFmtId="38" fontId="11" fillId="0" borderId="39" xfId="17" applyFont="1" applyFill="1" applyBorder="1" applyAlignment="1">
      <alignment horizontal="center" vertical="center"/>
    </xf>
    <xf numFmtId="38" fontId="11" fillId="0" borderId="31" xfId="17" applyFont="1" applyFill="1" applyBorder="1" applyAlignment="1">
      <alignment horizontal="center" vertical="center"/>
    </xf>
    <xf numFmtId="38" fontId="11" fillId="0" borderId="26" xfId="17" applyFont="1" applyFill="1" applyBorder="1" applyAlignment="1">
      <alignment horizontal="center" vertical="center"/>
    </xf>
    <xf numFmtId="38" fontId="11" fillId="0" borderId="22" xfId="17" applyFont="1" applyFill="1" applyBorder="1" applyAlignment="1">
      <alignment horizontal="center" vertical="center"/>
    </xf>
    <xf numFmtId="38" fontId="11" fillId="0" borderId="18" xfId="17" applyFont="1" applyFill="1" applyBorder="1" applyAlignment="1">
      <alignment horizontal="center" vertical="center"/>
    </xf>
    <xf numFmtId="38" fontId="11" fillId="0" borderId="25" xfId="17" applyFont="1" applyFill="1" applyBorder="1" applyAlignment="1">
      <alignment horizontal="center" vertical="center"/>
    </xf>
    <xf numFmtId="38" fontId="11" fillId="0" borderId="19" xfId="17" applyFont="1" applyFill="1" applyBorder="1" applyAlignment="1">
      <alignment horizontal="center" vertical="center"/>
    </xf>
    <xf numFmtId="38" fontId="11" fillId="0" borderId="11" xfId="17" applyFont="1" applyFill="1" applyBorder="1" applyAlignment="1">
      <alignment horizontal="center" vertical="center"/>
    </xf>
    <xf numFmtId="38" fontId="11" fillId="0" borderId="1" xfId="17" applyFont="1" applyFill="1" applyBorder="1" applyAlignment="1">
      <alignment horizontal="center" vertical="center"/>
    </xf>
    <xf numFmtId="38" fontId="11" fillId="0" borderId="2" xfId="17" applyFont="1" applyFill="1" applyBorder="1" applyAlignment="1">
      <alignment horizontal="center" vertical="center"/>
    </xf>
    <xf numFmtId="38" fontId="11" fillId="0" borderId="27" xfId="17" applyFont="1" applyFill="1" applyBorder="1" applyAlignment="1">
      <alignment horizontal="center" vertical="center"/>
    </xf>
    <xf numFmtId="38" fontId="11" fillId="0" borderId="10" xfId="17" applyFont="1" applyFill="1" applyBorder="1" applyAlignment="1">
      <alignment horizontal="center" vertical="center"/>
    </xf>
    <xf numFmtId="38" fontId="4" fillId="0" borderId="17" xfId="17" applyFont="1" applyFill="1" applyBorder="1" applyAlignment="1">
      <alignment horizontal="center" vertical="center"/>
    </xf>
    <xf numFmtId="38" fontId="4" fillId="0" borderId="19" xfId="17" applyFont="1" applyFill="1" applyBorder="1" applyAlignment="1">
      <alignment horizontal="center" vertical="center"/>
    </xf>
    <xf numFmtId="38" fontId="4" fillId="0" borderId="17" xfId="17" applyFont="1" applyFill="1" applyBorder="1" applyAlignment="1">
      <alignment horizontal="center" vertical="center" wrapText="1"/>
    </xf>
    <xf numFmtId="38" fontId="4" fillId="0" borderId="19" xfId="17" applyFont="1" applyBorder="1" applyAlignment="1">
      <alignment horizontal="center" vertical="center"/>
    </xf>
    <xf numFmtId="38" fontId="4" fillId="0" borderId="3" xfId="17" applyFont="1" applyBorder="1" applyAlignment="1">
      <alignment horizontal="center" vertical="center"/>
    </xf>
    <xf numFmtId="38" fontId="4" fillId="0" borderId="8" xfId="17" applyFont="1" applyBorder="1" applyAlignment="1">
      <alignment horizontal="center" vertical="center"/>
    </xf>
    <xf numFmtId="38" fontId="5" fillId="0" borderId="4" xfId="17" applyFont="1" applyBorder="1" applyAlignment="1">
      <alignment horizontal="distributed" vertical="center"/>
    </xf>
    <xf numFmtId="38" fontId="5" fillId="0" borderId="5" xfId="17" applyFont="1" applyBorder="1" applyAlignment="1">
      <alignment horizontal="distributed" vertical="center"/>
    </xf>
    <xf numFmtId="38" fontId="5" fillId="0" borderId="0" xfId="17" applyFont="1" applyBorder="1" applyAlignment="1">
      <alignment horizontal="left" vertical="center"/>
    </xf>
    <xf numFmtId="38" fontId="5" fillId="0" borderId="3" xfId="17" applyFont="1" applyBorder="1" applyAlignment="1">
      <alignment horizontal="left" vertical="center"/>
    </xf>
    <xf numFmtId="38" fontId="4" fillId="0" borderId="22" xfId="17" applyFont="1" applyFill="1" applyBorder="1" applyAlignment="1">
      <alignment horizontal="center" vertical="center"/>
    </xf>
    <xf numFmtId="38" fontId="4" fillId="0" borderId="23" xfId="17" applyFont="1" applyFill="1" applyBorder="1" applyAlignment="1">
      <alignment horizontal="center" vertical="center"/>
    </xf>
    <xf numFmtId="38" fontId="4" fillId="0" borderId="18" xfId="17" applyFont="1" applyFill="1" applyBorder="1" applyAlignment="1">
      <alignment horizontal="center" vertical="center"/>
    </xf>
    <xf numFmtId="38" fontId="4" fillId="0" borderId="24" xfId="17" applyFont="1" applyFill="1" applyBorder="1" applyAlignment="1">
      <alignment horizontal="center" vertical="center"/>
    </xf>
    <xf numFmtId="38" fontId="4" fillId="0" borderId="2" xfId="17" applyFont="1" applyFill="1" applyBorder="1" applyAlignment="1">
      <alignment horizontal="center" vertical="center"/>
    </xf>
    <xf numFmtId="38" fontId="4" fillId="0" borderId="11" xfId="17" applyFont="1" applyFill="1" applyBorder="1" applyAlignment="1">
      <alignment horizontal="center" vertical="center"/>
    </xf>
    <xf numFmtId="38" fontId="4" fillId="0" borderId="25" xfId="17" applyFont="1" applyFill="1" applyBorder="1" applyAlignment="1">
      <alignment horizontal="center" vertical="center"/>
    </xf>
    <xf numFmtId="38" fontId="4" fillId="0" borderId="1" xfId="17" applyFont="1" applyFill="1" applyBorder="1" applyAlignment="1">
      <alignment horizontal="center" vertical="center"/>
    </xf>
    <xf numFmtId="38" fontId="4" fillId="0" borderId="3" xfId="17" applyFont="1" applyFill="1" applyBorder="1" applyAlignment="1">
      <alignment horizontal="center" vertical="center"/>
    </xf>
    <xf numFmtId="0" fontId="8" fillId="0" borderId="0" xfId="0" applyFont="1" applyAlignment="1">
      <alignment horizontal="left" vertical="center"/>
    </xf>
    <xf numFmtId="0" fontId="22" fillId="0" borderId="26" xfId="0" applyFont="1" applyBorder="1" applyAlignment="1">
      <alignment horizontal="center" vertical="center"/>
    </xf>
    <xf numFmtId="0" fontId="22" fillId="0" borderId="22"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22" fillId="0" borderId="2" xfId="0" applyFont="1" applyBorder="1" applyAlignment="1">
      <alignment horizontal="center" vertical="center"/>
    </xf>
    <xf numFmtId="0" fontId="22" fillId="0" borderId="17"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38" fontId="22" fillId="0" borderId="22" xfId="17" applyFont="1" applyBorder="1" applyAlignment="1">
      <alignment horizontal="center" vertical="center"/>
    </xf>
    <xf numFmtId="38" fontId="22" fillId="0" borderId="23" xfId="17" applyFont="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22" fillId="0" borderId="3" xfId="0" applyFont="1" applyBorder="1" applyAlignment="1">
      <alignment horizontal="left" vertical="center"/>
    </xf>
    <xf numFmtId="0" fontId="22" fillId="0" borderId="8" xfId="0" applyFont="1" applyBorder="1" applyAlignment="1">
      <alignment horizontal="left" vertical="center"/>
    </xf>
    <xf numFmtId="0" fontId="22" fillId="0" borderId="3" xfId="0" applyFont="1" applyBorder="1" applyAlignment="1">
      <alignment horizontal="right" vertical="center"/>
    </xf>
    <xf numFmtId="0" fontId="22" fillId="0" borderId="8" xfId="0" applyFont="1" applyBorder="1" applyAlignment="1">
      <alignment horizontal="right" vertical="center"/>
    </xf>
    <xf numFmtId="0" fontId="22" fillId="0" borderId="20" xfId="0" applyFont="1" applyBorder="1" applyAlignment="1">
      <alignment horizontal="left" vertical="center"/>
    </xf>
    <xf numFmtId="0" fontId="22" fillId="0" borderId="13" xfId="0" applyFont="1" applyBorder="1" applyAlignment="1">
      <alignment horizontal="left" vertical="center"/>
    </xf>
    <xf numFmtId="41" fontId="11" fillId="0" borderId="25" xfId="17" applyNumberFormat="1" applyFont="1" applyFill="1" applyBorder="1" applyAlignment="1">
      <alignment horizontal="center" vertical="center" shrinkToFit="1"/>
    </xf>
    <xf numFmtId="41" fontId="11" fillId="0" borderId="2" xfId="17" applyNumberFormat="1" applyFont="1" applyFill="1" applyBorder="1" applyAlignment="1">
      <alignment horizontal="center" vertical="center" shrinkToFit="1"/>
    </xf>
    <xf numFmtId="41" fontId="11" fillId="0" borderId="27" xfId="17" applyNumberFormat="1" applyFont="1" applyFill="1" applyBorder="1" applyAlignment="1">
      <alignment horizontal="center" vertical="center" shrinkToFit="1"/>
    </xf>
    <xf numFmtId="41" fontId="11" fillId="0" borderId="11" xfId="17" applyNumberFormat="1" applyFont="1" applyFill="1" applyBorder="1" applyAlignment="1">
      <alignment horizontal="center" vertical="center" shrinkToFit="1"/>
    </xf>
    <xf numFmtId="41" fontId="11" fillId="0" borderId="22" xfId="17" applyNumberFormat="1" applyFont="1" applyFill="1" applyBorder="1" applyAlignment="1">
      <alignment horizontal="center" vertical="center" shrinkToFit="1"/>
    </xf>
    <xf numFmtId="41" fontId="11" fillId="0" borderId="23" xfId="17" applyNumberFormat="1" applyFont="1" applyFill="1" applyBorder="1" applyAlignment="1">
      <alignment horizontal="center" vertical="center" shrinkToFit="1"/>
    </xf>
    <xf numFmtId="41" fontId="11" fillId="0" borderId="26" xfId="17" applyNumberFormat="1" applyFont="1" applyFill="1" applyBorder="1" applyAlignment="1">
      <alignment horizontal="center" vertical="center" shrinkToFit="1"/>
    </xf>
    <xf numFmtId="41" fontId="11" fillId="0" borderId="34" xfId="17" applyNumberFormat="1" applyFont="1" applyFill="1" applyBorder="1" applyAlignment="1">
      <alignment horizontal="center" vertical="center" shrinkToFit="1"/>
    </xf>
    <xf numFmtId="41" fontId="11" fillId="0" borderId="17" xfId="17" applyNumberFormat="1" applyFont="1" applyFill="1" applyBorder="1" applyAlignment="1">
      <alignment horizontal="center" vertical="center" shrinkToFit="1"/>
    </xf>
    <xf numFmtId="41" fontId="11" fillId="0" borderId="19" xfId="17" applyNumberFormat="1" applyFont="1" applyFill="1" applyBorder="1" applyAlignment="1">
      <alignment horizontal="center" vertical="center" shrinkToFit="1"/>
    </xf>
    <xf numFmtId="41" fontId="11" fillId="0" borderId="18" xfId="17" applyNumberFormat="1" applyFont="1" applyFill="1" applyBorder="1" applyAlignment="1">
      <alignment horizontal="center" vertical="center" shrinkToFit="1"/>
    </xf>
    <xf numFmtId="41" fontId="11" fillId="0" borderId="24" xfId="17" applyNumberFormat="1" applyFont="1" applyFill="1" applyBorder="1" applyAlignment="1">
      <alignment horizontal="center" vertical="center" shrinkToFit="1"/>
    </xf>
    <xf numFmtId="41" fontId="11" fillId="0" borderId="31" xfId="17" applyNumberFormat="1" applyFont="1" applyFill="1" applyBorder="1" applyAlignment="1">
      <alignment horizontal="center" vertical="center" shrinkToFit="1"/>
    </xf>
    <xf numFmtId="41" fontId="11" fillId="0" borderId="6" xfId="17" applyNumberFormat="1" applyFont="1" applyFill="1" applyBorder="1" applyAlignment="1">
      <alignment horizontal="center" vertical="center" shrinkToFit="1"/>
    </xf>
    <xf numFmtId="41" fontId="11" fillId="0" borderId="7" xfId="17" applyNumberFormat="1" applyFont="1" applyFill="1" applyBorder="1" applyAlignment="1">
      <alignment horizontal="center" vertical="center" shrinkToFit="1"/>
    </xf>
    <xf numFmtId="38" fontId="4" fillId="0" borderId="8" xfId="17" applyFont="1" applyFill="1" applyBorder="1" applyAlignment="1">
      <alignment/>
    </xf>
    <xf numFmtId="38" fontId="4" fillId="0" borderId="9" xfId="17" applyFont="1" applyFill="1" applyBorder="1" applyAlignment="1">
      <alignment/>
    </xf>
    <xf numFmtId="38" fontId="4" fillId="0" borderId="13" xfId="17" applyFont="1" applyFill="1" applyBorder="1" applyAlignment="1">
      <alignment/>
    </xf>
    <xf numFmtId="38" fontId="4" fillId="0" borderId="14" xfId="17" applyFont="1" applyFill="1" applyBorder="1" applyAlignment="1">
      <alignment/>
    </xf>
    <xf numFmtId="38" fontId="10" fillId="0" borderId="22" xfId="17" applyFont="1" applyFill="1" applyBorder="1" applyAlignment="1">
      <alignment horizontal="center"/>
    </xf>
    <xf numFmtId="38" fontId="10" fillId="0" borderId="23" xfId="17" applyFont="1" applyFill="1" applyBorder="1" applyAlignment="1">
      <alignment horizontal="center"/>
    </xf>
    <xf numFmtId="38" fontId="10" fillId="0" borderId="19" xfId="17" applyFont="1" applyFill="1" applyBorder="1" applyAlignment="1">
      <alignment horizontal="center"/>
    </xf>
    <xf numFmtId="38" fontId="10" fillId="0" borderId="27" xfId="17" applyFont="1" applyFill="1" applyBorder="1" applyAlignment="1">
      <alignment horizontal="center"/>
    </xf>
    <xf numFmtId="38" fontId="5" fillId="0" borderId="6" xfId="17" applyFont="1" applyFill="1" applyBorder="1" applyAlignment="1">
      <alignment/>
    </xf>
    <xf numFmtId="38" fontId="5" fillId="0" borderId="7" xfId="17" applyFont="1" applyFill="1" applyBorder="1" applyAlignment="1">
      <alignment/>
    </xf>
    <xf numFmtId="38" fontId="11" fillId="0" borderId="7" xfId="17" applyFont="1" applyBorder="1" applyAlignment="1">
      <alignment horizontal="center" vertical="center"/>
    </xf>
    <xf numFmtId="38" fontId="11" fillId="0" borderId="27" xfId="17" applyFont="1" applyBorder="1" applyAlignment="1">
      <alignment horizontal="center" vertical="center"/>
    </xf>
    <xf numFmtId="38" fontId="11" fillId="0" borderId="6" xfId="17" applyFont="1" applyBorder="1" applyAlignment="1">
      <alignment horizontal="center" vertical="center"/>
    </xf>
    <xf numFmtId="38" fontId="11" fillId="0" borderId="19" xfId="17" applyFont="1" applyBorder="1" applyAlignment="1">
      <alignment horizontal="center" vertical="center"/>
    </xf>
    <xf numFmtId="38" fontId="11" fillId="0" borderId="17" xfId="17" applyFont="1" applyBorder="1" applyAlignment="1">
      <alignment horizontal="center" vertical="center" wrapText="1"/>
    </xf>
    <xf numFmtId="38" fontId="11" fillId="0" borderId="8" xfId="17" applyFont="1" applyBorder="1" applyAlignment="1">
      <alignment horizontal="center" vertical="center"/>
    </xf>
    <xf numFmtId="38" fontId="4" fillId="0" borderId="2" xfId="17" applyFont="1" applyBorder="1" applyAlignment="1">
      <alignment horizontal="distributed" vertical="center"/>
    </xf>
    <xf numFmtId="38" fontId="4" fillId="0" borderId="11" xfId="17" applyFont="1" applyBorder="1" applyAlignment="1">
      <alignment horizontal="distributed" vertical="center"/>
    </xf>
    <xf numFmtId="38" fontId="10" fillId="0" borderId="25" xfId="17" applyFont="1" applyBorder="1" applyAlignment="1">
      <alignment horizontal="center" vertical="center"/>
    </xf>
    <xf numFmtId="38" fontId="10" fillId="0" borderId="2" xfId="17" applyFont="1" applyBorder="1" applyAlignment="1">
      <alignment horizontal="center" vertical="center"/>
    </xf>
    <xf numFmtId="38" fontId="4" fillId="0" borderId="25" xfId="17" applyFont="1" applyBorder="1" applyAlignment="1">
      <alignment horizontal="distributed" vertical="center"/>
    </xf>
    <xf numFmtId="38" fontId="4" fillId="0" borderId="1" xfId="17" applyFont="1" applyBorder="1" applyAlignment="1">
      <alignment horizontal="distributed" vertical="center"/>
    </xf>
    <xf numFmtId="38" fontId="4" fillId="0" borderId="2" xfId="17" applyFont="1" applyFill="1" applyBorder="1" applyAlignment="1">
      <alignment horizontal="distributed" vertical="center"/>
    </xf>
    <xf numFmtId="38" fontId="4" fillId="0" borderId="11" xfId="17" applyFont="1" applyFill="1" applyBorder="1" applyAlignment="1">
      <alignment horizontal="distributed" vertical="center"/>
    </xf>
    <xf numFmtId="38" fontId="4" fillId="0" borderId="25" xfId="17" applyFont="1" applyFill="1" applyBorder="1" applyAlignment="1">
      <alignment horizontal="distributed" vertical="center"/>
    </xf>
    <xf numFmtId="38" fontId="4" fillId="0" borderId="1" xfId="17" applyFont="1" applyFill="1" applyBorder="1" applyAlignment="1">
      <alignment horizontal="distributed" vertical="center"/>
    </xf>
    <xf numFmtId="38" fontId="4" fillId="0" borderId="22" xfId="17" applyFont="1" applyFill="1" applyBorder="1" applyAlignment="1">
      <alignment horizontal="distributed" vertical="center"/>
    </xf>
    <xf numFmtId="38" fontId="4" fillId="0" borderId="22" xfId="17" applyFont="1" applyBorder="1" applyAlignment="1">
      <alignment horizontal="distributed" vertical="center"/>
    </xf>
    <xf numFmtId="38" fontId="4" fillId="0" borderId="23" xfId="17" applyFont="1" applyBorder="1" applyAlignment="1">
      <alignment horizontal="distributed" vertical="center"/>
    </xf>
    <xf numFmtId="38" fontId="5" fillId="0" borderId="0" xfId="17" applyFont="1" applyBorder="1" applyAlignment="1">
      <alignment horizontal="distributed" vertical="center"/>
    </xf>
    <xf numFmtId="38" fontId="5" fillId="0" borderId="3" xfId="17" applyFont="1" applyBorder="1" applyAlignment="1">
      <alignment horizontal="distributed" vertical="center"/>
    </xf>
    <xf numFmtId="3" fontId="4" fillId="0" borderId="8" xfId="0" applyNumberFormat="1" applyFont="1" applyBorder="1" applyAlignment="1">
      <alignment/>
    </xf>
    <xf numFmtId="38" fontId="4" fillId="0" borderId="8" xfId="17" applyFont="1" applyBorder="1" applyAlignment="1">
      <alignment/>
    </xf>
    <xf numFmtId="3" fontId="4" fillId="0" borderId="0" xfId="0" applyNumberFormat="1" applyFont="1" applyAlignment="1">
      <alignment/>
    </xf>
    <xf numFmtId="38" fontId="4" fillId="0" borderId="0" xfId="17" applyFont="1" applyAlignment="1">
      <alignment/>
    </xf>
    <xf numFmtId="41" fontId="4" fillId="0" borderId="8" xfId="17" applyNumberFormat="1" applyFont="1" applyBorder="1" applyAlignment="1">
      <alignment horizontal="right" vertical="center"/>
    </xf>
    <xf numFmtId="38" fontId="4" fillId="0" borderId="1" xfId="17" applyFont="1" applyBorder="1" applyAlignment="1">
      <alignment horizontal="center" vertical="center"/>
    </xf>
    <xf numFmtId="38" fontId="4" fillId="0" borderId="10" xfId="17" applyFont="1" applyBorder="1" applyAlignment="1">
      <alignment horizontal="center" vertical="center"/>
    </xf>
    <xf numFmtId="38" fontId="4" fillId="0" borderId="0" xfId="17" applyFont="1" applyBorder="1" applyAlignment="1">
      <alignment horizontal="distributed" vertical="center"/>
    </xf>
    <xf numFmtId="38" fontId="4" fillId="0" borderId="3" xfId="17" applyFont="1" applyBorder="1" applyAlignment="1">
      <alignment horizontal="distributed" vertical="center"/>
    </xf>
    <xf numFmtId="38" fontId="4" fillId="0" borderId="0" xfId="17" applyFont="1" applyFill="1" applyBorder="1" applyAlignment="1">
      <alignment horizontal="distributed" vertical="center"/>
    </xf>
    <xf numFmtId="0" fontId="22" fillId="0" borderId="0" xfId="0" applyFont="1" applyFill="1" applyBorder="1" applyAlignment="1">
      <alignment horizontal="distributed" vertical="center"/>
    </xf>
    <xf numFmtId="38" fontId="4" fillId="0" borderId="34" xfId="17" applyFont="1" applyFill="1" applyBorder="1" applyAlignment="1">
      <alignment horizontal="center" vertical="center"/>
    </xf>
    <xf numFmtId="38" fontId="5" fillId="0" borderId="0" xfId="17" applyFont="1" applyFill="1" applyBorder="1" applyAlignment="1">
      <alignment horizontal="distributed" vertical="center"/>
    </xf>
    <xf numFmtId="38" fontId="5" fillId="0" borderId="3" xfId="17" applyFont="1" applyFill="1" applyBorder="1" applyAlignment="1">
      <alignment horizontal="distributed" vertical="center"/>
    </xf>
    <xf numFmtId="0" fontId="0" fillId="0" borderId="3" xfId="0" applyFont="1" applyBorder="1" applyAlignment="1">
      <alignment horizontal="distributed" vertical="center"/>
    </xf>
    <xf numFmtId="38" fontId="4" fillId="0" borderId="3" xfId="17" applyFont="1" applyFill="1" applyBorder="1" applyAlignment="1">
      <alignment horizontal="distributed" vertical="center"/>
    </xf>
    <xf numFmtId="38" fontId="4" fillId="0" borderId="2" xfId="17" applyFont="1" applyFill="1" applyBorder="1" applyAlignment="1">
      <alignment horizontal="center" vertical="center" shrinkToFit="1"/>
    </xf>
    <xf numFmtId="38" fontId="4" fillId="0" borderId="17" xfId="17" applyFont="1" applyFill="1" applyBorder="1" applyAlignment="1">
      <alignment horizontal="center" vertical="center" shrinkToFit="1"/>
    </xf>
    <xf numFmtId="38" fontId="4" fillId="0" borderId="3" xfId="17" applyFont="1" applyFill="1" applyBorder="1" applyAlignment="1">
      <alignment horizontal="center" vertical="center" shrinkToFit="1"/>
    </xf>
    <xf numFmtId="38" fontId="4" fillId="0" borderId="8" xfId="17" applyFont="1" applyFill="1" applyBorder="1" applyAlignment="1">
      <alignment horizontal="center" vertical="center" shrinkToFit="1"/>
    </xf>
    <xf numFmtId="38" fontId="4" fillId="0" borderId="11" xfId="17" applyFont="1" applyFill="1" applyBorder="1" applyAlignment="1">
      <alignment horizontal="center" vertical="center" shrinkToFit="1"/>
    </xf>
    <xf numFmtId="38" fontId="4" fillId="0" borderId="19" xfId="17" applyFont="1" applyFill="1" applyBorder="1" applyAlignment="1">
      <alignment horizontal="center" vertical="center" shrinkToFit="1"/>
    </xf>
    <xf numFmtId="38" fontId="5" fillId="0" borderId="9" xfId="17" applyFont="1" applyFill="1" applyBorder="1" applyAlignment="1">
      <alignment horizontal="distributed" vertical="center"/>
    </xf>
    <xf numFmtId="38" fontId="5" fillId="0" borderId="7" xfId="17" applyFont="1" applyFill="1" applyBorder="1" applyAlignment="1">
      <alignment horizontal="distributed" vertical="center"/>
    </xf>
    <xf numFmtId="38" fontId="5" fillId="0" borderId="4" xfId="17" applyFont="1" applyFill="1" applyBorder="1" applyAlignment="1">
      <alignment horizontal="distributed" vertical="center"/>
    </xf>
    <xf numFmtId="38" fontId="4" fillId="0" borderId="25" xfId="17" applyFont="1" applyFill="1" applyBorder="1" applyAlignment="1">
      <alignment horizontal="center" vertical="center" shrinkToFit="1"/>
    </xf>
    <xf numFmtId="38" fontId="4" fillId="0" borderId="9" xfId="17" applyFont="1" applyFill="1" applyBorder="1" applyAlignment="1">
      <alignment horizontal="center" vertical="center" shrinkToFit="1"/>
    </xf>
    <xf numFmtId="38" fontId="4" fillId="0" borderId="27" xfId="17" applyFont="1" applyFill="1" applyBorder="1" applyAlignment="1">
      <alignment horizontal="center" vertical="center" shrinkToFit="1"/>
    </xf>
    <xf numFmtId="41" fontId="17" fillId="0" borderId="0" xfId="17" applyNumberFormat="1" applyFont="1" applyBorder="1" applyAlignment="1">
      <alignment horizontal="distributed" vertical="center"/>
    </xf>
    <xf numFmtId="41" fontId="17" fillId="0" borderId="3" xfId="17" applyNumberFormat="1" applyFont="1" applyBorder="1" applyAlignment="1">
      <alignment horizontal="distributed" vertical="center"/>
    </xf>
    <xf numFmtId="38" fontId="11" fillId="0" borderId="17" xfId="17" applyFont="1" applyFill="1" applyBorder="1" applyAlignment="1">
      <alignment horizontal="center" vertical="center"/>
    </xf>
    <xf numFmtId="38" fontId="11" fillId="0" borderId="4" xfId="17" applyFont="1" applyFill="1" applyBorder="1" applyAlignment="1">
      <alignment horizontal="distributed" vertical="center"/>
    </xf>
    <xf numFmtId="38" fontId="11" fillId="0" borderId="5" xfId="17" applyFont="1" applyFill="1" applyBorder="1" applyAlignment="1">
      <alignment horizontal="distributed" vertical="center"/>
    </xf>
    <xf numFmtId="38" fontId="13" fillId="0" borderId="0" xfId="17" applyFont="1" applyFill="1" applyBorder="1" applyAlignment="1">
      <alignment horizontal="distributed"/>
    </xf>
    <xf numFmtId="38" fontId="13" fillId="0" borderId="3" xfId="17" applyFont="1" applyFill="1" applyBorder="1" applyAlignment="1">
      <alignment horizontal="distributed"/>
    </xf>
    <xf numFmtId="38" fontId="13" fillId="0" borderId="0" xfId="17" applyFont="1" applyFill="1" applyBorder="1" applyAlignment="1">
      <alignment horizontal="distributed" vertical="center"/>
    </xf>
    <xf numFmtId="38" fontId="13" fillId="0" borderId="3" xfId="17" applyFont="1" applyFill="1" applyBorder="1" applyAlignment="1">
      <alignment horizontal="distributed" vertical="center"/>
    </xf>
    <xf numFmtId="38" fontId="4" fillId="0" borderId="6" xfId="17" applyFont="1" applyBorder="1" applyAlignment="1">
      <alignment horizontal="distributed"/>
    </xf>
    <xf numFmtId="38" fontId="11" fillId="0" borderId="17" xfId="17" applyFont="1" applyFill="1" applyBorder="1" applyAlignment="1">
      <alignment horizontal="center" vertical="center" wrapText="1"/>
    </xf>
    <xf numFmtId="38" fontId="11" fillId="0" borderId="8" xfId="17" applyFont="1" applyFill="1" applyBorder="1" applyAlignment="1">
      <alignment horizontal="center" vertical="center"/>
    </xf>
    <xf numFmtId="38" fontId="11" fillId="0" borderId="44" xfId="17" applyFont="1" applyFill="1" applyBorder="1" applyAlignment="1">
      <alignment horizontal="center" vertical="center"/>
    </xf>
    <xf numFmtId="38" fontId="11" fillId="0" borderId="40" xfId="17" applyFont="1" applyFill="1" applyBorder="1" applyAlignment="1">
      <alignment horizontal="center" vertical="center"/>
    </xf>
    <xf numFmtId="38" fontId="11" fillId="0" borderId="25" xfId="17" applyFont="1" applyFill="1" applyBorder="1" applyAlignment="1">
      <alignment horizontal="center" vertical="center" wrapText="1"/>
    </xf>
    <xf numFmtId="38" fontId="11" fillId="0" borderId="9" xfId="17" applyFont="1" applyFill="1" applyBorder="1" applyAlignment="1">
      <alignment horizontal="center" vertical="center"/>
    </xf>
    <xf numFmtId="38" fontId="11" fillId="0" borderId="0" xfId="17" applyFont="1" applyFill="1" applyBorder="1" applyAlignment="1">
      <alignment horizontal="center"/>
    </xf>
    <xf numFmtId="38" fontId="11" fillId="0" borderId="3" xfId="17" applyFont="1" applyFill="1" applyBorder="1" applyAlignment="1">
      <alignment horizontal="center"/>
    </xf>
    <xf numFmtId="0" fontId="4" fillId="0" borderId="0" xfId="0" applyFont="1" applyBorder="1" applyAlignment="1">
      <alignment horizontal="distributed" vertical="center"/>
    </xf>
    <xf numFmtId="0" fontId="4" fillId="0" borderId="3" xfId="0" applyFont="1" applyBorder="1" applyAlignment="1">
      <alignment horizontal="distributed" vertical="center"/>
    </xf>
    <xf numFmtId="0" fontId="5" fillId="0" borderId="0" xfId="0" applyFont="1" applyBorder="1" applyAlignment="1">
      <alignment horizontal="distributed" vertical="center"/>
    </xf>
    <xf numFmtId="0" fontId="5" fillId="0" borderId="3" xfId="0" applyFont="1" applyBorder="1" applyAlignment="1">
      <alignment horizontal="distributed" vertical="center"/>
    </xf>
    <xf numFmtId="38" fontId="5" fillId="0" borderId="3" xfId="17" applyFont="1" applyFill="1" applyBorder="1" applyAlignment="1">
      <alignment horizontal="distributed" vertical="center" wrapText="1"/>
    </xf>
    <xf numFmtId="0" fontId="5" fillId="0" borderId="5" xfId="0" applyFont="1" applyBorder="1" applyAlignment="1">
      <alignment horizontal="distributed" vertical="center"/>
    </xf>
    <xf numFmtId="0" fontId="6" fillId="0" borderId="20" xfId="0" applyFont="1" applyBorder="1" applyAlignment="1">
      <alignment horizontal="distributed" vertical="center"/>
    </xf>
    <xf numFmtId="38" fontId="5" fillId="0" borderId="18" xfId="17" applyFont="1" applyBorder="1" applyAlignment="1">
      <alignment vertical="center"/>
    </xf>
    <xf numFmtId="0" fontId="6" fillId="0" borderId="40" xfId="0" applyFont="1" applyBorder="1" applyAlignment="1">
      <alignment vertical="center"/>
    </xf>
    <xf numFmtId="38" fontId="5" fillId="0" borderId="24" xfId="17" applyFont="1" applyFill="1" applyBorder="1" applyAlignment="1">
      <alignment vertical="center"/>
    </xf>
    <xf numFmtId="0" fontId="6" fillId="0" borderId="45" xfId="0" applyFont="1" applyFill="1" applyBorder="1" applyAlignment="1">
      <alignment vertical="center"/>
    </xf>
    <xf numFmtId="0" fontId="4" fillId="0" borderId="5" xfId="0" applyFont="1" applyBorder="1" applyAlignment="1">
      <alignment horizontal="distributed" vertical="center"/>
    </xf>
    <xf numFmtId="38" fontId="4" fillId="0" borderId="18" xfId="17" applyFont="1" applyBorder="1" applyAlignment="1">
      <alignment vertical="center"/>
    </xf>
    <xf numFmtId="0" fontId="0" fillId="0" borderId="18" xfId="0" applyFont="1" applyBorder="1" applyAlignment="1">
      <alignment vertical="center"/>
    </xf>
    <xf numFmtId="38" fontId="4" fillId="0" borderId="24" xfId="17" applyFont="1" applyFill="1" applyBorder="1" applyAlignment="1">
      <alignment vertical="center"/>
    </xf>
    <xf numFmtId="0" fontId="0" fillId="0" borderId="24" xfId="0" applyFont="1" applyFill="1" applyBorder="1" applyAlignment="1">
      <alignment vertical="center"/>
    </xf>
    <xf numFmtId="0" fontId="22" fillId="0" borderId="18" xfId="0" applyFont="1" applyBorder="1" applyAlignment="1">
      <alignment vertical="center"/>
    </xf>
    <xf numFmtId="0" fontId="22" fillId="0" borderId="24" xfId="0" applyFont="1" applyFill="1" applyBorder="1" applyAlignment="1">
      <alignment vertical="center"/>
    </xf>
    <xf numFmtId="0" fontId="4" fillId="0" borderId="51" xfId="0" applyFont="1" applyBorder="1" applyAlignment="1">
      <alignment vertical="top" wrapText="1"/>
    </xf>
    <xf numFmtId="0" fontId="4" fillId="0" borderId="52" xfId="0" applyFont="1" applyBorder="1" applyAlignment="1">
      <alignment vertical="top"/>
    </xf>
  </cellXfs>
  <cellStyles count="24">
    <cellStyle name="Normal" xfId="0"/>
    <cellStyle name="Percent" xfId="15"/>
    <cellStyle name="Hyperlink" xfId="16"/>
    <cellStyle name="Comma [0]" xfId="17"/>
    <cellStyle name="Comma" xfId="18"/>
    <cellStyle name="Currency [0]" xfId="19"/>
    <cellStyle name="Currency" xfId="20"/>
    <cellStyle name="標準_０４（１） 事業所規模５人以上" xfId="21"/>
    <cellStyle name="標準_０４（２） 事業所規模３０人以上" xfId="22"/>
    <cellStyle name="標準_０４賃金指数（１） 事業所規模５人以上" xfId="23"/>
    <cellStyle name="標準_０６ 産業別、男女別、年齢階級別、産業別の労働者１人当りの勤続年数、実労働時間数、定期現金給与額及び労働者数" xfId="24"/>
    <cellStyle name="標準_06-h16" xfId="25"/>
    <cellStyle name="標準_１７－１２（４） 労働基準監督署別年金受給者状況H16" xfId="26"/>
    <cellStyle name="標準_１７－１２（４） 労働基準監督署別年金受給者状況H16_１７－１３" xfId="27"/>
    <cellStyle name="標準_１７－２５ (３)指定事業者数H16＿そのまま使用_１７－２５(3)" xfId="28"/>
    <cellStyle name="標準_１７－４" xfId="29"/>
    <cellStyle name="標準_１７－５" xfId="30"/>
    <cellStyle name="標準_１７－６" xfId="31"/>
    <cellStyle name="標準_１７－７" xfId="32"/>
    <cellStyle name="標準_１７－８" xfId="33"/>
    <cellStyle name="標準_18-h16" xfId="34"/>
    <cellStyle name="標準_19-h16" xfId="35"/>
    <cellStyle name="標準_累計表（一般分)" xfId="36"/>
    <cellStyle name="Followed Hyperlink" xfId="37"/>
  </cellStyles>
  <dxfs count="2">
    <dxf>
      <border>
        <bottom style="thin">
          <color rgb="FF000000"/>
        </bottom>
      </border>
    </dxf>
    <dxf>
      <border>
        <bottom style="dotted">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1"/>
  <sheetViews>
    <sheetView tabSelected="1" zoomScaleSheetLayoutView="100" workbookViewId="0" topLeftCell="A1">
      <selection activeCell="A1" sqref="A1"/>
    </sheetView>
  </sheetViews>
  <sheetFormatPr defaultColWidth="9.00390625" defaultRowHeight="13.5"/>
  <cols>
    <col min="1" max="16384" width="9.00390625" style="1276" customWidth="1"/>
  </cols>
  <sheetData>
    <row r="1" ht="13.5">
      <c r="A1" s="1276" t="s">
        <v>563</v>
      </c>
    </row>
    <row r="3" spans="1:12" ht="13.5">
      <c r="A3" s="1277" t="s">
        <v>263</v>
      </c>
      <c r="B3" s="1277"/>
      <c r="C3" s="1277"/>
      <c r="D3" s="1277"/>
      <c r="E3" s="1277"/>
      <c r="F3" s="1277"/>
      <c r="G3" s="1277"/>
      <c r="H3" s="1277"/>
      <c r="I3" s="1277"/>
      <c r="J3" s="1277"/>
      <c r="K3" s="1277"/>
      <c r="L3" s="1277"/>
    </row>
    <row r="4" ht="13.5">
      <c r="A4" s="1278" t="s">
        <v>264</v>
      </c>
    </row>
    <row r="5" spans="1:2" ht="13.5">
      <c r="A5" s="658" t="s">
        <v>265</v>
      </c>
      <c r="B5" s="1279"/>
    </row>
    <row r="6" spans="1:2" ht="13.5">
      <c r="A6" s="1280" t="s">
        <v>266</v>
      </c>
      <c r="B6" s="1281"/>
    </row>
    <row r="7" spans="1:2" ht="13.5">
      <c r="A7" s="1282"/>
      <c r="B7" s="1283" t="s">
        <v>566</v>
      </c>
    </row>
    <row r="8" spans="1:2" ht="13.5">
      <c r="A8" s="1284"/>
      <c r="B8" s="1285" t="s">
        <v>567</v>
      </c>
    </row>
    <row r="9" spans="1:2" ht="13.5">
      <c r="A9" s="1282" t="s">
        <v>267</v>
      </c>
      <c r="B9" s="1286"/>
    </row>
    <row r="10" spans="1:2" ht="13.5">
      <c r="A10" s="1287"/>
      <c r="B10" s="1288" t="s">
        <v>568</v>
      </c>
    </row>
    <row r="11" spans="1:2" ht="13.5">
      <c r="A11" s="1287"/>
      <c r="B11" s="1288" t="s">
        <v>569</v>
      </c>
    </row>
    <row r="12" spans="1:2" ht="13.5">
      <c r="A12" s="1289" t="s">
        <v>77</v>
      </c>
      <c r="B12" s="1286"/>
    </row>
    <row r="13" spans="1:2" ht="13.5">
      <c r="A13" s="1287"/>
      <c r="B13" s="1290" t="s">
        <v>564</v>
      </c>
    </row>
    <row r="14" spans="1:2" ht="13.5">
      <c r="A14" s="1291" t="s">
        <v>299</v>
      </c>
      <c r="B14" s="1284"/>
    </row>
    <row r="15" spans="1:2" ht="13.5">
      <c r="A15" s="1292"/>
      <c r="B15" s="1291" t="s">
        <v>565</v>
      </c>
    </row>
    <row r="16" spans="1:2" ht="13.5">
      <c r="A16" s="1287" t="s">
        <v>268</v>
      </c>
      <c r="B16" s="1281"/>
    </row>
    <row r="17" spans="1:2" ht="13.5">
      <c r="A17" s="1287" t="s">
        <v>269</v>
      </c>
      <c r="B17" s="1286"/>
    </row>
    <row r="18" spans="1:2" ht="13.5">
      <c r="A18" s="1293"/>
      <c r="B18" s="1281" t="s">
        <v>810</v>
      </c>
    </row>
    <row r="19" spans="1:2" ht="13.5">
      <c r="A19" s="1293"/>
      <c r="B19" s="1281" t="s">
        <v>825</v>
      </c>
    </row>
    <row r="20" spans="1:2" ht="13.5">
      <c r="A20" s="1292"/>
      <c r="B20" s="365" t="s">
        <v>270</v>
      </c>
    </row>
    <row r="21" spans="1:2" ht="13.5">
      <c r="A21" s="1287"/>
      <c r="B21" s="365" t="s">
        <v>826</v>
      </c>
    </row>
    <row r="22" spans="1:2" ht="13.5">
      <c r="A22" s="1292"/>
      <c r="B22" s="365" t="s">
        <v>833</v>
      </c>
    </row>
    <row r="23" spans="1:2" ht="13.5">
      <c r="A23" s="1287" t="s">
        <v>271</v>
      </c>
      <c r="B23" s="1294"/>
    </row>
    <row r="24" spans="1:2" ht="13.5">
      <c r="A24" s="1293"/>
      <c r="B24" s="1281" t="s">
        <v>423</v>
      </c>
    </row>
    <row r="25" spans="1:2" ht="13.5">
      <c r="A25" s="1282"/>
      <c r="B25" s="1281" t="s">
        <v>422</v>
      </c>
    </row>
    <row r="26" spans="1:2" ht="13.5">
      <c r="A26" s="1295" t="s">
        <v>272</v>
      </c>
      <c r="B26" s="1294"/>
    </row>
    <row r="27" spans="1:2" ht="13.5">
      <c r="A27" s="1296" t="s">
        <v>273</v>
      </c>
      <c r="B27" s="1288"/>
    </row>
    <row r="28" spans="1:2" ht="13.5">
      <c r="A28" s="1296" t="s">
        <v>274</v>
      </c>
      <c r="B28" s="1288"/>
    </row>
    <row r="29" spans="1:2" ht="13.5">
      <c r="A29" s="1292"/>
      <c r="B29" s="658" t="s">
        <v>468</v>
      </c>
    </row>
    <row r="30" ht="13.5">
      <c r="B30" s="365" t="s">
        <v>477</v>
      </c>
    </row>
    <row r="31" ht="13.5">
      <c r="B31" s="365" t="s">
        <v>570</v>
      </c>
    </row>
    <row r="32" spans="1:2" ht="13.5">
      <c r="A32" s="1287"/>
      <c r="B32" s="1297" t="s">
        <v>497</v>
      </c>
    </row>
    <row r="33" ht="13.5">
      <c r="A33" s="1287" t="s">
        <v>275</v>
      </c>
    </row>
    <row r="34" spans="1:2" ht="13.5">
      <c r="A34" s="1282"/>
      <c r="B34" s="1298" t="s">
        <v>519</v>
      </c>
    </row>
    <row r="35" spans="1:2" ht="13.5">
      <c r="A35" s="1287"/>
      <c r="B35" s="1298" t="s">
        <v>531</v>
      </c>
    </row>
    <row r="36" ht="13.5">
      <c r="A36" s="1282" t="s">
        <v>276</v>
      </c>
    </row>
    <row r="37" ht="13.5">
      <c r="A37" s="1296" t="s">
        <v>277</v>
      </c>
    </row>
    <row r="38" ht="13.5">
      <c r="A38" s="1287" t="s">
        <v>278</v>
      </c>
    </row>
    <row r="39" ht="13.5">
      <c r="A39" s="1287" t="s">
        <v>279</v>
      </c>
    </row>
    <row r="40" spans="1:6" ht="13.5">
      <c r="A40" s="1299" t="s">
        <v>280</v>
      </c>
      <c r="B40" s="1299"/>
      <c r="C40" s="1299"/>
      <c r="D40" s="1299"/>
      <c r="E40" s="1299"/>
      <c r="F40" s="1299"/>
    </row>
    <row r="41" spans="1:6" ht="13.5">
      <c r="A41" s="1299" t="s">
        <v>281</v>
      </c>
      <c r="B41" s="1299"/>
      <c r="C41" s="1299"/>
      <c r="D41" s="1299"/>
      <c r="E41" s="1299"/>
      <c r="F41" s="1299"/>
    </row>
    <row r="42" ht="13.5">
      <c r="B42" s="1282" t="s">
        <v>571</v>
      </c>
    </row>
    <row r="43" ht="13.5">
      <c r="B43" s="1282" t="s">
        <v>572</v>
      </c>
    </row>
    <row r="44" ht="13.5">
      <c r="A44" s="1287" t="s">
        <v>282</v>
      </c>
    </row>
    <row r="45" ht="13.5">
      <c r="A45" s="1287" t="s">
        <v>283</v>
      </c>
    </row>
    <row r="46" ht="13.5">
      <c r="A46" s="1282" t="s">
        <v>284</v>
      </c>
    </row>
    <row r="47" ht="13.5">
      <c r="A47" s="1282" t="s">
        <v>285</v>
      </c>
    </row>
    <row r="48" ht="13.5">
      <c r="A48" s="1287" t="s">
        <v>286</v>
      </c>
    </row>
    <row r="49" ht="13.5">
      <c r="B49" s="1281" t="s">
        <v>1105</v>
      </c>
    </row>
    <row r="50" ht="13.5">
      <c r="B50" s="1281" t="s">
        <v>626</v>
      </c>
    </row>
    <row r="51" ht="13.5">
      <c r="B51" s="1281" t="s">
        <v>1176</v>
      </c>
    </row>
    <row r="52" ht="13.5">
      <c r="A52" s="1282" t="s">
        <v>287</v>
      </c>
    </row>
    <row r="53" ht="13.5">
      <c r="A53" s="1282" t="s">
        <v>288</v>
      </c>
    </row>
    <row r="54" ht="13.5">
      <c r="B54" s="1282" t="s">
        <v>1243</v>
      </c>
    </row>
    <row r="55" ht="13.5">
      <c r="B55" s="1288" t="s">
        <v>573</v>
      </c>
    </row>
    <row r="56" ht="13.5">
      <c r="A56" s="1282" t="s">
        <v>289</v>
      </c>
    </row>
    <row r="57" ht="13.5">
      <c r="A57" s="1282" t="s">
        <v>290</v>
      </c>
    </row>
    <row r="58" ht="13.5">
      <c r="A58" s="1295" t="s">
        <v>291</v>
      </c>
    </row>
    <row r="59" ht="13.5">
      <c r="A59" s="1282" t="s">
        <v>292</v>
      </c>
    </row>
    <row r="60" ht="13.5">
      <c r="A60" s="1296" t="s">
        <v>293</v>
      </c>
    </row>
    <row r="61" ht="13.5">
      <c r="A61" s="1282" t="s">
        <v>294</v>
      </c>
    </row>
  </sheetData>
  <printOptions/>
  <pageMargins left="0.75" right="0.75" top="1" bottom="1" header="0.512" footer="0.512"/>
  <pageSetup horizontalDpi="300" verticalDpi="300" orientation="portrait" paperSize="9" scale="92" r:id="rId1"/>
</worksheet>
</file>

<file path=xl/worksheets/sheet10.xml><?xml version="1.0" encoding="utf-8"?>
<worksheet xmlns="http://schemas.openxmlformats.org/spreadsheetml/2006/main" xmlns:r="http://schemas.openxmlformats.org/officeDocument/2006/relationships">
  <sheetPr codeName="Sheet9"/>
  <dimension ref="A1:I92"/>
  <sheetViews>
    <sheetView workbookViewId="0" topLeftCell="A1">
      <selection activeCell="A1" sqref="A1"/>
    </sheetView>
  </sheetViews>
  <sheetFormatPr defaultColWidth="9.00390625" defaultRowHeight="13.5"/>
  <cols>
    <col min="1" max="1" width="15.625" style="286" customWidth="1"/>
    <col min="2" max="3" width="9.625" style="284" customWidth="1"/>
    <col min="4" max="5" width="9.625" style="141" customWidth="1"/>
    <col min="6" max="8" width="9.625" style="284" customWidth="1"/>
    <col min="9" max="9" width="9.625" style="141" customWidth="1"/>
    <col min="10" max="16384" width="9.00390625" style="285" customWidth="1"/>
  </cols>
  <sheetData>
    <row r="1" spans="1:9" s="241" customFormat="1" ht="18" customHeight="1">
      <c r="A1" s="238" t="s">
        <v>299</v>
      </c>
      <c r="B1" s="239"/>
      <c r="C1" s="240"/>
      <c r="D1" s="179"/>
      <c r="E1" s="179"/>
      <c r="F1" s="240"/>
      <c r="G1" s="240"/>
      <c r="H1" s="240"/>
      <c r="I1" s="179"/>
    </row>
    <row r="2" spans="1:9" s="241" customFormat="1" ht="18" customHeight="1">
      <c r="A2" s="238" t="s">
        <v>759</v>
      </c>
      <c r="B2" s="239"/>
      <c r="C2" s="240"/>
      <c r="D2" s="179"/>
      <c r="E2" s="179"/>
      <c r="F2" s="240"/>
      <c r="G2" s="240"/>
      <c r="H2" s="240"/>
      <c r="I2" s="179"/>
    </row>
    <row r="3" spans="1:9" s="241" customFormat="1" ht="15" customHeight="1" thickBot="1">
      <c r="A3" s="242"/>
      <c r="B3" s="243"/>
      <c r="C3" s="243"/>
      <c r="D3" s="244"/>
      <c r="E3" s="244"/>
      <c r="F3" s="243"/>
      <c r="G3" s="243"/>
      <c r="H3" s="240"/>
      <c r="I3" s="179"/>
    </row>
    <row r="4" spans="1:9" s="241" customFormat="1" ht="15" customHeight="1" thickTop="1">
      <c r="A4" s="245" t="s">
        <v>760</v>
      </c>
      <c r="B4" s="246"/>
      <c r="C4" s="246" t="s">
        <v>343</v>
      </c>
      <c r="D4" s="247" t="s">
        <v>261</v>
      </c>
      <c r="E4" s="247" t="s">
        <v>344</v>
      </c>
      <c r="F4" s="248" t="s">
        <v>308</v>
      </c>
      <c r="G4" s="249"/>
      <c r="H4" s="246" t="s">
        <v>309</v>
      </c>
      <c r="I4" s="250"/>
    </row>
    <row r="5" spans="1:9" s="241" customFormat="1" ht="15" customHeight="1">
      <c r="A5" s="251" t="s">
        <v>761</v>
      </c>
      <c r="B5" s="252" t="s">
        <v>310</v>
      </c>
      <c r="C5" s="252" t="s">
        <v>345</v>
      </c>
      <c r="D5" s="253" t="s">
        <v>312</v>
      </c>
      <c r="E5" s="253" t="s">
        <v>312</v>
      </c>
      <c r="F5" s="252" t="s">
        <v>313</v>
      </c>
      <c r="G5" s="252" t="s">
        <v>261</v>
      </c>
      <c r="H5" s="252" t="s">
        <v>346</v>
      </c>
      <c r="I5" s="254" t="s">
        <v>315</v>
      </c>
    </row>
    <row r="6" spans="1:9" s="241" customFormat="1" ht="15" customHeight="1">
      <c r="A6" s="255" t="s">
        <v>316</v>
      </c>
      <c r="B6" s="256"/>
      <c r="C6" s="257" t="s">
        <v>347</v>
      </c>
      <c r="D6" s="258" t="s">
        <v>317</v>
      </c>
      <c r="E6" s="258" t="s">
        <v>317</v>
      </c>
      <c r="F6" s="257" t="s">
        <v>318</v>
      </c>
      <c r="G6" s="257" t="s">
        <v>319</v>
      </c>
      <c r="H6" s="257" t="s">
        <v>320</v>
      </c>
      <c r="I6" s="259"/>
    </row>
    <row r="7" spans="1:9" s="241" customFormat="1" ht="15" customHeight="1">
      <c r="A7" s="260"/>
      <c r="B7" s="261" t="s">
        <v>321</v>
      </c>
      <c r="C7" s="261" t="s">
        <v>322</v>
      </c>
      <c r="D7" s="199" t="s">
        <v>323</v>
      </c>
      <c r="E7" s="199" t="s">
        <v>323</v>
      </c>
      <c r="F7" s="262" t="s">
        <v>324</v>
      </c>
      <c r="G7" s="262" t="s">
        <v>324</v>
      </c>
      <c r="H7" s="262" t="s">
        <v>324</v>
      </c>
      <c r="I7" s="200" t="s">
        <v>325</v>
      </c>
    </row>
    <row r="8" spans="1:9" s="268" customFormat="1" ht="15" customHeight="1">
      <c r="A8" s="263" t="s">
        <v>326</v>
      </c>
      <c r="B8" s="264"/>
      <c r="C8" s="264"/>
      <c r="D8" s="265"/>
      <c r="E8" s="265"/>
      <c r="F8" s="266"/>
      <c r="G8" s="266"/>
      <c r="H8" s="266"/>
      <c r="I8" s="267"/>
    </row>
    <row r="9" spans="1:9" s="268" customFormat="1" ht="15" customHeight="1">
      <c r="A9" s="269" t="s">
        <v>762</v>
      </c>
      <c r="B9" s="270"/>
      <c r="C9" s="271"/>
      <c r="D9" s="272"/>
      <c r="E9" s="272"/>
      <c r="F9" s="270"/>
      <c r="G9" s="270"/>
      <c r="H9" s="270"/>
      <c r="I9" s="273"/>
    </row>
    <row r="10" spans="1:9" s="268" customFormat="1" ht="15" customHeight="1">
      <c r="A10" s="274" t="s">
        <v>785</v>
      </c>
      <c r="B10" s="271">
        <v>41.1</v>
      </c>
      <c r="C10" s="271">
        <v>13.6</v>
      </c>
      <c r="D10" s="272">
        <v>170</v>
      </c>
      <c r="E10" s="272">
        <v>15</v>
      </c>
      <c r="F10" s="270">
        <v>304.2</v>
      </c>
      <c r="G10" s="270">
        <v>274</v>
      </c>
      <c r="H10" s="270">
        <v>721.5</v>
      </c>
      <c r="I10" s="273">
        <v>12657</v>
      </c>
    </row>
    <row r="11" spans="1:9" s="241" customFormat="1" ht="15" customHeight="1">
      <c r="A11" s="275" t="s">
        <v>786</v>
      </c>
      <c r="B11" s="1049">
        <v>38.7</v>
      </c>
      <c r="C11" s="1049">
        <v>14.1</v>
      </c>
      <c r="D11" s="316">
        <v>161</v>
      </c>
      <c r="E11" s="316">
        <v>24</v>
      </c>
      <c r="F11" s="1050">
        <v>367.7</v>
      </c>
      <c r="G11" s="1050">
        <v>317.2</v>
      </c>
      <c r="H11" s="317">
        <v>1076.5</v>
      </c>
      <c r="I11" s="451">
        <v>2867</v>
      </c>
    </row>
    <row r="12" spans="1:9" s="241" customFormat="1" ht="15" customHeight="1">
      <c r="A12" s="275" t="s">
        <v>787</v>
      </c>
      <c r="B12" s="1049">
        <v>39.9</v>
      </c>
      <c r="C12" s="1049">
        <v>14.6</v>
      </c>
      <c r="D12" s="316">
        <v>169</v>
      </c>
      <c r="E12" s="316">
        <v>16</v>
      </c>
      <c r="F12" s="1050">
        <v>310.1</v>
      </c>
      <c r="G12" s="1050">
        <v>276.6</v>
      </c>
      <c r="H12" s="1050">
        <v>834.1</v>
      </c>
      <c r="I12" s="451">
        <v>4609</v>
      </c>
    </row>
    <row r="13" spans="1:9" s="241" customFormat="1" ht="15" customHeight="1">
      <c r="A13" s="275" t="s">
        <v>788</v>
      </c>
      <c r="B13" s="1049">
        <v>43.4</v>
      </c>
      <c r="C13" s="1049">
        <v>12.4</v>
      </c>
      <c r="D13" s="316">
        <v>175</v>
      </c>
      <c r="E13" s="316">
        <v>10</v>
      </c>
      <c r="F13" s="1050">
        <v>263.9</v>
      </c>
      <c r="G13" s="1050">
        <v>247.9</v>
      </c>
      <c r="H13" s="1050">
        <v>424.9</v>
      </c>
      <c r="I13" s="451">
        <v>5181</v>
      </c>
    </row>
    <row r="14" spans="1:9" s="268" customFormat="1" ht="15" customHeight="1">
      <c r="A14" s="269" t="s">
        <v>764</v>
      </c>
      <c r="B14" s="271"/>
      <c r="C14" s="271"/>
      <c r="D14" s="272"/>
      <c r="E14" s="272"/>
      <c r="F14" s="270"/>
      <c r="G14" s="270"/>
      <c r="H14" s="270"/>
      <c r="I14" s="273"/>
    </row>
    <row r="15" spans="1:9" s="268" customFormat="1" ht="15" customHeight="1">
      <c r="A15" s="274" t="s">
        <v>785</v>
      </c>
      <c r="B15" s="271">
        <v>40.3</v>
      </c>
      <c r="C15" s="271">
        <v>10.7</v>
      </c>
      <c r="D15" s="272">
        <v>167</v>
      </c>
      <c r="E15" s="272">
        <v>10</v>
      </c>
      <c r="F15" s="270">
        <v>200.4</v>
      </c>
      <c r="G15" s="270">
        <v>185.5</v>
      </c>
      <c r="H15" s="270">
        <v>406.8</v>
      </c>
      <c r="I15" s="273">
        <v>7472</v>
      </c>
    </row>
    <row r="16" spans="1:9" s="241" customFormat="1" ht="15" customHeight="1">
      <c r="A16" s="275" t="s">
        <v>786</v>
      </c>
      <c r="B16" s="1049">
        <v>37.4</v>
      </c>
      <c r="C16" s="1049">
        <v>9.1</v>
      </c>
      <c r="D16" s="316">
        <v>159</v>
      </c>
      <c r="E16" s="316">
        <v>15</v>
      </c>
      <c r="F16" s="1050">
        <v>234.2</v>
      </c>
      <c r="G16" s="1050">
        <v>209.2</v>
      </c>
      <c r="H16" s="1050">
        <v>487.1</v>
      </c>
      <c r="I16" s="451">
        <v>1475</v>
      </c>
    </row>
    <row r="17" spans="1:9" s="241" customFormat="1" ht="15" customHeight="1">
      <c r="A17" s="275" t="s">
        <v>787</v>
      </c>
      <c r="B17" s="1049">
        <v>40.3</v>
      </c>
      <c r="C17" s="1049">
        <v>11.7</v>
      </c>
      <c r="D17" s="316">
        <v>166</v>
      </c>
      <c r="E17" s="316">
        <v>10</v>
      </c>
      <c r="F17" s="1050">
        <v>198.5</v>
      </c>
      <c r="G17" s="1050">
        <v>183</v>
      </c>
      <c r="H17" s="1050">
        <v>412.8</v>
      </c>
      <c r="I17" s="451">
        <v>3106</v>
      </c>
    </row>
    <row r="18" spans="1:9" s="241" customFormat="1" ht="15" customHeight="1">
      <c r="A18" s="275" t="s">
        <v>788</v>
      </c>
      <c r="B18" s="1049">
        <v>41.6</v>
      </c>
      <c r="C18" s="1049">
        <v>10.4</v>
      </c>
      <c r="D18" s="316">
        <v>173</v>
      </c>
      <c r="E18" s="316">
        <v>7</v>
      </c>
      <c r="F18" s="1050">
        <v>185.3</v>
      </c>
      <c r="G18" s="1050">
        <v>176.1</v>
      </c>
      <c r="H18" s="1050">
        <v>359.4</v>
      </c>
      <c r="I18" s="451">
        <v>2891</v>
      </c>
    </row>
    <row r="19" spans="1:9" s="268" customFormat="1" ht="15" customHeight="1">
      <c r="A19" s="263" t="s">
        <v>765</v>
      </c>
      <c r="B19" s="264"/>
      <c r="C19" s="264"/>
      <c r="D19" s="265"/>
      <c r="E19" s="265"/>
      <c r="F19" s="266"/>
      <c r="G19" s="266"/>
      <c r="H19" s="266"/>
      <c r="I19" s="267"/>
    </row>
    <row r="20" spans="1:9" s="268" customFormat="1" ht="15" customHeight="1">
      <c r="A20" s="269" t="s">
        <v>762</v>
      </c>
      <c r="B20" s="264"/>
      <c r="C20" s="264"/>
      <c r="D20" s="265"/>
      <c r="E20" s="265"/>
      <c r="F20" s="266"/>
      <c r="G20" s="266"/>
      <c r="H20" s="266"/>
      <c r="I20" s="267"/>
    </row>
    <row r="21" spans="1:9" s="268" customFormat="1" ht="15" customHeight="1">
      <c r="A21" s="274" t="s">
        <v>785</v>
      </c>
      <c r="B21" s="271">
        <v>44.8</v>
      </c>
      <c r="C21" s="271">
        <v>12.9</v>
      </c>
      <c r="D21" s="272">
        <v>171</v>
      </c>
      <c r="E21" s="272">
        <v>5</v>
      </c>
      <c r="F21" s="270">
        <v>275</v>
      </c>
      <c r="G21" s="270">
        <v>264.9</v>
      </c>
      <c r="H21" s="270">
        <v>374.6</v>
      </c>
      <c r="I21" s="273">
        <v>1609</v>
      </c>
    </row>
    <row r="22" spans="1:9" s="241" customFormat="1" ht="15" customHeight="1">
      <c r="A22" s="275" t="s">
        <v>786</v>
      </c>
      <c r="B22" s="1049">
        <v>41.1</v>
      </c>
      <c r="C22" s="1049">
        <v>19.3</v>
      </c>
      <c r="D22" s="316">
        <v>168</v>
      </c>
      <c r="E22" s="316">
        <v>19</v>
      </c>
      <c r="F22" s="1050">
        <v>432.2</v>
      </c>
      <c r="G22" s="1050">
        <v>380.7</v>
      </c>
      <c r="H22" s="317">
        <v>1294.3</v>
      </c>
      <c r="I22" s="451">
        <v>80</v>
      </c>
    </row>
    <row r="23" spans="1:9" s="241" customFormat="1" ht="15" customHeight="1">
      <c r="A23" s="275" t="s">
        <v>787</v>
      </c>
      <c r="B23" s="1049">
        <v>40</v>
      </c>
      <c r="C23" s="1049">
        <v>11.5</v>
      </c>
      <c r="D23" s="316">
        <v>172</v>
      </c>
      <c r="E23" s="316">
        <v>9</v>
      </c>
      <c r="F23" s="1050">
        <v>292.1</v>
      </c>
      <c r="G23" s="1050">
        <v>276.1</v>
      </c>
      <c r="H23" s="1050">
        <v>647</v>
      </c>
      <c r="I23" s="451">
        <v>137</v>
      </c>
    </row>
    <row r="24" spans="1:9" s="241" customFormat="1" ht="15" customHeight="1">
      <c r="A24" s="275" t="s">
        <v>788</v>
      </c>
      <c r="B24" s="1049">
        <v>45.5</v>
      </c>
      <c r="C24" s="1049">
        <v>12.7</v>
      </c>
      <c r="D24" s="316">
        <v>171</v>
      </c>
      <c r="E24" s="316">
        <v>4</v>
      </c>
      <c r="F24" s="1050">
        <v>264.2</v>
      </c>
      <c r="G24" s="1050">
        <v>257.1</v>
      </c>
      <c r="H24" s="1050">
        <v>294.6</v>
      </c>
      <c r="I24" s="451">
        <v>1392</v>
      </c>
    </row>
    <row r="25" spans="1:9" s="268" customFormat="1" ht="15" customHeight="1">
      <c r="A25" s="269" t="s">
        <v>764</v>
      </c>
      <c r="B25" s="270"/>
      <c r="C25" s="270"/>
      <c r="D25" s="272"/>
      <c r="E25" s="272"/>
      <c r="F25" s="270"/>
      <c r="G25" s="270"/>
      <c r="H25" s="270"/>
      <c r="I25" s="273"/>
    </row>
    <row r="26" spans="1:9" s="268" customFormat="1" ht="15" customHeight="1">
      <c r="A26" s="274" t="s">
        <v>785</v>
      </c>
      <c r="B26" s="271">
        <v>49.5</v>
      </c>
      <c r="C26" s="271">
        <v>12.8</v>
      </c>
      <c r="D26" s="272">
        <v>172</v>
      </c>
      <c r="E26" s="272">
        <v>3</v>
      </c>
      <c r="F26" s="270">
        <v>185.3</v>
      </c>
      <c r="G26" s="270">
        <v>181.1</v>
      </c>
      <c r="H26" s="270">
        <v>194.4</v>
      </c>
      <c r="I26" s="273">
        <v>251</v>
      </c>
    </row>
    <row r="27" spans="1:9" s="241" customFormat="1" ht="15" customHeight="1">
      <c r="A27" s="275" t="s">
        <v>786</v>
      </c>
      <c r="B27" s="1049">
        <v>37.3</v>
      </c>
      <c r="C27" s="1049">
        <v>14.9</v>
      </c>
      <c r="D27" s="316">
        <v>166</v>
      </c>
      <c r="E27" s="316">
        <v>12</v>
      </c>
      <c r="F27" s="1050">
        <v>274.3</v>
      </c>
      <c r="G27" s="1050">
        <v>251.6</v>
      </c>
      <c r="H27" s="1050">
        <v>842.6</v>
      </c>
      <c r="I27" s="451">
        <v>9</v>
      </c>
    </row>
    <row r="28" spans="1:9" s="241" customFormat="1" ht="15" customHeight="1">
      <c r="A28" s="275" t="s">
        <v>787</v>
      </c>
      <c r="B28" s="1049">
        <v>37</v>
      </c>
      <c r="C28" s="1049">
        <v>8.2</v>
      </c>
      <c r="D28" s="316">
        <v>163</v>
      </c>
      <c r="E28" s="316">
        <v>9</v>
      </c>
      <c r="F28" s="1050">
        <v>223.4</v>
      </c>
      <c r="G28" s="1050">
        <v>209.8</v>
      </c>
      <c r="H28" s="1050">
        <v>502.8</v>
      </c>
      <c r="I28" s="451">
        <v>20</v>
      </c>
    </row>
    <row r="29" spans="1:9" s="241" customFormat="1" ht="15" customHeight="1">
      <c r="A29" s="275" t="s">
        <v>788</v>
      </c>
      <c r="B29" s="1049">
        <v>51.2</v>
      </c>
      <c r="C29" s="1049">
        <v>13.1</v>
      </c>
      <c r="D29" s="316">
        <v>173</v>
      </c>
      <c r="E29" s="316">
        <v>2</v>
      </c>
      <c r="F29" s="1050">
        <v>178.1</v>
      </c>
      <c r="G29" s="1050">
        <v>175.6</v>
      </c>
      <c r="H29" s="1050">
        <v>139.3</v>
      </c>
      <c r="I29" s="451">
        <v>222</v>
      </c>
    </row>
    <row r="30" spans="1:9" s="268" customFormat="1" ht="15" customHeight="1">
      <c r="A30" s="263" t="s">
        <v>789</v>
      </c>
      <c r="B30" s="271"/>
      <c r="C30" s="271"/>
      <c r="D30" s="272"/>
      <c r="E30" s="272"/>
      <c r="F30" s="270"/>
      <c r="G30" s="270"/>
      <c r="H30" s="270"/>
      <c r="I30" s="273"/>
    </row>
    <row r="31" spans="1:9" s="268" customFormat="1" ht="15" customHeight="1">
      <c r="A31" s="269" t="s">
        <v>762</v>
      </c>
      <c r="B31" s="270"/>
      <c r="C31" s="270"/>
      <c r="D31" s="272"/>
      <c r="E31" s="272"/>
      <c r="F31" s="270"/>
      <c r="G31" s="270"/>
      <c r="H31" s="270"/>
      <c r="I31" s="273"/>
    </row>
    <row r="32" spans="1:9" s="268" customFormat="1" ht="15" customHeight="1">
      <c r="A32" s="274" t="s">
        <v>785</v>
      </c>
      <c r="B32" s="271">
        <v>40.4</v>
      </c>
      <c r="C32" s="270">
        <v>14.6</v>
      </c>
      <c r="D32" s="272">
        <v>169</v>
      </c>
      <c r="E32" s="272">
        <v>20</v>
      </c>
      <c r="F32" s="270">
        <v>310.2</v>
      </c>
      <c r="G32" s="270">
        <v>268</v>
      </c>
      <c r="H32" s="270">
        <v>811.2</v>
      </c>
      <c r="I32" s="273">
        <v>5244</v>
      </c>
    </row>
    <row r="33" spans="1:9" s="241" customFormat="1" ht="15" customHeight="1">
      <c r="A33" s="275" t="s">
        <v>786</v>
      </c>
      <c r="B33" s="1049">
        <v>40.4</v>
      </c>
      <c r="C33" s="1050">
        <v>17.8</v>
      </c>
      <c r="D33" s="316">
        <v>158</v>
      </c>
      <c r="E33" s="316">
        <v>25</v>
      </c>
      <c r="F33" s="1050">
        <v>372.6</v>
      </c>
      <c r="G33" s="1050">
        <v>311.2</v>
      </c>
      <c r="H33" s="317">
        <v>1269.9</v>
      </c>
      <c r="I33" s="451">
        <v>1031</v>
      </c>
    </row>
    <row r="34" spans="1:9" s="241" customFormat="1" ht="15" customHeight="1">
      <c r="A34" s="275" t="s">
        <v>787</v>
      </c>
      <c r="B34" s="1049">
        <v>39.1</v>
      </c>
      <c r="C34" s="1050">
        <v>14.4</v>
      </c>
      <c r="D34" s="316">
        <v>169</v>
      </c>
      <c r="E34" s="316">
        <v>21</v>
      </c>
      <c r="F34" s="1050">
        <v>311.7</v>
      </c>
      <c r="G34" s="1050">
        <v>268.2</v>
      </c>
      <c r="H34" s="1050">
        <v>860.1</v>
      </c>
      <c r="I34" s="451">
        <v>2696</v>
      </c>
    </row>
    <row r="35" spans="1:9" s="241" customFormat="1" ht="15" customHeight="1">
      <c r="A35" s="275" t="s">
        <v>788</v>
      </c>
      <c r="B35" s="1049">
        <v>42.6</v>
      </c>
      <c r="C35" s="1050">
        <v>13</v>
      </c>
      <c r="D35" s="316">
        <v>175</v>
      </c>
      <c r="E35" s="316">
        <v>17</v>
      </c>
      <c r="F35" s="1050">
        <v>265.3</v>
      </c>
      <c r="G35" s="1050">
        <v>238.3</v>
      </c>
      <c r="H35" s="1050">
        <v>413</v>
      </c>
      <c r="I35" s="451">
        <v>1518</v>
      </c>
    </row>
    <row r="36" spans="1:9" s="268" customFormat="1" ht="15" customHeight="1">
      <c r="A36" s="269" t="s">
        <v>764</v>
      </c>
      <c r="B36" s="271"/>
      <c r="C36" s="271"/>
      <c r="D36" s="272"/>
      <c r="E36" s="272"/>
      <c r="F36" s="270"/>
      <c r="G36" s="270"/>
      <c r="H36" s="270"/>
      <c r="I36" s="273"/>
    </row>
    <row r="37" spans="1:9" s="268" customFormat="1" ht="15" customHeight="1">
      <c r="A37" s="274" t="s">
        <v>785</v>
      </c>
      <c r="B37" s="271">
        <v>41.8</v>
      </c>
      <c r="C37" s="271">
        <v>12.6</v>
      </c>
      <c r="D37" s="272">
        <v>169</v>
      </c>
      <c r="E37" s="272">
        <v>12</v>
      </c>
      <c r="F37" s="270">
        <v>186.5</v>
      </c>
      <c r="G37" s="270">
        <v>170.7</v>
      </c>
      <c r="H37" s="270">
        <v>346.7</v>
      </c>
      <c r="I37" s="273">
        <v>3281</v>
      </c>
    </row>
    <row r="38" spans="1:9" s="241" customFormat="1" ht="15" customHeight="1">
      <c r="A38" s="275" t="s">
        <v>786</v>
      </c>
      <c r="B38" s="1049">
        <v>38.3</v>
      </c>
      <c r="C38" s="1049">
        <v>14.5</v>
      </c>
      <c r="D38" s="316">
        <v>163</v>
      </c>
      <c r="E38" s="316">
        <v>13</v>
      </c>
      <c r="F38" s="1050">
        <v>246.8</v>
      </c>
      <c r="G38" s="1050">
        <v>220.5</v>
      </c>
      <c r="H38" s="1050">
        <v>725.5</v>
      </c>
      <c r="I38" s="451">
        <v>405</v>
      </c>
    </row>
    <row r="39" spans="1:9" s="241" customFormat="1" ht="15" customHeight="1">
      <c r="A39" s="275" t="s">
        <v>787</v>
      </c>
      <c r="B39" s="1049">
        <v>41.9</v>
      </c>
      <c r="C39" s="1049">
        <v>13.6</v>
      </c>
      <c r="D39" s="316">
        <v>167</v>
      </c>
      <c r="E39" s="316">
        <v>11</v>
      </c>
      <c r="F39" s="1050">
        <v>185.8</v>
      </c>
      <c r="G39" s="1050">
        <v>170.2</v>
      </c>
      <c r="H39" s="1050">
        <v>345.5</v>
      </c>
      <c r="I39" s="451">
        <v>1890</v>
      </c>
    </row>
    <row r="40" spans="1:9" s="241" customFormat="1" ht="15" customHeight="1">
      <c r="A40" s="275" t="s">
        <v>788</v>
      </c>
      <c r="B40" s="1049">
        <v>43.1</v>
      </c>
      <c r="C40" s="1049">
        <v>9.9</v>
      </c>
      <c r="D40" s="316">
        <v>174</v>
      </c>
      <c r="E40" s="316">
        <v>12</v>
      </c>
      <c r="F40" s="1050">
        <v>163.1</v>
      </c>
      <c r="G40" s="1050">
        <v>151.3</v>
      </c>
      <c r="H40" s="1050">
        <v>193.7</v>
      </c>
      <c r="I40" s="451">
        <v>987</v>
      </c>
    </row>
    <row r="41" spans="1:9" s="268" customFormat="1" ht="15" customHeight="1">
      <c r="A41" s="263" t="s">
        <v>790</v>
      </c>
      <c r="B41" s="271"/>
      <c r="C41" s="271"/>
      <c r="D41" s="272"/>
      <c r="E41" s="272"/>
      <c r="F41" s="270"/>
      <c r="G41" s="270"/>
      <c r="H41" s="270"/>
      <c r="I41" s="273"/>
    </row>
    <row r="42" spans="1:9" s="268" customFormat="1" ht="15" customHeight="1">
      <c r="A42" s="269" t="s">
        <v>762</v>
      </c>
      <c r="B42" s="270"/>
      <c r="C42" s="270"/>
      <c r="D42" s="272"/>
      <c r="E42" s="272"/>
      <c r="F42" s="270"/>
      <c r="G42" s="270"/>
      <c r="H42" s="270"/>
      <c r="I42" s="273"/>
    </row>
    <row r="43" spans="1:9" s="268" customFormat="1" ht="15" customHeight="1">
      <c r="A43" s="274" t="s">
        <v>785</v>
      </c>
      <c r="B43" s="271">
        <v>40.2</v>
      </c>
      <c r="C43" s="270">
        <v>13.6</v>
      </c>
      <c r="D43" s="272">
        <v>175</v>
      </c>
      <c r="E43" s="272">
        <v>9</v>
      </c>
      <c r="F43" s="270">
        <v>282.1</v>
      </c>
      <c r="G43" s="270">
        <v>267.5</v>
      </c>
      <c r="H43" s="270">
        <v>695.3</v>
      </c>
      <c r="I43" s="273">
        <v>1891</v>
      </c>
    </row>
    <row r="44" spans="1:9" s="241" customFormat="1" ht="15" customHeight="1">
      <c r="A44" s="275" t="s">
        <v>786</v>
      </c>
      <c r="B44" s="1049">
        <v>37.3</v>
      </c>
      <c r="C44" s="1050">
        <v>11.8</v>
      </c>
      <c r="D44" s="316">
        <v>166</v>
      </c>
      <c r="E44" s="316">
        <v>12</v>
      </c>
      <c r="F44" s="1050">
        <v>310.2</v>
      </c>
      <c r="G44" s="1050">
        <v>293.3</v>
      </c>
      <c r="H44" s="317">
        <v>965.3</v>
      </c>
      <c r="I44" s="451">
        <v>213</v>
      </c>
    </row>
    <row r="45" spans="1:9" s="241" customFormat="1" ht="15" customHeight="1">
      <c r="A45" s="275" t="s">
        <v>787</v>
      </c>
      <c r="B45" s="1049">
        <v>39.6</v>
      </c>
      <c r="C45" s="1050">
        <v>15.4</v>
      </c>
      <c r="D45" s="316">
        <v>170</v>
      </c>
      <c r="E45" s="316">
        <v>10</v>
      </c>
      <c r="F45" s="1050">
        <v>304</v>
      </c>
      <c r="G45" s="1050">
        <v>287.7</v>
      </c>
      <c r="H45" s="1050">
        <v>859.6</v>
      </c>
      <c r="I45" s="451">
        <v>740</v>
      </c>
    </row>
    <row r="46" spans="1:9" s="241" customFormat="1" ht="15" customHeight="1">
      <c r="A46" s="275" t="s">
        <v>788</v>
      </c>
      <c r="B46" s="1049">
        <v>41.4</v>
      </c>
      <c r="C46" s="1049">
        <v>12.6</v>
      </c>
      <c r="D46" s="316">
        <v>182</v>
      </c>
      <c r="E46" s="316">
        <v>8</v>
      </c>
      <c r="F46" s="1050">
        <v>258.4</v>
      </c>
      <c r="G46" s="1050">
        <v>245.7</v>
      </c>
      <c r="H46" s="1050">
        <v>504.6</v>
      </c>
      <c r="I46" s="451">
        <v>939</v>
      </c>
    </row>
    <row r="47" spans="1:9" s="268" customFormat="1" ht="15" customHeight="1">
      <c r="A47" s="269" t="s">
        <v>764</v>
      </c>
      <c r="B47" s="271"/>
      <c r="C47" s="271"/>
      <c r="D47" s="272"/>
      <c r="E47" s="272"/>
      <c r="F47" s="270"/>
      <c r="G47" s="270"/>
      <c r="H47" s="270"/>
      <c r="I47" s="273"/>
    </row>
    <row r="48" spans="1:9" s="268" customFormat="1" ht="15" customHeight="1">
      <c r="A48" s="274" t="s">
        <v>785</v>
      </c>
      <c r="B48" s="271">
        <v>38</v>
      </c>
      <c r="C48" s="271">
        <v>9</v>
      </c>
      <c r="D48" s="272">
        <v>171</v>
      </c>
      <c r="E48" s="272">
        <v>8</v>
      </c>
      <c r="F48" s="270">
        <v>178.6</v>
      </c>
      <c r="G48" s="270">
        <v>168.7</v>
      </c>
      <c r="H48" s="270">
        <v>300</v>
      </c>
      <c r="I48" s="273">
        <v>809</v>
      </c>
    </row>
    <row r="49" spans="1:9" s="241" customFormat="1" ht="15" customHeight="1">
      <c r="A49" s="275" t="s">
        <v>786</v>
      </c>
      <c r="B49" s="1049">
        <v>38.7</v>
      </c>
      <c r="C49" s="1049">
        <v>7.1</v>
      </c>
      <c r="D49" s="316">
        <v>161</v>
      </c>
      <c r="E49" s="316">
        <v>8</v>
      </c>
      <c r="F49" s="1050">
        <v>182.4</v>
      </c>
      <c r="G49" s="1050">
        <v>172</v>
      </c>
      <c r="H49" s="1050">
        <v>341.5</v>
      </c>
      <c r="I49" s="451">
        <v>159</v>
      </c>
    </row>
    <row r="50" spans="1:9" s="241" customFormat="1" ht="15" customHeight="1">
      <c r="A50" s="275" t="s">
        <v>787</v>
      </c>
      <c r="B50" s="1049">
        <v>37.2</v>
      </c>
      <c r="C50" s="1049">
        <v>8.7</v>
      </c>
      <c r="D50" s="316">
        <v>169</v>
      </c>
      <c r="E50" s="316">
        <v>9</v>
      </c>
      <c r="F50" s="1050">
        <v>178.9</v>
      </c>
      <c r="G50" s="1050">
        <v>167.5</v>
      </c>
      <c r="H50" s="1050">
        <v>280.8</v>
      </c>
      <c r="I50" s="451">
        <v>294</v>
      </c>
    </row>
    <row r="51" spans="1:9" s="241" customFormat="1" ht="15" customHeight="1" thickBot="1">
      <c r="A51" s="276" t="s">
        <v>788</v>
      </c>
      <c r="B51" s="1051">
        <v>38.3</v>
      </c>
      <c r="C51" s="1051">
        <v>10.1</v>
      </c>
      <c r="D51" s="445">
        <v>178</v>
      </c>
      <c r="E51" s="445">
        <v>7</v>
      </c>
      <c r="F51" s="1052">
        <v>176.6</v>
      </c>
      <c r="G51" s="1052">
        <v>168.3</v>
      </c>
      <c r="H51" s="1052">
        <v>297.2</v>
      </c>
      <c r="I51" s="1053">
        <v>356</v>
      </c>
    </row>
    <row r="52" spans="1:9" s="280" customFormat="1" ht="15" customHeight="1">
      <c r="A52" s="277" t="s">
        <v>349</v>
      </c>
      <c r="B52" s="278"/>
      <c r="C52" s="278"/>
      <c r="D52" s="279"/>
      <c r="E52" s="279"/>
      <c r="F52" s="278"/>
      <c r="G52" s="278"/>
      <c r="H52" s="278"/>
      <c r="I52" s="279"/>
    </row>
    <row r="53" spans="1:9" s="280" customFormat="1" ht="15" customHeight="1">
      <c r="A53" s="281" t="s">
        <v>339</v>
      </c>
      <c r="B53" s="279"/>
      <c r="C53" s="279"/>
      <c r="D53" s="279"/>
      <c r="E53" s="279"/>
      <c r="F53" s="279"/>
      <c r="G53" s="279"/>
      <c r="H53" s="278"/>
      <c r="I53" s="279"/>
    </row>
    <row r="54" spans="1:9" s="280" customFormat="1" ht="15" customHeight="1">
      <c r="A54" s="281" t="s">
        <v>768</v>
      </c>
      <c r="B54" s="279"/>
      <c r="C54" s="279"/>
      <c r="D54" s="279"/>
      <c r="E54" s="279"/>
      <c r="F54" s="279"/>
      <c r="G54" s="279"/>
      <c r="H54" s="278"/>
      <c r="I54" s="279"/>
    </row>
    <row r="55" spans="1:9" s="280" customFormat="1" ht="15" customHeight="1">
      <c r="A55" s="281" t="s">
        <v>791</v>
      </c>
      <c r="B55" s="279"/>
      <c r="C55" s="279"/>
      <c r="D55" s="279"/>
      <c r="E55" s="279"/>
      <c r="F55" s="279"/>
      <c r="G55" s="278"/>
      <c r="H55" s="278"/>
      <c r="I55" s="279"/>
    </row>
    <row r="56" spans="1:9" s="280" customFormat="1" ht="15" customHeight="1">
      <c r="A56" s="277" t="s">
        <v>792</v>
      </c>
      <c r="B56" s="278"/>
      <c r="C56" s="278"/>
      <c r="D56" s="279"/>
      <c r="E56" s="279"/>
      <c r="F56" s="278"/>
      <c r="G56" s="278"/>
      <c r="H56" s="278"/>
      <c r="I56" s="279"/>
    </row>
    <row r="57" spans="1:9" s="280" customFormat="1" ht="15" customHeight="1">
      <c r="A57" s="277" t="s">
        <v>350</v>
      </c>
      <c r="B57" s="278"/>
      <c r="C57" s="278"/>
      <c r="D57" s="279"/>
      <c r="E57" s="279"/>
      <c r="F57" s="278"/>
      <c r="G57" s="278"/>
      <c r="H57" s="278"/>
      <c r="I57" s="279"/>
    </row>
    <row r="58" spans="1:9" s="268" customFormat="1" ht="15" customHeight="1">
      <c r="A58" s="263" t="s">
        <v>776</v>
      </c>
      <c r="B58" s="271"/>
      <c r="C58" s="271"/>
      <c r="D58" s="272"/>
      <c r="E58" s="272"/>
      <c r="F58" s="270"/>
      <c r="G58" s="270"/>
      <c r="H58" s="270"/>
      <c r="I58" s="273"/>
    </row>
    <row r="59" spans="1:9" s="268" customFormat="1" ht="15" customHeight="1">
      <c r="A59" s="269" t="s">
        <v>771</v>
      </c>
      <c r="B59" s="271"/>
      <c r="C59" s="271"/>
      <c r="D59" s="272"/>
      <c r="E59" s="272"/>
      <c r="F59" s="270"/>
      <c r="G59" s="270"/>
      <c r="H59" s="270"/>
      <c r="I59" s="273"/>
    </row>
    <row r="60" spans="1:9" s="268" customFormat="1" ht="15" customHeight="1">
      <c r="A60" s="274" t="s">
        <v>793</v>
      </c>
      <c r="B60" s="271">
        <v>44.1</v>
      </c>
      <c r="C60" s="270">
        <v>19.4</v>
      </c>
      <c r="D60" s="272">
        <v>156</v>
      </c>
      <c r="E60" s="272">
        <v>7</v>
      </c>
      <c r="F60" s="270">
        <v>415</v>
      </c>
      <c r="G60" s="270">
        <v>396.5</v>
      </c>
      <c r="H60" s="1054">
        <v>1473.9</v>
      </c>
      <c r="I60" s="273">
        <v>393</v>
      </c>
    </row>
    <row r="61" spans="1:9" s="241" customFormat="1" ht="15" customHeight="1">
      <c r="A61" s="275" t="s">
        <v>794</v>
      </c>
      <c r="B61" s="1049">
        <v>42.8</v>
      </c>
      <c r="C61" s="1050">
        <v>18.3</v>
      </c>
      <c r="D61" s="316">
        <v>153</v>
      </c>
      <c r="E61" s="316">
        <v>9</v>
      </c>
      <c r="F61" s="1050">
        <v>451.6</v>
      </c>
      <c r="G61" s="1050">
        <v>428.6</v>
      </c>
      <c r="H61" s="317">
        <v>1791.5</v>
      </c>
      <c r="I61" s="451">
        <v>211</v>
      </c>
    </row>
    <row r="62" spans="1:9" s="241" customFormat="1" ht="15" customHeight="1">
      <c r="A62" s="275" t="s">
        <v>795</v>
      </c>
      <c r="B62" s="1049">
        <v>45</v>
      </c>
      <c r="C62" s="1050">
        <v>22.2</v>
      </c>
      <c r="D62" s="316">
        <v>158</v>
      </c>
      <c r="E62" s="316">
        <v>7</v>
      </c>
      <c r="F62" s="1050">
        <v>386.5</v>
      </c>
      <c r="G62" s="1050">
        <v>370.6</v>
      </c>
      <c r="H62" s="317">
        <v>1143.4</v>
      </c>
      <c r="I62" s="451">
        <v>143</v>
      </c>
    </row>
    <row r="63" spans="1:9" s="241" customFormat="1" ht="15" customHeight="1">
      <c r="A63" s="275" t="s">
        <v>796</v>
      </c>
      <c r="B63" s="1049">
        <v>47.9</v>
      </c>
      <c r="C63" s="1050">
        <v>15.6</v>
      </c>
      <c r="D63" s="316">
        <v>163</v>
      </c>
      <c r="E63" s="316">
        <v>2</v>
      </c>
      <c r="F63" s="1050">
        <v>322.9</v>
      </c>
      <c r="G63" s="1050">
        <v>318.8</v>
      </c>
      <c r="H63" s="317">
        <v>975</v>
      </c>
      <c r="I63" s="451">
        <v>40</v>
      </c>
    </row>
    <row r="64" spans="1:9" s="268" customFormat="1" ht="15" customHeight="1">
      <c r="A64" s="269" t="s">
        <v>773</v>
      </c>
      <c r="B64" s="271"/>
      <c r="C64" s="271"/>
      <c r="D64" s="272"/>
      <c r="E64" s="272"/>
      <c r="F64" s="270"/>
      <c r="G64" s="270"/>
      <c r="H64" s="270"/>
      <c r="I64" s="273"/>
    </row>
    <row r="65" spans="1:9" s="268" customFormat="1" ht="15" customHeight="1">
      <c r="A65" s="274" t="s">
        <v>793</v>
      </c>
      <c r="B65" s="271">
        <v>40.3</v>
      </c>
      <c r="C65" s="271">
        <v>10.4</v>
      </c>
      <c r="D65" s="272">
        <v>151</v>
      </c>
      <c r="E65" s="272">
        <v>6</v>
      </c>
      <c r="F65" s="270">
        <v>218</v>
      </c>
      <c r="G65" s="270">
        <v>207.1</v>
      </c>
      <c r="H65" s="270">
        <v>568.2</v>
      </c>
      <c r="I65" s="273">
        <v>355</v>
      </c>
    </row>
    <row r="66" spans="1:9" s="241" customFormat="1" ht="15" customHeight="1">
      <c r="A66" s="275" t="s">
        <v>794</v>
      </c>
      <c r="B66" s="1049">
        <v>41.6</v>
      </c>
      <c r="C66" s="1049">
        <v>10.5</v>
      </c>
      <c r="D66" s="316">
        <v>149</v>
      </c>
      <c r="E66" s="316">
        <v>6</v>
      </c>
      <c r="F66" s="1050">
        <v>222.2</v>
      </c>
      <c r="G66" s="1050">
        <v>211.2</v>
      </c>
      <c r="H66" s="1050">
        <v>578.8</v>
      </c>
      <c r="I66" s="451">
        <v>275</v>
      </c>
    </row>
    <row r="67" spans="1:9" s="241" customFormat="1" ht="15" customHeight="1">
      <c r="A67" s="275" t="s">
        <v>795</v>
      </c>
      <c r="B67" s="1049">
        <v>34.3</v>
      </c>
      <c r="C67" s="1049">
        <v>9.8</v>
      </c>
      <c r="D67" s="316">
        <v>157</v>
      </c>
      <c r="E67" s="316">
        <v>8</v>
      </c>
      <c r="F67" s="1050">
        <v>208.4</v>
      </c>
      <c r="G67" s="1050">
        <v>195</v>
      </c>
      <c r="H67" s="1050">
        <v>520.4</v>
      </c>
      <c r="I67" s="451">
        <v>59</v>
      </c>
    </row>
    <row r="68" spans="1:9" s="241" customFormat="1" ht="15" customHeight="1">
      <c r="A68" s="275" t="s">
        <v>796</v>
      </c>
      <c r="B68" s="1049">
        <v>39.6</v>
      </c>
      <c r="C68" s="1049">
        <v>10.8</v>
      </c>
      <c r="D68" s="316">
        <v>163</v>
      </c>
      <c r="E68" s="316">
        <v>2</v>
      </c>
      <c r="F68" s="1050">
        <v>191.2</v>
      </c>
      <c r="G68" s="1050">
        <v>188.7</v>
      </c>
      <c r="H68" s="1050">
        <v>562.7</v>
      </c>
      <c r="I68" s="451">
        <v>22</v>
      </c>
    </row>
    <row r="69" spans="1:9" s="268" customFormat="1" ht="15" customHeight="1">
      <c r="A69" s="263" t="s">
        <v>341</v>
      </c>
      <c r="B69" s="271"/>
      <c r="C69" s="271"/>
      <c r="D69" s="272"/>
      <c r="E69" s="272"/>
      <c r="F69" s="270"/>
      <c r="G69" s="270"/>
      <c r="H69" s="270"/>
      <c r="I69" s="273"/>
    </row>
    <row r="70" spans="1:9" s="268" customFormat="1" ht="15" customHeight="1">
      <c r="A70" s="269" t="s">
        <v>777</v>
      </c>
      <c r="B70" s="271"/>
      <c r="C70" s="271"/>
      <c r="D70" s="272"/>
      <c r="E70" s="272"/>
      <c r="F70" s="270"/>
      <c r="G70" s="270"/>
      <c r="H70" s="270"/>
      <c r="I70" s="273"/>
    </row>
    <row r="71" spans="1:9" s="268" customFormat="1" ht="15" customHeight="1">
      <c r="A71" s="274" t="s">
        <v>797</v>
      </c>
      <c r="B71" s="271">
        <v>39.3</v>
      </c>
      <c r="C71" s="270">
        <v>10.1</v>
      </c>
      <c r="D71" s="272">
        <v>166</v>
      </c>
      <c r="E71" s="272">
        <v>6</v>
      </c>
      <c r="F71" s="270">
        <v>241.2</v>
      </c>
      <c r="G71" s="270">
        <v>225</v>
      </c>
      <c r="H71" s="1054">
        <v>735.8</v>
      </c>
      <c r="I71" s="273">
        <v>1290</v>
      </c>
    </row>
    <row r="72" spans="1:9" s="241" customFormat="1" ht="15" customHeight="1">
      <c r="A72" s="275" t="s">
        <v>798</v>
      </c>
      <c r="B72" s="261">
        <v>34.1</v>
      </c>
      <c r="C72" s="262">
        <v>9.2</v>
      </c>
      <c r="D72" s="199">
        <v>166</v>
      </c>
      <c r="E72" s="199">
        <v>21</v>
      </c>
      <c r="F72" s="262">
        <v>330.2</v>
      </c>
      <c r="G72" s="262">
        <v>295</v>
      </c>
      <c r="H72" s="1055">
        <v>1014.9</v>
      </c>
      <c r="I72" s="200">
        <v>89</v>
      </c>
    </row>
    <row r="73" spans="1:9" s="241" customFormat="1" ht="15" customHeight="1">
      <c r="A73" s="275" t="s">
        <v>799</v>
      </c>
      <c r="B73" s="1049">
        <v>39.6</v>
      </c>
      <c r="C73" s="1050">
        <v>9</v>
      </c>
      <c r="D73" s="316">
        <v>160</v>
      </c>
      <c r="E73" s="316">
        <v>7</v>
      </c>
      <c r="F73" s="1050">
        <v>254</v>
      </c>
      <c r="G73" s="1050">
        <v>233.2</v>
      </c>
      <c r="H73" s="317">
        <v>743.9</v>
      </c>
      <c r="I73" s="451">
        <v>531</v>
      </c>
    </row>
    <row r="74" spans="1:9" s="241" customFormat="1" ht="15" customHeight="1">
      <c r="A74" s="275" t="s">
        <v>800</v>
      </c>
      <c r="B74" s="1049">
        <v>39.7</v>
      </c>
      <c r="C74" s="1050">
        <v>11</v>
      </c>
      <c r="D74" s="316">
        <v>170</v>
      </c>
      <c r="E74" s="316">
        <v>3</v>
      </c>
      <c r="F74" s="1050">
        <v>219.3</v>
      </c>
      <c r="G74" s="1050">
        <v>209.2</v>
      </c>
      <c r="H74" s="317">
        <v>692.6</v>
      </c>
      <c r="I74" s="451">
        <v>671</v>
      </c>
    </row>
    <row r="75" spans="1:9" s="268" customFormat="1" ht="21">
      <c r="A75" s="282" t="s">
        <v>351</v>
      </c>
      <c r="B75" s="270"/>
      <c r="C75" s="271"/>
      <c r="D75" s="272"/>
      <c r="E75" s="272"/>
      <c r="F75" s="270"/>
      <c r="G75" s="270"/>
      <c r="H75" s="270"/>
      <c r="I75" s="273"/>
    </row>
    <row r="76" spans="1:9" s="268" customFormat="1" ht="15" customHeight="1">
      <c r="A76" s="269" t="s">
        <v>781</v>
      </c>
      <c r="B76" s="271"/>
      <c r="C76" s="271"/>
      <c r="D76" s="272"/>
      <c r="E76" s="272"/>
      <c r="F76" s="270"/>
      <c r="G76" s="270"/>
      <c r="H76" s="270"/>
      <c r="I76" s="273"/>
    </row>
    <row r="77" spans="1:9" s="268" customFormat="1" ht="15" customHeight="1">
      <c r="A77" s="274" t="s">
        <v>801</v>
      </c>
      <c r="B77" s="271">
        <v>38</v>
      </c>
      <c r="C77" s="270">
        <v>8.2</v>
      </c>
      <c r="D77" s="272">
        <v>168</v>
      </c>
      <c r="E77" s="272">
        <v>22</v>
      </c>
      <c r="F77" s="270">
        <v>285.2</v>
      </c>
      <c r="G77" s="270">
        <v>250.4</v>
      </c>
      <c r="H77" s="1054">
        <v>411.9</v>
      </c>
      <c r="I77" s="273">
        <v>1159</v>
      </c>
    </row>
    <row r="78" spans="1:9" s="241" customFormat="1" ht="15" customHeight="1">
      <c r="A78" s="275" t="s">
        <v>802</v>
      </c>
      <c r="B78" s="1049">
        <v>33.3</v>
      </c>
      <c r="C78" s="1050">
        <v>5.6</v>
      </c>
      <c r="D78" s="316">
        <v>164</v>
      </c>
      <c r="E78" s="316">
        <v>33</v>
      </c>
      <c r="F78" s="1050">
        <v>297.4</v>
      </c>
      <c r="G78" s="1050">
        <v>244.5</v>
      </c>
      <c r="H78" s="317">
        <v>328.8</v>
      </c>
      <c r="I78" s="451">
        <v>638</v>
      </c>
    </row>
    <row r="79" spans="1:9" s="241" customFormat="1" ht="15" customHeight="1">
      <c r="A79" s="275" t="s">
        <v>803</v>
      </c>
      <c r="B79" s="1049">
        <v>40.6</v>
      </c>
      <c r="C79" s="1050">
        <v>9.9</v>
      </c>
      <c r="D79" s="316">
        <v>169</v>
      </c>
      <c r="E79" s="316">
        <v>7</v>
      </c>
      <c r="F79" s="1050">
        <v>268.8</v>
      </c>
      <c r="G79" s="1050">
        <v>259.6</v>
      </c>
      <c r="H79" s="317">
        <v>395</v>
      </c>
      <c r="I79" s="451">
        <v>49</v>
      </c>
    </row>
    <row r="80" spans="1:9" s="241" customFormat="1" ht="15" customHeight="1">
      <c r="A80" s="275" t="s">
        <v>804</v>
      </c>
      <c r="B80" s="1049">
        <v>44.2</v>
      </c>
      <c r="C80" s="1050">
        <v>11.6</v>
      </c>
      <c r="D80" s="316">
        <v>173</v>
      </c>
      <c r="E80" s="316">
        <v>8</v>
      </c>
      <c r="F80" s="1050">
        <v>270.5</v>
      </c>
      <c r="G80" s="1050">
        <v>257.5</v>
      </c>
      <c r="H80" s="317">
        <v>526.1</v>
      </c>
      <c r="I80" s="451">
        <v>472</v>
      </c>
    </row>
    <row r="81" spans="1:9" s="268" customFormat="1" ht="15" customHeight="1">
      <c r="A81" s="269" t="s">
        <v>783</v>
      </c>
      <c r="B81" s="271"/>
      <c r="C81" s="271"/>
      <c r="D81" s="272"/>
      <c r="E81" s="272"/>
      <c r="F81" s="270"/>
      <c r="G81" s="270"/>
      <c r="H81" s="270"/>
      <c r="I81" s="273"/>
    </row>
    <row r="82" spans="1:9" s="268" customFormat="1" ht="15" customHeight="1">
      <c r="A82" s="274" t="s">
        <v>801</v>
      </c>
      <c r="B82" s="271">
        <v>36.8</v>
      </c>
      <c r="C82" s="271">
        <v>5.4</v>
      </c>
      <c r="D82" s="272">
        <v>163</v>
      </c>
      <c r="E82" s="272">
        <v>17</v>
      </c>
      <c r="F82" s="270">
        <v>205.9</v>
      </c>
      <c r="G82" s="270">
        <v>181.3</v>
      </c>
      <c r="H82" s="270">
        <v>172</v>
      </c>
      <c r="I82" s="273">
        <v>733</v>
      </c>
    </row>
    <row r="83" spans="1:9" s="241" customFormat="1" ht="15" customHeight="1">
      <c r="A83" s="275" t="s">
        <v>802</v>
      </c>
      <c r="B83" s="1049">
        <v>34.1</v>
      </c>
      <c r="C83" s="1049">
        <v>2.9</v>
      </c>
      <c r="D83" s="316">
        <v>159</v>
      </c>
      <c r="E83" s="316">
        <v>23</v>
      </c>
      <c r="F83" s="1050">
        <v>220.5</v>
      </c>
      <c r="G83" s="1050">
        <v>184.8</v>
      </c>
      <c r="H83" s="1050">
        <v>76.5</v>
      </c>
      <c r="I83" s="451">
        <v>435</v>
      </c>
    </row>
    <row r="84" spans="1:9" s="241" customFormat="1" ht="15" customHeight="1">
      <c r="A84" s="275" t="s">
        <v>803</v>
      </c>
      <c r="B84" s="1049">
        <v>36.8</v>
      </c>
      <c r="C84" s="1049">
        <v>9</v>
      </c>
      <c r="D84" s="316">
        <v>154</v>
      </c>
      <c r="E84" s="316">
        <v>10</v>
      </c>
      <c r="F84" s="1050">
        <v>178.8</v>
      </c>
      <c r="G84" s="1050">
        <v>167.3</v>
      </c>
      <c r="H84" s="1050">
        <v>163.9</v>
      </c>
      <c r="I84" s="451">
        <v>30</v>
      </c>
    </row>
    <row r="85" spans="1:9" s="241" customFormat="1" ht="15" customHeight="1" thickBot="1">
      <c r="A85" s="276" t="s">
        <v>804</v>
      </c>
      <c r="B85" s="1051">
        <v>41.3</v>
      </c>
      <c r="C85" s="1051">
        <v>9.2</v>
      </c>
      <c r="D85" s="445">
        <v>170</v>
      </c>
      <c r="E85" s="445">
        <v>7</v>
      </c>
      <c r="F85" s="1052">
        <v>185</v>
      </c>
      <c r="G85" s="1052">
        <v>177.2</v>
      </c>
      <c r="H85" s="1052">
        <v>327.8</v>
      </c>
      <c r="I85" s="1053">
        <v>268</v>
      </c>
    </row>
    <row r="86" spans="1:9" s="280" customFormat="1" ht="15" customHeight="1">
      <c r="A86" s="277" t="s">
        <v>349</v>
      </c>
      <c r="B86" s="278"/>
      <c r="C86" s="278"/>
      <c r="D86" s="279"/>
      <c r="E86" s="279"/>
      <c r="F86" s="278"/>
      <c r="G86" s="278"/>
      <c r="H86" s="278"/>
      <c r="I86" s="279"/>
    </row>
    <row r="87" spans="1:9" s="280" customFormat="1" ht="15" customHeight="1">
      <c r="A87" s="281" t="s">
        <v>339</v>
      </c>
      <c r="B87" s="279"/>
      <c r="C87" s="279"/>
      <c r="D87" s="279"/>
      <c r="E87" s="279"/>
      <c r="F87" s="279"/>
      <c r="G87" s="279"/>
      <c r="H87" s="278"/>
      <c r="I87" s="279"/>
    </row>
    <row r="88" spans="1:9" s="280" customFormat="1" ht="15" customHeight="1">
      <c r="A88" s="281" t="s">
        <v>768</v>
      </c>
      <c r="B88" s="279"/>
      <c r="C88" s="279"/>
      <c r="D88" s="279"/>
      <c r="E88" s="279"/>
      <c r="F88" s="279"/>
      <c r="G88" s="279"/>
      <c r="H88" s="278"/>
      <c r="I88" s="279"/>
    </row>
    <row r="89" spans="1:9" s="280" customFormat="1" ht="15" customHeight="1">
      <c r="A89" s="281" t="s">
        <v>791</v>
      </c>
      <c r="B89" s="279"/>
      <c r="C89" s="279"/>
      <c r="D89" s="279"/>
      <c r="E89" s="279"/>
      <c r="F89" s="279"/>
      <c r="G89" s="278"/>
      <c r="H89" s="278"/>
      <c r="I89" s="279"/>
    </row>
    <row r="90" spans="1:9" s="280" customFormat="1" ht="15" customHeight="1">
      <c r="A90" s="277" t="s">
        <v>792</v>
      </c>
      <c r="B90" s="278"/>
      <c r="C90" s="278"/>
      <c r="D90" s="279"/>
      <c r="E90" s="279"/>
      <c r="F90" s="278"/>
      <c r="G90" s="278"/>
      <c r="H90" s="278"/>
      <c r="I90" s="279"/>
    </row>
    <row r="91" spans="1:9" s="280" customFormat="1" ht="15" customHeight="1">
      <c r="A91" s="277" t="s">
        <v>350</v>
      </c>
      <c r="B91" s="278"/>
      <c r="C91" s="278"/>
      <c r="D91" s="279"/>
      <c r="E91" s="279"/>
      <c r="F91" s="278"/>
      <c r="G91" s="278"/>
      <c r="H91" s="278"/>
      <c r="I91" s="279"/>
    </row>
    <row r="92" ht="12">
      <c r="A92" s="283"/>
    </row>
  </sheetData>
  <printOptions/>
  <pageMargins left="0.6692913385826772" right="0.31496062992125984" top="0.5118110236220472" bottom="0.35433070866141736" header="0.2755905511811024" footer="0.1968503937007874"/>
  <pageSetup horizontalDpi="600" verticalDpi="600" orientation="portrait" paperSize="9" r:id="rId1"/>
  <headerFooter alignWithMargins="0">
    <oddHeader>&amp;R&amp;D&amp;T</oddHeader>
  </headerFooter>
  <rowBreaks count="1" manualBreakCount="1">
    <brk id="57" max="255" man="1"/>
  </rowBreaks>
</worksheet>
</file>

<file path=xl/worksheets/sheet11.xml><?xml version="1.0" encoding="utf-8"?>
<worksheet xmlns="http://schemas.openxmlformats.org/spreadsheetml/2006/main" xmlns:r="http://schemas.openxmlformats.org/officeDocument/2006/relationships">
  <sheetPr codeName="Sheet10"/>
  <dimension ref="A1:N37"/>
  <sheetViews>
    <sheetView workbookViewId="0" topLeftCell="A1">
      <selection activeCell="A1" sqref="A1"/>
    </sheetView>
  </sheetViews>
  <sheetFormatPr defaultColWidth="9.00390625" defaultRowHeight="13.5"/>
  <cols>
    <col min="1" max="1" width="18.50390625" style="149" customWidth="1"/>
    <col min="2" max="7" width="11.625" style="149" customWidth="1"/>
    <col min="8" max="8" width="6.125" style="149" customWidth="1"/>
    <col min="9" max="16384" width="9.00390625" style="149" customWidth="1"/>
  </cols>
  <sheetData>
    <row r="1" spans="1:7" ht="18" customHeight="1">
      <c r="A1" s="287" t="s">
        <v>300</v>
      </c>
      <c r="B1" s="179"/>
      <c r="C1" s="179"/>
      <c r="D1" s="179"/>
      <c r="E1" s="179"/>
      <c r="F1" s="179"/>
      <c r="G1" s="179"/>
    </row>
    <row r="2" spans="1:7" ht="15" customHeight="1" thickBot="1">
      <c r="A2" s="244"/>
      <c r="B2" s="244"/>
      <c r="C2" s="244"/>
      <c r="D2" s="244"/>
      <c r="E2" s="244"/>
      <c r="F2" s="179"/>
      <c r="G2" s="288" t="s">
        <v>805</v>
      </c>
    </row>
    <row r="3" spans="1:7" ht="15" customHeight="1" thickTop="1">
      <c r="A3" s="289"/>
      <c r="B3" s="290" t="s">
        <v>806</v>
      </c>
      <c r="C3" s="290"/>
      <c r="D3" s="290"/>
      <c r="E3" s="290" t="s">
        <v>807</v>
      </c>
      <c r="F3" s="290"/>
      <c r="G3" s="291"/>
    </row>
    <row r="4" spans="1:7" ht="15" customHeight="1">
      <c r="A4" s="292"/>
      <c r="B4" s="293" t="s">
        <v>352</v>
      </c>
      <c r="C4" s="293" t="s">
        <v>353</v>
      </c>
      <c r="D4" s="293" t="s">
        <v>354</v>
      </c>
      <c r="E4" s="293" t="s">
        <v>352</v>
      </c>
      <c r="F4" s="293" t="s">
        <v>353</v>
      </c>
      <c r="G4" s="294" t="s">
        <v>355</v>
      </c>
    </row>
    <row r="5" spans="1:7" s="157" customFormat="1" ht="22.5" customHeight="1">
      <c r="A5" s="295" t="s">
        <v>326</v>
      </c>
      <c r="B5" s="1056">
        <v>147.8</v>
      </c>
      <c r="C5" s="1057">
        <v>157.9</v>
      </c>
      <c r="D5" s="1057">
        <v>185.5</v>
      </c>
      <c r="E5" s="1057">
        <v>136.5</v>
      </c>
      <c r="F5" s="1057">
        <v>158.6</v>
      </c>
      <c r="G5" s="1058">
        <v>182.7</v>
      </c>
    </row>
    <row r="6" spans="1:7" s="157" customFormat="1" ht="22.5" customHeight="1">
      <c r="A6" s="296" t="s">
        <v>196</v>
      </c>
      <c r="B6" s="1059">
        <v>143.7</v>
      </c>
      <c r="C6" s="1059">
        <v>165.4</v>
      </c>
      <c r="D6" s="1059">
        <v>187.3</v>
      </c>
      <c r="E6" s="1059">
        <v>133</v>
      </c>
      <c r="F6" s="1059">
        <v>164.5</v>
      </c>
      <c r="G6" s="1060">
        <v>178.7</v>
      </c>
    </row>
    <row r="7" spans="1:7" s="157" customFormat="1" ht="22.5" customHeight="1">
      <c r="A7" s="297" t="s">
        <v>808</v>
      </c>
      <c r="B7" s="1059">
        <v>146.8</v>
      </c>
      <c r="C7" s="1059">
        <v>153.4</v>
      </c>
      <c r="D7" s="1059">
        <v>191.3</v>
      </c>
      <c r="E7" s="1059">
        <v>140.4</v>
      </c>
      <c r="F7" s="1059">
        <v>149.5</v>
      </c>
      <c r="G7" s="1060">
        <v>172.6</v>
      </c>
    </row>
    <row r="8" spans="1:7" s="157" customFormat="1" ht="30" customHeight="1" thickBot="1">
      <c r="A8" s="298" t="s">
        <v>357</v>
      </c>
      <c r="B8" s="1061">
        <v>153.6</v>
      </c>
      <c r="C8" s="1061">
        <v>164.8</v>
      </c>
      <c r="D8" s="1061">
        <v>164.6</v>
      </c>
      <c r="E8" s="1061">
        <v>147.2</v>
      </c>
      <c r="F8" s="1061">
        <v>161.4</v>
      </c>
      <c r="G8" s="1062">
        <v>175.6</v>
      </c>
    </row>
    <row r="9" spans="1:7" s="299" customFormat="1" ht="15" customHeight="1">
      <c r="A9" s="281" t="s">
        <v>809</v>
      </c>
      <c r="B9" s="281"/>
      <c r="C9" s="281"/>
      <c r="D9" s="281"/>
      <c r="E9" s="281"/>
      <c r="F9" s="281"/>
      <c r="G9" s="281"/>
    </row>
    <row r="10" spans="1:7" s="299" customFormat="1" ht="15" customHeight="1">
      <c r="A10" s="281" t="s">
        <v>339</v>
      </c>
      <c r="B10" s="281"/>
      <c r="C10" s="281"/>
      <c r="D10" s="281"/>
      <c r="E10" s="281"/>
      <c r="F10" s="281"/>
      <c r="G10" s="281"/>
    </row>
    <row r="11" spans="1:7" s="299" customFormat="1" ht="15" customHeight="1">
      <c r="A11" s="281" t="s">
        <v>768</v>
      </c>
      <c r="B11" s="281"/>
      <c r="C11" s="281"/>
      <c r="D11" s="281"/>
      <c r="E11" s="281"/>
      <c r="F11" s="281"/>
      <c r="G11" s="281"/>
    </row>
    <row r="12" spans="1:7" s="299" customFormat="1" ht="15" customHeight="1">
      <c r="A12" s="281" t="s">
        <v>204</v>
      </c>
      <c r="B12" s="281"/>
      <c r="C12" s="281"/>
      <c r="D12" s="281"/>
      <c r="E12" s="281"/>
      <c r="F12" s="281"/>
      <c r="G12" s="281"/>
    </row>
    <row r="13" spans="1:7" s="299" customFormat="1" ht="15" customHeight="1">
      <c r="A13" s="281" t="s">
        <v>356</v>
      </c>
      <c r="B13" s="281"/>
      <c r="C13" s="281"/>
      <c r="D13" s="281"/>
      <c r="E13" s="281"/>
      <c r="F13" s="281"/>
      <c r="G13" s="281"/>
    </row>
    <row r="14" spans="1:7" ht="12">
      <c r="A14" s="179"/>
      <c r="B14" s="179"/>
      <c r="C14" s="179"/>
      <c r="D14" s="179"/>
      <c r="E14" s="179"/>
      <c r="F14" s="179"/>
      <c r="G14" s="179"/>
    </row>
    <row r="15" spans="1:7" ht="12">
      <c r="A15" s="179"/>
      <c r="B15" s="179"/>
      <c r="C15" s="179"/>
      <c r="D15" s="179"/>
      <c r="E15" s="179"/>
      <c r="F15" s="179"/>
      <c r="G15" s="179"/>
    </row>
    <row r="34" ht="12">
      <c r="N34" s="179"/>
    </row>
    <row r="35" ht="12">
      <c r="N35" s="179"/>
    </row>
    <row r="36" ht="12">
      <c r="N36" s="179"/>
    </row>
    <row r="37" ht="12">
      <c r="N37" s="179"/>
    </row>
  </sheetData>
  <printOptions/>
  <pageMargins left="0.7874015748031497" right="0.07874015748031496" top="0.984251968503937" bottom="0.984251968503937" header="0.5118110236220472" footer="0.5118110236220472"/>
  <pageSetup horizontalDpi="400" verticalDpi="400" orientation="portrait" paperSize="9" r:id="rId1"/>
  <headerFooter alignWithMargins="0">
    <oddHeader>&amp;R&amp;D&amp;T</oddHeader>
  </headerFooter>
</worksheet>
</file>

<file path=xl/worksheets/sheet12.xml><?xml version="1.0" encoding="utf-8"?>
<worksheet xmlns="http://schemas.openxmlformats.org/spreadsheetml/2006/main" xmlns:r="http://schemas.openxmlformats.org/officeDocument/2006/relationships">
  <sheetPr codeName="Sheet11"/>
  <dimension ref="A2:N37"/>
  <sheetViews>
    <sheetView workbookViewId="0" topLeftCell="A1">
      <selection activeCell="A1" sqref="A1"/>
    </sheetView>
  </sheetViews>
  <sheetFormatPr defaultColWidth="9.00390625" defaultRowHeight="13.5"/>
  <cols>
    <col min="1" max="1" width="2.625" style="149" customWidth="1"/>
    <col min="2" max="2" width="10.625" style="149" customWidth="1"/>
    <col min="3" max="5" width="8.625" style="149" customWidth="1"/>
    <col min="6" max="6" width="9.00390625" style="149" customWidth="1"/>
    <col min="7" max="8" width="8.125" style="149" customWidth="1"/>
    <col min="9" max="9" width="9.00390625" style="149" customWidth="1"/>
    <col min="10" max="11" width="8.125" style="149" customWidth="1"/>
    <col min="12" max="16384" width="9.00390625" style="149" customWidth="1"/>
  </cols>
  <sheetData>
    <row r="2" ht="14.25">
      <c r="B2" s="300" t="s">
        <v>301</v>
      </c>
    </row>
    <row r="4" spans="2:13" ht="17.25" customHeight="1" thickBot="1">
      <c r="B4" s="244" t="s">
        <v>205</v>
      </c>
      <c r="C4" s="244"/>
      <c r="D4" s="244"/>
      <c r="E4" s="244"/>
      <c r="F4" s="244"/>
      <c r="G4" s="244"/>
      <c r="H4" s="244"/>
      <c r="I4" s="244"/>
      <c r="J4" s="244"/>
      <c r="K4" s="244"/>
      <c r="L4" s="288" t="s">
        <v>206</v>
      </c>
      <c r="M4" s="179"/>
    </row>
    <row r="5" spans="1:12" ht="17.25" customHeight="1" thickTop="1">
      <c r="A5" s="301"/>
      <c r="B5" s="1324" t="s">
        <v>811</v>
      </c>
      <c r="C5" s="1326" t="s">
        <v>812</v>
      </c>
      <c r="D5" s="1326" t="s">
        <v>813</v>
      </c>
      <c r="E5" s="1326" t="s">
        <v>814</v>
      </c>
      <c r="F5" s="1342" t="s">
        <v>358</v>
      </c>
      <c r="G5" s="303" t="s">
        <v>815</v>
      </c>
      <c r="H5" s="303"/>
      <c r="I5" s="303"/>
      <c r="J5" s="303" t="s">
        <v>816</v>
      </c>
      <c r="K5" s="303"/>
      <c r="L5" s="304"/>
    </row>
    <row r="6" spans="1:12" ht="17.25" customHeight="1">
      <c r="A6" s="301"/>
      <c r="B6" s="1325"/>
      <c r="C6" s="1327"/>
      <c r="D6" s="1328"/>
      <c r="E6" s="1328"/>
      <c r="F6" s="1323"/>
      <c r="G6" s="305" t="s">
        <v>813</v>
      </c>
      <c r="H6" s="305" t="s">
        <v>814</v>
      </c>
      <c r="I6" s="306" t="s">
        <v>358</v>
      </c>
      <c r="J6" s="305" t="s">
        <v>359</v>
      </c>
      <c r="K6" s="305" t="s">
        <v>360</v>
      </c>
      <c r="L6" s="307" t="s">
        <v>358</v>
      </c>
    </row>
    <row r="7" spans="1:12" ht="17.25" customHeight="1">
      <c r="A7" s="301"/>
      <c r="B7" s="308"/>
      <c r="C7" s="309"/>
      <c r="D7" s="310" t="s">
        <v>361</v>
      </c>
      <c r="E7" s="310" t="s">
        <v>361</v>
      </c>
      <c r="F7" s="310" t="s">
        <v>362</v>
      </c>
      <c r="G7" s="310" t="s">
        <v>361</v>
      </c>
      <c r="H7" s="310" t="s">
        <v>361</v>
      </c>
      <c r="I7" s="310" t="s">
        <v>362</v>
      </c>
      <c r="J7" s="310" t="s">
        <v>361</v>
      </c>
      <c r="K7" s="310" t="s">
        <v>361</v>
      </c>
      <c r="L7" s="311" t="s">
        <v>362</v>
      </c>
    </row>
    <row r="8" spans="1:12" ht="17.25" customHeight="1">
      <c r="A8" s="301"/>
      <c r="B8" s="549" t="s">
        <v>207</v>
      </c>
      <c r="C8" s="312">
        <v>951</v>
      </c>
      <c r="D8" s="309">
        <v>109546</v>
      </c>
      <c r="E8" s="309">
        <v>459337</v>
      </c>
      <c r="F8" s="313">
        <v>23.848721091486208</v>
      </c>
      <c r="G8" s="309">
        <v>73264</v>
      </c>
      <c r="H8" s="309">
        <v>259417</v>
      </c>
      <c r="I8" s="313">
        <v>28.241788317650734</v>
      </c>
      <c r="J8" s="309">
        <v>36282</v>
      </c>
      <c r="K8" s="309">
        <v>199920</v>
      </c>
      <c r="L8" s="314">
        <v>18.14825930372149</v>
      </c>
    </row>
    <row r="9" spans="1:12" ht="17.25" customHeight="1">
      <c r="A9" s="301"/>
      <c r="B9" s="1063" t="s">
        <v>363</v>
      </c>
      <c r="C9" s="312">
        <v>942</v>
      </c>
      <c r="D9" s="309">
        <v>107794</v>
      </c>
      <c r="E9" s="309">
        <v>475000</v>
      </c>
      <c r="F9" s="313">
        <v>22.693473684210527</v>
      </c>
      <c r="G9" s="309">
        <v>72333</v>
      </c>
      <c r="H9" s="309">
        <v>269000</v>
      </c>
      <c r="I9" s="313">
        <v>26.889591078066914</v>
      </c>
      <c r="J9" s="309">
        <v>35461</v>
      </c>
      <c r="K9" s="309">
        <v>206000</v>
      </c>
      <c r="L9" s="314">
        <v>17.214077669902913</v>
      </c>
    </row>
    <row r="10" spans="1:12" ht="17.25" customHeight="1">
      <c r="A10" s="301"/>
      <c r="B10" s="1063" t="s">
        <v>364</v>
      </c>
      <c r="C10" s="312">
        <v>949</v>
      </c>
      <c r="D10" s="309">
        <v>105404</v>
      </c>
      <c r="E10" s="309">
        <v>475000</v>
      </c>
      <c r="F10" s="313">
        <v>22.190315789473683</v>
      </c>
      <c r="G10" s="309">
        <v>70643</v>
      </c>
      <c r="H10" s="309">
        <v>269000</v>
      </c>
      <c r="I10" s="313">
        <v>26.261338289962826</v>
      </c>
      <c r="J10" s="309">
        <v>34761</v>
      </c>
      <c r="K10" s="309">
        <v>206000</v>
      </c>
      <c r="L10" s="314">
        <v>16.874271844660193</v>
      </c>
    </row>
    <row r="11" spans="1:12" ht="17.25" customHeight="1">
      <c r="A11" s="301"/>
      <c r="B11" s="1063" t="s">
        <v>365</v>
      </c>
      <c r="C11" s="312">
        <v>932</v>
      </c>
      <c r="D11" s="309">
        <v>102004</v>
      </c>
      <c r="E11" s="309">
        <v>466793</v>
      </c>
      <c r="F11" s="313">
        <v>21.852084328599613</v>
      </c>
      <c r="G11" s="309">
        <v>68658</v>
      </c>
      <c r="H11" s="309">
        <v>261720</v>
      </c>
      <c r="I11" s="313">
        <v>26.233379183860617</v>
      </c>
      <c r="J11" s="309">
        <v>33346</v>
      </c>
      <c r="K11" s="309">
        <v>205073</v>
      </c>
      <c r="L11" s="314">
        <v>16.26055112082039</v>
      </c>
    </row>
    <row r="12" spans="1:12" ht="17.25" customHeight="1">
      <c r="A12" s="301"/>
      <c r="B12" s="1063" t="s">
        <v>366</v>
      </c>
      <c r="C12" s="312">
        <v>917</v>
      </c>
      <c r="D12" s="309">
        <v>98215</v>
      </c>
      <c r="E12" s="309">
        <v>466793</v>
      </c>
      <c r="F12" s="313">
        <v>21.040375498347235</v>
      </c>
      <c r="G12" s="309">
        <v>66603</v>
      </c>
      <c r="H12" s="309">
        <v>261720</v>
      </c>
      <c r="I12" s="313">
        <v>25.448188904172397</v>
      </c>
      <c r="J12" s="309">
        <v>31612</v>
      </c>
      <c r="K12" s="309">
        <v>205073</v>
      </c>
      <c r="L12" s="314">
        <v>15.414998561487861</v>
      </c>
    </row>
    <row r="13" spans="1:12" ht="17.25" customHeight="1">
      <c r="A13" s="301"/>
      <c r="B13" s="1063" t="s">
        <v>367</v>
      </c>
      <c r="C13" s="312">
        <v>879</v>
      </c>
      <c r="D13" s="309">
        <v>95076</v>
      </c>
      <c r="E13" s="309">
        <v>466793</v>
      </c>
      <c r="F13" s="313">
        <v>20.4</v>
      </c>
      <c r="G13" s="309">
        <v>64909</v>
      </c>
      <c r="H13" s="309">
        <v>261720</v>
      </c>
      <c r="I13" s="313">
        <v>24.8</v>
      </c>
      <c r="J13" s="309">
        <v>30167</v>
      </c>
      <c r="K13" s="309">
        <v>205073</v>
      </c>
      <c r="L13" s="314">
        <v>14.7</v>
      </c>
    </row>
    <row r="14" spans="1:12" ht="17.25" customHeight="1">
      <c r="A14" s="301"/>
      <c r="B14" s="1064" t="s">
        <v>368</v>
      </c>
      <c r="C14" s="312">
        <v>865</v>
      </c>
      <c r="D14" s="309">
        <v>93219</v>
      </c>
      <c r="E14" s="309">
        <v>463800</v>
      </c>
      <c r="F14" s="313">
        <v>20.1</v>
      </c>
      <c r="G14" s="309">
        <v>63526</v>
      </c>
      <c r="H14" s="309">
        <v>257100</v>
      </c>
      <c r="I14" s="313">
        <v>24.7</v>
      </c>
      <c r="J14" s="309">
        <v>29693</v>
      </c>
      <c r="K14" s="309">
        <v>206600</v>
      </c>
      <c r="L14" s="314">
        <v>14.4</v>
      </c>
    </row>
    <row r="15" spans="1:12" ht="17.25" customHeight="1">
      <c r="A15" s="301"/>
      <c r="B15" s="1065" t="s">
        <v>369</v>
      </c>
      <c r="C15" s="315">
        <v>857</v>
      </c>
      <c r="D15" s="316">
        <v>90832</v>
      </c>
      <c r="E15" s="309">
        <v>463800</v>
      </c>
      <c r="F15" s="317">
        <v>19.6</v>
      </c>
      <c r="G15" s="316">
        <v>61722</v>
      </c>
      <c r="H15" s="316">
        <v>257100</v>
      </c>
      <c r="I15" s="317">
        <v>24</v>
      </c>
      <c r="J15" s="316">
        <v>29110</v>
      </c>
      <c r="K15" s="316">
        <v>206600</v>
      </c>
      <c r="L15" s="318">
        <v>14.1</v>
      </c>
    </row>
    <row r="16" spans="1:12" s="320" customFormat="1" ht="17.25" customHeight="1">
      <c r="A16" s="319"/>
      <c r="B16" s="1064" t="s">
        <v>370</v>
      </c>
      <c r="C16" s="315">
        <v>841</v>
      </c>
      <c r="D16" s="316">
        <v>89122</v>
      </c>
      <c r="E16" s="316">
        <v>463800</v>
      </c>
      <c r="F16" s="317">
        <v>19.2</v>
      </c>
      <c r="G16" s="316">
        <v>60638</v>
      </c>
      <c r="H16" s="316">
        <v>257100</v>
      </c>
      <c r="I16" s="317">
        <v>23.6</v>
      </c>
      <c r="J16" s="316">
        <v>28484</v>
      </c>
      <c r="K16" s="316">
        <v>206600</v>
      </c>
      <c r="L16" s="318">
        <v>13.8</v>
      </c>
    </row>
    <row r="17" spans="1:12" s="320" customFormat="1" ht="17.25" customHeight="1" thickBot="1">
      <c r="A17" s="319"/>
      <c r="B17" s="1066" t="s">
        <v>817</v>
      </c>
      <c r="C17" s="321">
        <v>823</v>
      </c>
      <c r="D17" s="322">
        <v>87710</v>
      </c>
      <c r="E17" s="322">
        <v>448751</v>
      </c>
      <c r="F17" s="323">
        <v>19.5</v>
      </c>
      <c r="G17" s="322">
        <v>59569</v>
      </c>
      <c r="H17" s="322">
        <v>245269</v>
      </c>
      <c r="I17" s="323">
        <v>24.3</v>
      </c>
      <c r="J17" s="322">
        <v>28141</v>
      </c>
      <c r="K17" s="322">
        <v>203482</v>
      </c>
      <c r="L17" s="324">
        <v>13.8</v>
      </c>
    </row>
    <row r="18" ht="17.25" customHeight="1">
      <c r="B18" s="325" t="s">
        <v>400</v>
      </c>
    </row>
    <row r="19" spans="2:8" ht="17.25" customHeight="1">
      <c r="B19" s="326" t="s">
        <v>818</v>
      </c>
      <c r="C19" s="179"/>
      <c r="D19" s="179"/>
      <c r="E19" s="179"/>
      <c r="F19" s="179"/>
      <c r="G19" s="179"/>
      <c r="H19" s="179"/>
    </row>
    <row r="22" ht="12">
      <c r="G22" s="301"/>
    </row>
    <row r="24" ht="12">
      <c r="K24" s="301"/>
    </row>
    <row r="25" ht="12">
      <c r="K25" s="301"/>
    </row>
    <row r="34" ht="12">
      <c r="N34" s="179"/>
    </row>
    <row r="35" ht="12">
      <c r="N35" s="179"/>
    </row>
    <row r="36" ht="12">
      <c r="N36" s="179"/>
    </row>
    <row r="37" ht="12">
      <c r="N37" s="179"/>
    </row>
  </sheetData>
  <mergeCells count="5">
    <mergeCell ref="F5:F6"/>
    <mergeCell ref="B5:B6"/>
    <mergeCell ref="C5:C6"/>
    <mergeCell ref="D5:D6"/>
    <mergeCell ref="E5:E6"/>
  </mergeCells>
  <printOptions/>
  <pageMargins left="0.27" right="0.19" top="1" bottom="1" header="0.512" footer="0.512"/>
  <pageSetup horizontalDpi="600" verticalDpi="600" orientation="portrait" paperSize="9" r:id="rId1"/>
  <headerFooter alignWithMargins="0">
    <oddHeader>&amp;R&amp;D&amp;T</oddHeader>
  </headerFooter>
</worksheet>
</file>

<file path=xl/worksheets/sheet13.xml><?xml version="1.0" encoding="utf-8"?>
<worksheet xmlns="http://schemas.openxmlformats.org/spreadsheetml/2006/main" xmlns:r="http://schemas.openxmlformats.org/officeDocument/2006/relationships">
  <sheetPr codeName="Sheet12"/>
  <dimension ref="A2:N37"/>
  <sheetViews>
    <sheetView workbookViewId="0" topLeftCell="A1">
      <selection activeCell="A1" sqref="A1"/>
    </sheetView>
  </sheetViews>
  <sheetFormatPr defaultColWidth="9.00390625" defaultRowHeight="13.5"/>
  <cols>
    <col min="1" max="1" width="2.625" style="327" customWidth="1"/>
    <col min="2" max="2" width="8.125" style="327" customWidth="1"/>
    <col min="3" max="3" width="5.375" style="327" customWidth="1"/>
    <col min="4" max="4" width="5.625" style="327" customWidth="1"/>
    <col min="5" max="5" width="5.375" style="327" customWidth="1"/>
    <col min="6" max="6" width="5.625" style="327" customWidth="1"/>
    <col min="7" max="7" width="5.375" style="327" customWidth="1"/>
    <col min="8" max="8" width="5.625" style="327" customWidth="1"/>
    <col min="9" max="9" width="5.375" style="327" customWidth="1"/>
    <col min="10" max="10" width="5.625" style="327" customWidth="1"/>
    <col min="11" max="11" width="5.375" style="327" customWidth="1"/>
    <col min="12" max="12" width="5.625" style="327" customWidth="1"/>
    <col min="13" max="16384" width="9.00390625" style="327" customWidth="1"/>
  </cols>
  <sheetData>
    <row r="1" ht="18.75" customHeight="1"/>
    <row r="2" spans="2:12" ht="28.5" customHeight="1" thickBot="1">
      <c r="B2" s="328" t="s">
        <v>825</v>
      </c>
      <c r="C2" s="328"/>
      <c r="D2" s="328"/>
      <c r="E2" s="328"/>
      <c r="F2" s="328"/>
      <c r="G2" s="328"/>
      <c r="H2" s="328"/>
      <c r="I2" s="328"/>
      <c r="J2" s="328"/>
      <c r="K2" s="328"/>
      <c r="L2" s="288" t="s">
        <v>211</v>
      </c>
    </row>
    <row r="3" spans="1:12" ht="28.5" customHeight="1" thickTop="1">
      <c r="A3" s="329"/>
      <c r="B3" s="994" t="s">
        <v>371</v>
      </c>
      <c r="C3" s="539" t="s">
        <v>819</v>
      </c>
      <c r="D3" s="539"/>
      <c r="E3" s="539" t="s">
        <v>372</v>
      </c>
      <c r="F3" s="539"/>
      <c r="G3" s="539" t="s">
        <v>820</v>
      </c>
      <c r="H3" s="539"/>
      <c r="I3" s="539" t="s">
        <v>373</v>
      </c>
      <c r="J3" s="539"/>
      <c r="K3" s="539" t="s">
        <v>374</v>
      </c>
      <c r="L3" s="585"/>
    </row>
    <row r="4" spans="1:12" ht="28.5" customHeight="1">
      <c r="A4" s="329"/>
      <c r="B4" s="1073"/>
      <c r="C4" s="1074" t="s">
        <v>375</v>
      </c>
      <c r="D4" s="1075" t="s">
        <v>376</v>
      </c>
      <c r="E4" s="1074" t="s">
        <v>375</v>
      </c>
      <c r="F4" s="1074" t="s">
        <v>376</v>
      </c>
      <c r="G4" s="1074" t="s">
        <v>375</v>
      </c>
      <c r="H4" s="1074" t="s">
        <v>376</v>
      </c>
      <c r="I4" s="1074" t="s">
        <v>375</v>
      </c>
      <c r="J4" s="1074" t="s">
        <v>376</v>
      </c>
      <c r="K4" s="1074" t="s">
        <v>375</v>
      </c>
      <c r="L4" s="1076" t="s">
        <v>376</v>
      </c>
    </row>
    <row r="5" spans="1:12" ht="28.5" customHeight="1">
      <c r="A5" s="329"/>
      <c r="B5" s="717" t="s">
        <v>377</v>
      </c>
      <c r="C5" s="1067">
        <f aca="true" t="shared" si="0" ref="C5:L5">SUM(C6:C10)</f>
        <v>416</v>
      </c>
      <c r="D5" s="1067">
        <f t="shared" si="0"/>
        <v>45139</v>
      </c>
      <c r="E5" s="1067">
        <f t="shared" si="0"/>
        <v>60</v>
      </c>
      <c r="F5" s="1067">
        <f t="shared" si="0"/>
        <v>5553</v>
      </c>
      <c r="G5" s="1067">
        <f t="shared" si="0"/>
        <v>167</v>
      </c>
      <c r="H5" s="1067">
        <f t="shared" si="0"/>
        <v>16338</v>
      </c>
      <c r="I5" s="1067">
        <f t="shared" si="0"/>
        <v>180</v>
      </c>
      <c r="J5" s="1067">
        <f t="shared" si="0"/>
        <v>20680</v>
      </c>
      <c r="K5" s="1067">
        <f t="shared" si="0"/>
        <v>823</v>
      </c>
      <c r="L5" s="1068">
        <f t="shared" si="0"/>
        <v>87710</v>
      </c>
    </row>
    <row r="6" spans="1:12" ht="28.5" customHeight="1">
      <c r="A6" s="329"/>
      <c r="B6" s="549" t="s">
        <v>378</v>
      </c>
      <c r="C6" s="707">
        <v>333</v>
      </c>
      <c r="D6" s="707">
        <v>33542</v>
      </c>
      <c r="E6" s="707">
        <v>36</v>
      </c>
      <c r="F6" s="707">
        <v>2481</v>
      </c>
      <c r="G6" s="707">
        <v>128</v>
      </c>
      <c r="H6" s="707">
        <v>11015</v>
      </c>
      <c r="I6" s="707">
        <v>135</v>
      </c>
      <c r="J6" s="707">
        <v>13423</v>
      </c>
      <c r="K6" s="708">
        <v>632</v>
      </c>
      <c r="L6" s="1069">
        <v>60461</v>
      </c>
    </row>
    <row r="7" spans="1:12" ht="28.5" customHeight="1">
      <c r="A7" s="329"/>
      <c r="B7" s="549" t="s">
        <v>401</v>
      </c>
      <c r="C7" s="707">
        <v>10</v>
      </c>
      <c r="D7" s="707">
        <v>921</v>
      </c>
      <c r="E7" s="707">
        <v>2</v>
      </c>
      <c r="F7" s="707">
        <v>359</v>
      </c>
      <c r="G7" s="707">
        <v>3</v>
      </c>
      <c r="H7" s="707">
        <v>451</v>
      </c>
      <c r="I7" s="707">
        <v>4</v>
      </c>
      <c r="J7" s="707">
        <v>632</v>
      </c>
      <c r="K7" s="708">
        <v>19</v>
      </c>
      <c r="L7" s="1069">
        <v>2363</v>
      </c>
    </row>
    <row r="8" spans="1:12" ht="28.5" customHeight="1">
      <c r="A8" s="329"/>
      <c r="B8" s="549" t="s">
        <v>402</v>
      </c>
      <c r="C8" s="707">
        <v>9</v>
      </c>
      <c r="D8" s="707">
        <v>1199</v>
      </c>
      <c r="E8" s="707">
        <v>2</v>
      </c>
      <c r="F8" s="707">
        <v>380</v>
      </c>
      <c r="G8" s="707">
        <v>3</v>
      </c>
      <c r="H8" s="707">
        <v>661</v>
      </c>
      <c r="I8" s="707">
        <v>9</v>
      </c>
      <c r="J8" s="707">
        <v>820</v>
      </c>
      <c r="K8" s="708">
        <v>23</v>
      </c>
      <c r="L8" s="1069">
        <v>3060</v>
      </c>
    </row>
    <row r="9" spans="1:12" ht="28.5" customHeight="1">
      <c r="A9" s="329"/>
      <c r="B9" s="549" t="s">
        <v>379</v>
      </c>
      <c r="C9" s="707">
        <v>31</v>
      </c>
      <c r="D9" s="707">
        <v>1018</v>
      </c>
      <c r="E9" s="707">
        <v>7</v>
      </c>
      <c r="F9" s="707">
        <v>81</v>
      </c>
      <c r="G9" s="707">
        <v>14</v>
      </c>
      <c r="H9" s="707">
        <v>315</v>
      </c>
      <c r="I9" s="707">
        <v>17</v>
      </c>
      <c r="J9" s="707">
        <v>280</v>
      </c>
      <c r="K9" s="708">
        <v>69</v>
      </c>
      <c r="L9" s="1069">
        <v>1694</v>
      </c>
    </row>
    <row r="10" spans="1:12" ht="28.5" customHeight="1" thickBot="1">
      <c r="A10" s="329"/>
      <c r="B10" s="720" t="s">
        <v>380</v>
      </c>
      <c r="C10" s="1070">
        <v>33</v>
      </c>
      <c r="D10" s="1070">
        <v>8459</v>
      </c>
      <c r="E10" s="1070">
        <v>13</v>
      </c>
      <c r="F10" s="1070">
        <v>2252</v>
      </c>
      <c r="G10" s="1070">
        <v>19</v>
      </c>
      <c r="H10" s="1070">
        <v>3896</v>
      </c>
      <c r="I10" s="1070">
        <v>15</v>
      </c>
      <c r="J10" s="1070">
        <v>5525</v>
      </c>
      <c r="K10" s="1071">
        <v>80</v>
      </c>
      <c r="L10" s="1072">
        <v>20132</v>
      </c>
    </row>
    <row r="11" spans="2:13" ht="18.75" customHeight="1">
      <c r="B11" s="326" t="s">
        <v>403</v>
      </c>
      <c r="C11" s="279"/>
      <c r="D11" s="279"/>
      <c r="E11" s="279"/>
      <c r="F11" s="279"/>
      <c r="G11" s="279"/>
      <c r="H11" s="279"/>
      <c r="I11" s="279"/>
      <c r="J11" s="279"/>
      <c r="K11" s="279"/>
      <c r="L11" s="279"/>
      <c r="M11" s="279"/>
    </row>
    <row r="34" ht="12">
      <c r="N34" s="279"/>
    </row>
    <row r="35" ht="12">
      <c r="N35" s="279"/>
    </row>
    <row r="36" ht="12">
      <c r="N36" s="279"/>
    </row>
    <row r="37" ht="12">
      <c r="N37" s="279"/>
    </row>
  </sheetData>
  <printOptions/>
  <pageMargins left="0.75" right="0.75" top="1" bottom="1" header="0.512" footer="0.512"/>
  <pageSetup horizontalDpi="600" verticalDpi="600" orientation="portrait" paperSize="9" r:id="rId1"/>
  <headerFooter alignWithMargins="0">
    <oddHeader>&amp;R&amp;D&amp;T</oddHeader>
  </headerFooter>
</worksheet>
</file>

<file path=xl/worksheets/sheet14.xml><?xml version="1.0" encoding="utf-8"?>
<worksheet xmlns="http://schemas.openxmlformats.org/spreadsheetml/2006/main" xmlns:r="http://schemas.openxmlformats.org/officeDocument/2006/relationships">
  <sheetPr codeName="Sheet13"/>
  <dimension ref="A2:N37"/>
  <sheetViews>
    <sheetView workbookViewId="0" topLeftCell="A1">
      <selection activeCell="A1" sqref="A1"/>
    </sheetView>
  </sheetViews>
  <sheetFormatPr defaultColWidth="9.00390625" defaultRowHeight="13.5"/>
  <cols>
    <col min="1" max="1" width="2.625" style="330" customWidth="1"/>
    <col min="2" max="2" width="13.625" style="330" customWidth="1"/>
    <col min="3" max="3" width="9.625" style="354" customWidth="1"/>
    <col min="4" max="5" width="9.625" style="330" customWidth="1"/>
    <col min="6" max="10" width="10.625" style="330" customWidth="1"/>
    <col min="11" max="16384" width="9.00390625" style="330" customWidth="1"/>
  </cols>
  <sheetData>
    <row r="2" spans="2:10" ht="13.5" customHeight="1" thickBot="1">
      <c r="B2" s="331" t="s">
        <v>824</v>
      </c>
      <c r="C2" s="332"/>
      <c r="D2" s="333"/>
      <c r="E2" s="333"/>
      <c r="F2" s="333"/>
      <c r="G2" s="333"/>
      <c r="H2" s="334"/>
      <c r="I2" s="334"/>
      <c r="J2" s="1091" t="s">
        <v>206</v>
      </c>
    </row>
    <row r="3" spans="1:10" ht="34.5" customHeight="1" thickTop="1">
      <c r="A3" s="334"/>
      <c r="B3" s="335" t="s">
        <v>381</v>
      </c>
      <c r="C3" s="336" t="s">
        <v>141</v>
      </c>
      <c r="D3" s="1078" t="s">
        <v>382</v>
      </c>
      <c r="E3" s="1078" t="s">
        <v>383</v>
      </c>
      <c r="F3" s="1078" t="s">
        <v>384</v>
      </c>
      <c r="G3" s="1078" t="s">
        <v>385</v>
      </c>
      <c r="H3" s="1078" t="s">
        <v>386</v>
      </c>
      <c r="I3" s="1078" t="s">
        <v>387</v>
      </c>
      <c r="J3" s="1080" t="s">
        <v>346</v>
      </c>
    </row>
    <row r="4" spans="1:10" ht="21" customHeight="1">
      <c r="A4" s="334"/>
      <c r="B4" s="339" t="s">
        <v>92</v>
      </c>
      <c r="C4" s="340"/>
      <c r="D4" s="341"/>
      <c r="E4" s="341"/>
      <c r="F4" s="341"/>
      <c r="G4" s="341"/>
      <c r="H4" s="341"/>
      <c r="I4" s="341"/>
      <c r="J4" s="342"/>
    </row>
    <row r="5" spans="1:10" ht="21" customHeight="1">
      <c r="A5" s="334"/>
      <c r="B5" s="343" t="s">
        <v>388</v>
      </c>
      <c r="C5" s="340">
        <v>632</v>
      </c>
      <c r="D5" s="309">
        <v>56</v>
      </c>
      <c r="E5" s="309">
        <v>102</v>
      </c>
      <c r="F5" s="309">
        <v>115</v>
      </c>
      <c r="G5" s="309">
        <v>35</v>
      </c>
      <c r="H5" s="309">
        <v>79</v>
      </c>
      <c r="I5" s="309">
        <v>199</v>
      </c>
      <c r="J5" s="344">
        <v>46</v>
      </c>
    </row>
    <row r="6" spans="1:10" ht="21" customHeight="1">
      <c r="A6" s="334"/>
      <c r="B6" s="345" t="s">
        <v>389</v>
      </c>
      <c r="C6" s="346">
        <v>61076</v>
      </c>
      <c r="D6" s="347">
        <v>514</v>
      </c>
      <c r="E6" s="347">
        <v>3306</v>
      </c>
      <c r="F6" s="347">
        <v>9515</v>
      </c>
      <c r="G6" s="347">
        <v>6241</v>
      </c>
      <c r="H6" s="347">
        <v>9904</v>
      </c>
      <c r="I6" s="347">
        <v>17604</v>
      </c>
      <c r="J6" s="348">
        <v>13992</v>
      </c>
    </row>
    <row r="7" spans="1:10" ht="21" customHeight="1">
      <c r="A7" s="334"/>
      <c r="B7" s="339" t="s">
        <v>821</v>
      </c>
      <c r="C7" s="340"/>
      <c r="D7" s="309"/>
      <c r="E7" s="309"/>
      <c r="F7" s="309"/>
      <c r="G7" s="309"/>
      <c r="H7" s="309"/>
      <c r="I7" s="309"/>
      <c r="J7" s="344"/>
    </row>
    <row r="8" spans="1:10" ht="21" customHeight="1">
      <c r="A8" s="334"/>
      <c r="B8" s="343" t="s">
        <v>388</v>
      </c>
      <c r="C8" s="340">
        <f>SUM(D8:J8)</f>
        <v>625</v>
      </c>
      <c r="D8" s="309">
        <v>54</v>
      </c>
      <c r="E8" s="309">
        <v>100</v>
      </c>
      <c r="F8" s="309">
        <v>113</v>
      </c>
      <c r="G8" s="309">
        <v>39</v>
      </c>
      <c r="H8" s="309">
        <v>77</v>
      </c>
      <c r="I8" s="309">
        <v>195</v>
      </c>
      <c r="J8" s="344">
        <v>47</v>
      </c>
    </row>
    <row r="9" spans="1:10" ht="21" customHeight="1" thickBot="1">
      <c r="A9" s="334"/>
      <c r="B9" s="349" t="s">
        <v>389</v>
      </c>
      <c r="C9" s="350">
        <f>SUM(D9:J9)</f>
        <v>60278</v>
      </c>
      <c r="D9" s="351">
        <v>522</v>
      </c>
      <c r="E9" s="351">
        <v>3179</v>
      </c>
      <c r="F9" s="351">
        <v>8898</v>
      </c>
      <c r="G9" s="351">
        <v>6866</v>
      </c>
      <c r="H9" s="351">
        <v>10022</v>
      </c>
      <c r="I9" s="351">
        <v>16742</v>
      </c>
      <c r="J9" s="352">
        <v>14049</v>
      </c>
    </row>
    <row r="10" ht="12">
      <c r="B10" s="353" t="s">
        <v>208</v>
      </c>
    </row>
    <row r="34" ht="12">
      <c r="N34" s="900"/>
    </row>
    <row r="35" ht="12">
      <c r="N35" s="900"/>
    </row>
    <row r="36" ht="12">
      <c r="N36" s="900"/>
    </row>
    <row r="37" ht="12">
      <c r="N37" s="900"/>
    </row>
  </sheetData>
  <printOptions/>
  <pageMargins left="0.32" right="0.29" top="1" bottom="1" header="0.512" footer="0.512"/>
  <pageSetup horizontalDpi="600" verticalDpi="600" orientation="portrait" paperSize="9" r:id="rId1"/>
  <headerFooter alignWithMargins="0">
    <oddHeader>&amp;R&amp;D&amp;T</oddHeader>
  </headerFooter>
</worksheet>
</file>

<file path=xl/worksheets/sheet15.xml><?xml version="1.0" encoding="utf-8"?>
<worksheet xmlns="http://schemas.openxmlformats.org/spreadsheetml/2006/main" xmlns:r="http://schemas.openxmlformats.org/officeDocument/2006/relationships">
  <sheetPr codeName="Sheet14"/>
  <dimension ref="A2:N37"/>
  <sheetViews>
    <sheetView workbookViewId="0" topLeftCell="A1">
      <selection activeCell="A1" sqref="A1"/>
    </sheetView>
  </sheetViews>
  <sheetFormatPr defaultColWidth="9.00390625" defaultRowHeight="13.5"/>
  <cols>
    <col min="1" max="1" width="2.625" style="330" customWidth="1"/>
    <col min="2" max="2" width="10.625" style="330" customWidth="1"/>
    <col min="3" max="3" width="9.375" style="363" customWidth="1"/>
    <col min="4" max="11" width="9.375" style="330" customWidth="1"/>
    <col min="12" max="16384" width="9.00390625" style="330" customWidth="1"/>
  </cols>
  <sheetData>
    <row r="2" spans="2:12" ht="21" customHeight="1" thickBot="1">
      <c r="B2" s="333" t="s">
        <v>826</v>
      </c>
      <c r="C2" s="355"/>
      <c r="D2" s="333"/>
      <c r="E2" s="333"/>
      <c r="F2" s="333"/>
      <c r="G2" s="333"/>
      <c r="H2" s="333"/>
      <c r="I2" s="334"/>
      <c r="J2" s="334"/>
      <c r="K2" s="356" t="s">
        <v>209</v>
      </c>
      <c r="L2" s="334"/>
    </row>
    <row r="3" spans="1:12" ht="45.75" customHeight="1" thickTop="1">
      <c r="A3" s="334"/>
      <c r="B3" s="1077" t="s">
        <v>827</v>
      </c>
      <c r="C3" s="336" t="s">
        <v>828</v>
      </c>
      <c r="D3" s="1078" t="s">
        <v>405</v>
      </c>
      <c r="E3" s="1078" t="s">
        <v>406</v>
      </c>
      <c r="F3" s="1078" t="s">
        <v>390</v>
      </c>
      <c r="G3" s="1078" t="s">
        <v>195</v>
      </c>
      <c r="H3" s="1078" t="s">
        <v>196</v>
      </c>
      <c r="I3" s="1079" t="s">
        <v>212</v>
      </c>
      <c r="J3" s="1078" t="s">
        <v>407</v>
      </c>
      <c r="K3" s="1080" t="s">
        <v>408</v>
      </c>
      <c r="L3" s="334"/>
    </row>
    <row r="4" spans="1:12" ht="21" customHeight="1">
      <c r="A4" s="334"/>
      <c r="B4" s="357" t="s">
        <v>92</v>
      </c>
      <c r="C4" s="358"/>
      <c r="D4" s="359"/>
      <c r="E4" s="359"/>
      <c r="F4" s="359"/>
      <c r="G4" s="359"/>
      <c r="H4" s="359"/>
      <c r="I4" s="359"/>
      <c r="J4" s="359"/>
      <c r="K4" s="360"/>
      <c r="L4" s="334"/>
    </row>
    <row r="5" spans="1:12" ht="21" customHeight="1">
      <c r="A5" s="334"/>
      <c r="B5" s="361" t="s">
        <v>391</v>
      </c>
      <c r="C5" s="1081">
        <v>841</v>
      </c>
      <c r="D5" s="1083">
        <v>2</v>
      </c>
      <c r="E5" s="1083">
        <v>10</v>
      </c>
      <c r="F5" s="1084" t="s">
        <v>829</v>
      </c>
      <c r="G5" s="1083">
        <v>42</v>
      </c>
      <c r="H5" s="1083">
        <v>156</v>
      </c>
      <c r="I5" s="1083">
        <v>22</v>
      </c>
      <c r="J5" s="1083">
        <v>13</v>
      </c>
      <c r="K5" s="1085">
        <v>118</v>
      </c>
      <c r="L5" s="334"/>
    </row>
    <row r="6" spans="1:12" ht="21" customHeight="1">
      <c r="A6" s="334"/>
      <c r="B6" s="361" t="s">
        <v>392</v>
      </c>
      <c r="C6" s="1081">
        <v>89122</v>
      </c>
      <c r="D6" s="1083">
        <v>13</v>
      </c>
      <c r="E6" s="1083">
        <v>287</v>
      </c>
      <c r="F6" s="1084" t="s">
        <v>338</v>
      </c>
      <c r="G6" s="1083">
        <v>13889</v>
      </c>
      <c r="H6" s="1083">
        <v>19016</v>
      </c>
      <c r="I6" s="1083">
        <v>1521</v>
      </c>
      <c r="J6" s="1083">
        <v>1624</v>
      </c>
      <c r="K6" s="1085">
        <v>5825</v>
      </c>
      <c r="L6" s="334"/>
    </row>
    <row r="7" spans="1:12" ht="21" customHeight="1">
      <c r="A7" s="334"/>
      <c r="B7" s="357" t="s">
        <v>830</v>
      </c>
      <c r="C7" s="1081"/>
      <c r="D7" s="1083"/>
      <c r="E7" s="1083"/>
      <c r="F7" s="1084"/>
      <c r="G7" s="1083"/>
      <c r="H7" s="1083"/>
      <c r="I7" s="1083"/>
      <c r="J7" s="1083"/>
      <c r="K7" s="1085"/>
      <c r="L7" s="334"/>
    </row>
    <row r="8" spans="1:12" ht="21" customHeight="1">
      <c r="A8" s="334"/>
      <c r="B8" s="361" t="s">
        <v>391</v>
      </c>
      <c r="C8" s="1081">
        <f>SUM(D8:K8,C16:K16)</f>
        <v>823</v>
      </c>
      <c r="D8" s="1083">
        <v>2</v>
      </c>
      <c r="E8" s="1083">
        <v>9</v>
      </c>
      <c r="F8" s="1084" t="s">
        <v>338</v>
      </c>
      <c r="G8" s="1083">
        <v>42</v>
      </c>
      <c r="H8" s="1083">
        <v>155</v>
      </c>
      <c r="I8" s="1083">
        <v>22</v>
      </c>
      <c r="J8" s="1083">
        <v>13</v>
      </c>
      <c r="K8" s="1085">
        <v>115</v>
      </c>
      <c r="L8" s="334"/>
    </row>
    <row r="9" spans="1:12" ht="21" customHeight="1" thickBot="1">
      <c r="A9" s="334"/>
      <c r="B9" s="362" t="s">
        <v>392</v>
      </c>
      <c r="C9" s="1082">
        <f>SUM(D9:K9,C17:K17)</f>
        <v>87710</v>
      </c>
      <c r="D9" s="1086">
        <v>13</v>
      </c>
      <c r="E9" s="1086">
        <v>277</v>
      </c>
      <c r="F9" s="1087" t="s">
        <v>338</v>
      </c>
      <c r="G9" s="1086">
        <v>13833</v>
      </c>
      <c r="H9" s="1086">
        <v>19059</v>
      </c>
      <c r="I9" s="1086">
        <v>1487</v>
      </c>
      <c r="J9" s="1086">
        <v>1656</v>
      </c>
      <c r="K9" s="1088">
        <v>5589</v>
      </c>
      <c r="L9" s="334"/>
    </row>
    <row r="10" spans="1:12" ht="12.75" thickBot="1">
      <c r="A10" s="334"/>
      <c r="L10" s="334"/>
    </row>
    <row r="11" spans="1:12" ht="33" customHeight="1" thickTop="1">
      <c r="A11" s="334"/>
      <c r="B11" s="1077" t="s">
        <v>831</v>
      </c>
      <c r="C11" s="1079" t="s">
        <v>409</v>
      </c>
      <c r="D11" s="1078" t="s">
        <v>822</v>
      </c>
      <c r="E11" s="1078" t="s">
        <v>410</v>
      </c>
      <c r="F11" s="1078" t="s">
        <v>411</v>
      </c>
      <c r="G11" s="1078" t="s">
        <v>213</v>
      </c>
      <c r="H11" s="1078" t="s">
        <v>214</v>
      </c>
      <c r="I11" s="1078" t="s">
        <v>393</v>
      </c>
      <c r="J11" s="1078" t="s">
        <v>394</v>
      </c>
      <c r="K11" s="1080" t="s">
        <v>823</v>
      </c>
      <c r="L11" s="334"/>
    </row>
    <row r="12" spans="1:12" ht="20.25" customHeight="1">
      <c r="A12" s="334"/>
      <c r="B12" s="364" t="s">
        <v>92</v>
      </c>
      <c r="C12" s="359"/>
      <c r="D12" s="359"/>
      <c r="E12" s="359"/>
      <c r="F12" s="359"/>
      <c r="G12" s="359"/>
      <c r="H12" s="359"/>
      <c r="I12" s="359"/>
      <c r="J12" s="359"/>
      <c r="K12" s="360"/>
      <c r="L12" s="334"/>
    </row>
    <row r="13" spans="1:12" ht="20.25" customHeight="1">
      <c r="A13" s="334"/>
      <c r="B13" s="361" t="s">
        <v>391</v>
      </c>
      <c r="C13" s="518">
        <v>98</v>
      </c>
      <c r="D13" s="518">
        <v>54</v>
      </c>
      <c r="E13" s="518">
        <v>3</v>
      </c>
      <c r="F13" s="518">
        <v>75</v>
      </c>
      <c r="G13" s="518">
        <v>55</v>
      </c>
      <c r="H13" s="518">
        <v>35</v>
      </c>
      <c r="I13" s="1083">
        <v>35</v>
      </c>
      <c r="J13" s="1083">
        <v>116</v>
      </c>
      <c r="K13" s="1085">
        <v>7</v>
      </c>
      <c r="L13" s="334"/>
    </row>
    <row r="14" spans="1:12" ht="20.25" customHeight="1">
      <c r="A14" s="334"/>
      <c r="B14" s="361" t="s">
        <v>392</v>
      </c>
      <c r="C14" s="518">
        <v>5224</v>
      </c>
      <c r="D14" s="518">
        <v>6098</v>
      </c>
      <c r="E14" s="518">
        <v>50</v>
      </c>
      <c r="F14" s="518">
        <v>8456</v>
      </c>
      <c r="G14" s="518">
        <v>5712</v>
      </c>
      <c r="H14" s="518">
        <v>4147</v>
      </c>
      <c r="I14" s="1083">
        <v>807</v>
      </c>
      <c r="J14" s="1083">
        <v>15518</v>
      </c>
      <c r="K14" s="1085">
        <v>935</v>
      </c>
      <c r="L14" s="334"/>
    </row>
    <row r="15" spans="1:12" ht="20.25" customHeight="1">
      <c r="A15" s="334"/>
      <c r="B15" s="357" t="s">
        <v>832</v>
      </c>
      <c r="C15" s="1083"/>
      <c r="D15" s="1083"/>
      <c r="E15" s="1083"/>
      <c r="F15" s="1083"/>
      <c r="G15" s="1083"/>
      <c r="H15" s="1083"/>
      <c r="I15" s="1083"/>
      <c r="J15" s="1083"/>
      <c r="K15" s="1085"/>
      <c r="L15" s="334"/>
    </row>
    <row r="16" spans="1:12" ht="20.25" customHeight="1">
      <c r="A16" s="334"/>
      <c r="B16" s="361" t="s">
        <v>391</v>
      </c>
      <c r="C16" s="518">
        <v>93</v>
      </c>
      <c r="D16" s="518">
        <v>54</v>
      </c>
      <c r="E16" s="518">
        <v>3</v>
      </c>
      <c r="F16" s="518">
        <v>75</v>
      </c>
      <c r="G16" s="518">
        <v>56</v>
      </c>
      <c r="H16" s="518">
        <v>33</v>
      </c>
      <c r="I16" s="1083">
        <v>36</v>
      </c>
      <c r="J16" s="1083">
        <v>107</v>
      </c>
      <c r="K16" s="1085">
        <v>8</v>
      </c>
      <c r="L16" s="334"/>
    </row>
    <row r="17" spans="1:12" ht="20.25" customHeight="1" thickBot="1">
      <c r="A17" s="334"/>
      <c r="B17" s="362" t="s">
        <v>392</v>
      </c>
      <c r="C17" s="521">
        <v>4964</v>
      </c>
      <c r="D17" s="521">
        <v>5849</v>
      </c>
      <c r="E17" s="521">
        <v>50</v>
      </c>
      <c r="F17" s="521">
        <v>8409</v>
      </c>
      <c r="G17" s="521">
        <v>5376</v>
      </c>
      <c r="H17" s="521">
        <v>4157</v>
      </c>
      <c r="I17" s="1086">
        <v>802</v>
      </c>
      <c r="J17" s="1086">
        <v>15142</v>
      </c>
      <c r="K17" s="1088">
        <v>1047</v>
      </c>
      <c r="L17" s="334"/>
    </row>
    <row r="18" ht="12">
      <c r="L18" s="334"/>
    </row>
    <row r="34" ht="12">
      <c r="N34" s="900"/>
    </row>
    <row r="35" ht="12">
      <c r="N35" s="900"/>
    </row>
    <row r="36" ht="12">
      <c r="N36" s="900"/>
    </row>
    <row r="37" ht="12">
      <c r="N37" s="900"/>
    </row>
  </sheetData>
  <printOptions/>
  <pageMargins left="0.27" right="0.22" top="1" bottom="1" header="0.512" footer="0.512"/>
  <pageSetup horizontalDpi="600" verticalDpi="600" orientation="portrait" paperSize="9" r:id="rId1"/>
  <headerFooter alignWithMargins="0">
    <oddHeader>&amp;R&amp;D&amp;T</oddHeader>
  </headerFooter>
</worksheet>
</file>

<file path=xl/worksheets/sheet16.xml><?xml version="1.0" encoding="utf-8"?>
<worksheet xmlns="http://schemas.openxmlformats.org/spreadsheetml/2006/main" xmlns:r="http://schemas.openxmlformats.org/officeDocument/2006/relationships">
  <sheetPr codeName="Sheet15"/>
  <dimension ref="A2:N37"/>
  <sheetViews>
    <sheetView workbookViewId="0" topLeftCell="A1">
      <selection activeCell="A1" sqref="A1"/>
    </sheetView>
  </sheetViews>
  <sheetFormatPr defaultColWidth="9.00390625" defaultRowHeight="13.5"/>
  <cols>
    <col min="1" max="1" width="2.625" style="330" customWidth="1"/>
    <col min="2" max="2" width="12.625" style="330" customWidth="1"/>
    <col min="3" max="3" width="11.625" style="363" customWidth="1"/>
    <col min="4" max="9" width="11.625" style="330" customWidth="1"/>
    <col min="10" max="16384" width="17.00390625" style="330" customWidth="1"/>
  </cols>
  <sheetData>
    <row r="2" spans="2:9" ht="14.25" thickBot="1">
      <c r="B2" s="365" t="s">
        <v>833</v>
      </c>
      <c r="C2" s="355"/>
      <c r="D2" s="333"/>
      <c r="E2" s="333"/>
      <c r="F2" s="333"/>
      <c r="G2" s="334"/>
      <c r="H2" s="334"/>
      <c r="I2" s="1090" t="s">
        <v>210</v>
      </c>
    </row>
    <row r="3" spans="1:10" ht="31.5" customHeight="1" thickTop="1">
      <c r="A3" s="334"/>
      <c r="B3" s="366" t="s">
        <v>834</v>
      </c>
      <c r="C3" s="1089" t="s">
        <v>395</v>
      </c>
      <c r="D3" s="367" t="s">
        <v>396</v>
      </c>
      <c r="E3" s="367" t="s">
        <v>397</v>
      </c>
      <c r="F3" s="367" t="s">
        <v>398</v>
      </c>
      <c r="G3" s="337" t="s">
        <v>835</v>
      </c>
      <c r="H3" s="337" t="s">
        <v>836</v>
      </c>
      <c r="I3" s="338" t="s">
        <v>412</v>
      </c>
      <c r="J3" s="334"/>
    </row>
    <row r="4" spans="1:10" ht="21" customHeight="1">
      <c r="A4" s="334"/>
      <c r="B4" s="368" t="s">
        <v>92</v>
      </c>
      <c r="C4" s="369"/>
      <c r="D4" s="309"/>
      <c r="E4" s="309"/>
      <c r="F4" s="309"/>
      <c r="G4" s="309"/>
      <c r="H4" s="309"/>
      <c r="I4" s="344"/>
      <c r="J4" s="334"/>
    </row>
    <row r="5" spans="1:10" ht="21" customHeight="1">
      <c r="A5" s="334"/>
      <c r="B5" s="370" t="s">
        <v>399</v>
      </c>
      <c r="C5" s="340">
        <v>841</v>
      </c>
      <c r="D5" s="309">
        <v>537</v>
      </c>
      <c r="E5" s="309">
        <v>113</v>
      </c>
      <c r="F5" s="309">
        <v>5</v>
      </c>
      <c r="G5" s="309">
        <v>52</v>
      </c>
      <c r="H5" s="309">
        <v>14</v>
      </c>
      <c r="I5" s="344">
        <v>120</v>
      </c>
      <c r="J5" s="334"/>
    </row>
    <row r="6" spans="1:10" ht="21" customHeight="1">
      <c r="A6" s="334"/>
      <c r="B6" s="370" t="s">
        <v>392</v>
      </c>
      <c r="C6" s="340">
        <v>89122</v>
      </c>
      <c r="D6" s="309">
        <v>56635</v>
      </c>
      <c r="E6" s="309">
        <v>7362</v>
      </c>
      <c r="F6" s="309">
        <v>109</v>
      </c>
      <c r="G6" s="309">
        <v>15483</v>
      </c>
      <c r="H6" s="309">
        <v>292</v>
      </c>
      <c r="I6" s="344">
        <v>9241</v>
      </c>
      <c r="J6" s="334"/>
    </row>
    <row r="7" spans="1:10" ht="21" customHeight="1">
      <c r="A7" s="334"/>
      <c r="B7" s="368" t="s">
        <v>837</v>
      </c>
      <c r="C7" s="340"/>
      <c r="D7" s="309"/>
      <c r="E7" s="309"/>
      <c r="F7" s="309"/>
      <c r="G7" s="309"/>
      <c r="H7" s="309"/>
      <c r="I7" s="344"/>
      <c r="J7" s="334"/>
    </row>
    <row r="8" spans="1:10" s="354" customFormat="1" ht="21" customHeight="1">
      <c r="A8" s="72"/>
      <c r="B8" s="370" t="s">
        <v>399</v>
      </c>
      <c r="C8" s="340">
        <f>SUM(D8:I8)</f>
        <v>823</v>
      </c>
      <c r="D8" s="309">
        <v>519</v>
      </c>
      <c r="E8" s="309">
        <v>113</v>
      </c>
      <c r="F8" s="309">
        <v>5</v>
      </c>
      <c r="G8" s="309">
        <v>51</v>
      </c>
      <c r="H8" s="309">
        <v>16</v>
      </c>
      <c r="I8" s="344">
        <v>119</v>
      </c>
      <c r="J8" s="72"/>
    </row>
    <row r="9" spans="1:10" s="354" customFormat="1" ht="21" customHeight="1" thickBot="1">
      <c r="A9" s="72"/>
      <c r="B9" s="371" t="s">
        <v>392</v>
      </c>
      <c r="C9" s="350">
        <f>SUM(D9:I9)</f>
        <v>87710</v>
      </c>
      <c r="D9" s="351">
        <v>55526</v>
      </c>
      <c r="E9" s="351">
        <v>7349</v>
      </c>
      <c r="F9" s="351">
        <v>103</v>
      </c>
      <c r="G9" s="351">
        <v>15325</v>
      </c>
      <c r="H9" s="351">
        <v>354</v>
      </c>
      <c r="I9" s="352">
        <v>9053</v>
      </c>
      <c r="J9" s="72"/>
    </row>
    <row r="34" ht="12">
      <c r="N34" s="900"/>
    </row>
    <row r="35" ht="12">
      <c r="N35" s="900"/>
    </row>
    <row r="36" ht="12">
      <c r="N36" s="900"/>
    </row>
    <row r="37" ht="12">
      <c r="N37" s="900"/>
    </row>
  </sheetData>
  <printOptions/>
  <pageMargins left="0.47" right="0.2" top="1" bottom="1" header="0.512" footer="0.512"/>
  <pageSetup horizontalDpi="600" verticalDpi="600" orientation="portrait" paperSize="9" r:id="rId1"/>
  <headerFooter alignWithMargins="0">
    <oddHeader>&amp;R&amp;D&amp;T</oddHeader>
  </headerFooter>
</worksheet>
</file>

<file path=xl/worksheets/sheet17.xml><?xml version="1.0" encoding="utf-8"?>
<worksheet xmlns="http://schemas.openxmlformats.org/spreadsheetml/2006/main" xmlns:r="http://schemas.openxmlformats.org/officeDocument/2006/relationships">
  <sheetPr codeName="Sheet16"/>
  <dimension ref="A1:N37"/>
  <sheetViews>
    <sheetView workbookViewId="0" topLeftCell="A1">
      <selection activeCell="A1" sqref="A1"/>
    </sheetView>
  </sheetViews>
  <sheetFormatPr defaultColWidth="9.00390625" defaultRowHeight="13.5"/>
  <cols>
    <col min="1" max="1" width="13.25390625" style="149" customWidth="1"/>
    <col min="2" max="2" width="11.75390625" style="149" customWidth="1"/>
    <col min="3" max="3" width="12.125" style="149" customWidth="1"/>
    <col min="4" max="5" width="11.875" style="149" customWidth="1"/>
    <col min="6" max="6" width="12.00390625" style="149" customWidth="1"/>
    <col min="7" max="7" width="11.875" style="149" customWidth="1"/>
    <col min="8" max="16384" width="9.00390625" style="149" customWidth="1"/>
  </cols>
  <sheetData>
    <row r="1" spans="1:3" ht="18" customHeight="1">
      <c r="A1" s="287" t="s">
        <v>302</v>
      </c>
      <c r="B1" s="179"/>
      <c r="C1" s="179"/>
    </row>
    <row r="2" spans="1:7" ht="15" customHeight="1" thickBot="1">
      <c r="A2" s="301" t="s">
        <v>423</v>
      </c>
      <c r="B2" s="301"/>
      <c r="C2" s="301"/>
      <c r="D2" s="301"/>
      <c r="E2" s="301"/>
      <c r="F2" s="301"/>
      <c r="G2" s="301"/>
    </row>
    <row r="3" spans="1:7" ht="15" customHeight="1" thickTop="1">
      <c r="A3" s="1324" t="s">
        <v>413</v>
      </c>
      <c r="B3" s="372" t="s">
        <v>414</v>
      </c>
      <c r="C3" s="372"/>
      <c r="D3" s="304" t="s">
        <v>415</v>
      </c>
      <c r="E3" s="373"/>
      <c r="F3" s="372" t="s">
        <v>416</v>
      </c>
      <c r="G3" s="372"/>
    </row>
    <row r="4" spans="1:7" ht="15" customHeight="1">
      <c r="A4" s="1329"/>
      <c r="B4" s="305" t="s">
        <v>838</v>
      </c>
      <c r="C4" s="305" t="s">
        <v>417</v>
      </c>
      <c r="D4" s="305" t="s">
        <v>838</v>
      </c>
      <c r="E4" s="305" t="s">
        <v>417</v>
      </c>
      <c r="F4" s="305" t="s">
        <v>838</v>
      </c>
      <c r="G4" s="374" t="s">
        <v>417</v>
      </c>
    </row>
    <row r="5" spans="1:7" s="157" customFormat="1" ht="15" customHeight="1">
      <c r="A5" s="375" t="s">
        <v>418</v>
      </c>
      <c r="B5" s="376">
        <v>6</v>
      </c>
      <c r="C5" s="376">
        <v>672</v>
      </c>
      <c r="D5" s="376">
        <v>2</v>
      </c>
      <c r="E5" s="376">
        <v>646</v>
      </c>
      <c r="F5" s="377">
        <v>4</v>
      </c>
      <c r="G5" s="378">
        <v>26</v>
      </c>
    </row>
    <row r="6" spans="1:7" s="157" customFormat="1" ht="15" customHeight="1">
      <c r="A6" s="375" t="s">
        <v>419</v>
      </c>
      <c r="B6" s="376">
        <v>12</v>
      </c>
      <c r="C6" s="376">
        <v>1114</v>
      </c>
      <c r="D6" s="376">
        <v>1</v>
      </c>
      <c r="E6" s="376">
        <v>151</v>
      </c>
      <c r="F6" s="377">
        <v>11</v>
      </c>
      <c r="G6" s="378">
        <v>963</v>
      </c>
    </row>
    <row r="7" spans="1:7" s="157" customFormat="1" ht="15" customHeight="1">
      <c r="A7" s="375" t="s">
        <v>420</v>
      </c>
      <c r="B7" s="376">
        <v>4</v>
      </c>
      <c r="C7" s="376">
        <v>22</v>
      </c>
      <c r="D7" s="379">
        <v>0</v>
      </c>
      <c r="E7" s="379">
        <v>0</v>
      </c>
      <c r="F7" s="377">
        <v>4</v>
      </c>
      <c r="G7" s="378">
        <v>22</v>
      </c>
    </row>
    <row r="8" spans="1:7" s="157" customFormat="1" ht="15" customHeight="1">
      <c r="A8" s="375" t="s">
        <v>421</v>
      </c>
      <c r="B8" s="376">
        <v>9</v>
      </c>
      <c r="C8" s="376">
        <v>1449</v>
      </c>
      <c r="D8" s="376">
        <v>3</v>
      </c>
      <c r="E8" s="376">
        <v>907</v>
      </c>
      <c r="F8" s="377">
        <v>6</v>
      </c>
      <c r="G8" s="378">
        <v>542</v>
      </c>
    </row>
    <row r="9" spans="1:7" s="167" customFormat="1" ht="15" customHeight="1" thickBot="1">
      <c r="A9" s="380" t="s">
        <v>839</v>
      </c>
      <c r="B9" s="761">
        <v>18</v>
      </c>
      <c r="C9" s="761">
        <v>3259</v>
      </c>
      <c r="D9" s="761">
        <v>11</v>
      </c>
      <c r="E9" s="761">
        <v>3097</v>
      </c>
      <c r="F9" s="1092">
        <v>7</v>
      </c>
      <c r="G9" s="1093">
        <v>162</v>
      </c>
    </row>
    <row r="10" spans="1:3" ht="15" customHeight="1">
      <c r="A10" s="179" t="s">
        <v>840</v>
      </c>
      <c r="B10" s="179"/>
      <c r="C10" s="179"/>
    </row>
    <row r="34" ht="12">
      <c r="N34" s="179"/>
    </row>
    <row r="35" ht="12">
      <c r="N35" s="179"/>
    </row>
    <row r="36" ht="12">
      <c r="N36" s="179"/>
    </row>
    <row r="37" ht="12">
      <c r="N37" s="179"/>
    </row>
  </sheetData>
  <mergeCells count="1">
    <mergeCell ref="A3:A4"/>
  </mergeCells>
  <printOptions/>
  <pageMargins left="0.984251968503937" right="0.1968503937007874"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18.xml><?xml version="1.0" encoding="utf-8"?>
<worksheet xmlns="http://schemas.openxmlformats.org/spreadsheetml/2006/main" xmlns:r="http://schemas.openxmlformats.org/officeDocument/2006/relationships">
  <sheetPr codeName="Sheet17"/>
  <dimension ref="A2:N37"/>
  <sheetViews>
    <sheetView workbookViewId="0" topLeftCell="A1">
      <selection activeCell="A1" sqref="A1"/>
    </sheetView>
  </sheetViews>
  <sheetFormatPr defaultColWidth="9.00390625" defaultRowHeight="13.5"/>
  <cols>
    <col min="1" max="1" width="14.625" style="149" customWidth="1"/>
    <col min="2" max="7" width="7.125" style="149" customWidth="1"/>
    <col min="8" max="8" width="1.25" style="149" customWidth="1"/>
    <col min="9" max="9" width="14.625" style="149" customWidth="1"/>
    <col min="10" max="13" width="7.125" style="149" customWidth="1"/>
    <col min="14" max="16384" width="9.00390625" style="149" customWidth="1"/>
  </cols>
  <sheetData>
    <row r="1" ht="18" customHeight="1"/>
    <row r="2" spans="1:9" ht="15" customHeight="1" thickBot="1">
      <c r="A2" s="301" t="s">
        <v>422</v>
      </c>
      <c r="B2" s="301"/>
      <c r="C2" s="301"/>
      <c r="D2" s="301"/>
      <c r="E2" s="301"/>
      <c r="F2" s="301"/>
      <c r="G2" s="301"/>
      <c r="H2" s="301"/>
      <c r="I2" s="301"/>
    </row>
    <row r="3" spans="1:13" ht="15" customHeight="1" thickTop="1">
      <c r="A3" s="1324" t="s">
        <v>841</v>
      </c>
      <c r="B3" s="1326" t="s">
        <v>842</v>
      </c>
      <c r="C3" s="1326"/>
      <c r="D3" s="1326" t="s">
        <v>90</v>
      </c>
      <c r="E3" s="1326"/>
      <c r="F3" s="1326" t="s">
        <v>91</v>
      </c>
      <c r="G3" s="1332"/>
      <c r="H3" s="381"/>
      <c r="I3" s="1324" t="s">
        <v>841</v>
      </c>
      <c r="J3" s="1326" t="s">
        <v>92</v>
      </c>
      <c r="K3" s="1326"/>
      <c r="L3" s="1330" t="s">
        <v>100</v>
      </c>
      <c r="M3" s="1331"/>
    </row>
    <row r="4" spans="1:13" ht="15" customHeight="1">
      <c r="A4" s="1329"/>
      <c r="B4" s="382" t="s">
        <v>843</v>
      </c>
      <c r="C4" s="382" t="s">
        <v>844</v>
      </c>
      <c r="D4" s="382" t="s">
        <v>843</v>
      </c>
      <c r="E4" s="382" t="s">
        <v>844</v>
      </c>
      <c r="F4" s="382" t="s">
        <v>843</v>
      </c>
      <c r="G4" s="383" t="s">
        <v>844</v>
      </c>
      <c r="H4" s="384"/>
      <c r="I4" s="1329"/>
      <c r="J4" s="382" t="s">
        <v>843</v>
      </c>
      <c r="K4" s="382" t="s">
        <v>844</v>
      </c>
      <c r="L4" s="382" t="s">
        <v>843</v>
      </c>
      <c r="M4" s="383" t="s">
        <v>844</v>
      </c>
    </row>
    <row r="5" spans="1:13" ht="24.75" customHeight="1">
      <c r="A5" s="560" t="s">
        <v>215</v>
      </c>
      <c r="B5" s="1224">
        <v>6</v>
      </c>
      <c r="C5" s="1224">
        <v>672</v>
      </c>
      <c r="D5" s="1155">
        <v>12</v>
      </c>
      <c r="E5" s="1155">
        <v>1114</v>
      </c>
      <c r="F5" s="1155">
        <v>4</v>
      </c>
      <c r="G5" s="1227">
        <v>22</v>
      </c>
      <c r="H5" s="387"/>
      <c r="I5" s="556" t="s">
        <v>404</v>
      </c>
      <c r="J5" s="1155">
        <v>9</v>
      </c>
      <c r="K5" s="1224">
        <v>1449</v>
      </c>
      <c r="L5" s="1155">
        <v>18</v>
      </c>
      <c r="M5" s="1227">
        <v>3259</v>
      </c>
    </row>
    <row r="6" spans="1:13" ht="34.5" customHeight="1">
      <c r="A6" s="385" t="s">
        <v>845</v>
      </c>
      <c r="B6" s="388">
        <v>0</v>
      </c>
      <c r="C6" s="388">
        <v>0</v>
      </c>
      <c r="D6" s="388" t="s">
        <v>338</v>
      </c>
      <c r="E6" s="388" t="s">
        <v>338</v>
      </c>
      <c r="F6" s="388" t="s">
        <v>338</v>
      </c>
      <c r="G6" s="389" t="s">
        <v>338</v>
      </c>
      <c r="H6" s="390"/>
      <c r="I6" s="385" t="s">
        <v>846</v>
      </c>
      <c r="J6" s="388" t="s">
        <v>338</v>
      </c>
      <c r="K6" s="388" t="s">
        <v>338</v>
      </c>
      <c r="L6" s="388" t="s">
        <v>338</v>
      </c>
      <c r="M6" s="389" t="s">
        <v>338</v>
      </c>
    </row>
    <row r="7" spans="1:13" ht="24.75" customHeight="1">
      <c r="A7" s="385" t="s">
        <v>846</v>
      </c>
      <c r="B7" s="388">
        <v>0</v>
      </c>
      <c r="C7" s="388">
        <v>0</v>
      </c>
      <c r="D7" s="388" t="s">
        <v>338</v>
      </c>
      <c r="E7" s="388" t="s">
        <v>338</v>
      </c>
      <c r="F7" s="388">
        <v>1</v>
      </c>
      <c r="G7" s="389">
        <v>13</v>
      </c>
      <c r="H7" s="390"/>
      <c r="I7" s="385" t="s">
        <v>847</v>
      </c>
      <c r="J7" s="388" t="s">
        <v>338</v>
      </c>
      <c r="K7" s="388" t="s">
        <v>338</v>
      </c>
      <c r="L7" s="388">
        <v>1</v>
      </c>
      <c r="M7" s="389">
        <v>1</v>
      </c>
    </row>
    <row r="8" spans="1:13" ht="24.75" customHeight="1">
      <c r="A8" s="385" t="s">
        <v>847</v>
      </c>
      <c r="B8" s="388">
        <v>0</v>
      </c>
      <c r="C8" s="388">
        <v>0</v>
      </c>
      <c r="D8" s="388">
        <v>1</v>
      </c>
      <c r="E8" s="388">
        <v>12</v>
      </c>
      <c r="F8" s="388" t="s">
        <v>338</v>
      </c>
      <c r="G8" s="389" t="s">
        <v>338</v>
      </c>
      <c r="H8" s="390"/>
      <c r="I8" s="391" t="s">
        <v>424</v>
      </c>
      <c r="J8" s="388" t="s">
        <v>338</v>
      </c>
      <c r="K8" s="388" t="s">
        <v>338</v>
      </c>
      <c r="L8" s="388" t="s">
        <v>338</v>
      </c>
      <c r="M8" s="389" t="s">
        <v>338</v>
      </c>
    </row>
    <row r="9" spans="1:13" s="179" customFormat="1" ht="24.75" customHeight="1">
      <c r="A9" s="391" t="s">
        <v>424</v>
      </c>
      <c r="B9" s="392">
        <v>1</v>
      </c>
      <c r="C9" s="392">
        <v>1</v>
      </c>
      <c r="D9" s="392" t="s">
        <v>338</v>
      </c>
      <c r="E9" s="392" t="s">
        <v>338</v>
      </c>
      <c r="F9" s="392" t="s">
        <v>338</v>
      </c>
      <c r="G9" s="393" t="s">
        <v>338</v>
      </c>
      <c r="H9" s="394"/>
      <c r="I9" s="296" t="s">
        <v>848</v>
      </c>
      <c r="J9" s="392" t="s">
        <v>338</v>
      </c>
      <c r="K9" s="392" t="s">
        <v>338</v>
      </c>
      <c r="L9" s="388" t="s">
        <v>338</v>
      </c>
      <c r="M9" s="389" t="s">
        <v>338</v>
      </c>
    </row>
    <row r="10" spans="1:13" s="179" customFormat="1" ht="24.75" customHeight="1">
      <c r="A10" s="296" t="s">
        <v>849</v>
      </c>
      <c r="B10" s="392">
        <v>1</v>
      </c>
      <c r="C10" s="392">
        <v>1</v>
      </c>
      <c r="D10" s="392" t="s">
        <v>338</v>
      </c>
      <c r="E10" s="392" t="s">
        <v>338</v>
      </c>
      <c r="F10" s="392">
        <v>1</v>
      </c>
      <c r="G10" s="393">
        <v>1</v>
      </c>
      <c r="H10" s="394"/>
      <c r="I10" s="296" t="s">
        <v>849</v>
      </c>
      <c r="J10" s="392" t="s">
        <v>338</v>
      </c>
      <c r="K10" s="392" t="s">
        <v>338</v>
      </c>
      <c r="L10" s="388">
        <v>1</v>
      </c>
      <c r="M10" s="389">
        <v>1</v>
      </c>
    </row>
    <row r="11" spans="1:13" s="179" customFormat="1" ht="24.75" customHeight="1">
      <c r="A11" s="296" t="s">
        <v>850</v>
      </c>
      <c r="B11" s="392">
        <v>0</v>
      </c>
      <c r="C11" s="392">
        <v>0</v>
      </c>
      <c r="D11" s="392" t="s">
        <v>338</v>
      </c>
      <c r="E11" s="392" t="s">
        <v>338</v>
      </c>
      <c r="F11" s="392" t="s">
        <v>338</v>
      </c>
      <c r="G11" s="393" t="s">
        <v>338</v>
      </c>
      <c r="H11" s="394"/>
      <c r="I11" s="296" t="s">
        <v>850</v>
      </c>
      <c r="J11" s="392" t="s">
        <v>338</v>
      </c>
      <c r="K11" s="392" t="s">
        <v>338</v>
      </c>
      <c r="L11" s="388" t="s">
        <v>338</v>
      </c>
      <c r="M11" s="389" t="s">
        <v>338</v>
      </c>
    </row>
    <row r="12" spans="1:13" s="179" customFormat="1" ht="24.75" customHeight="1">
      <c r="A12" s="296" t="s">
        <v>851</v>
      </c>
      <c r="B12" s="392">
        <v>0</v>
      </c>
      <c r="C12" s="392">
        <v>0</v>
      </c>
      <c r="D12" s="392">
        <v>3</v>
      </c>
      <c r="E12" s="392">
        <v>53</v>
      </c>
      <c r="F12" s="392" t="s">
        <v>338</v>
      </c>
      <c r="G12" s="393" t="s">
        <v>338</v>
      </c>
      <c r="H12" s="394"/>
      <c r="I12" s="296" t="s">
        <v>425</v>
      </c>
      <c r="J12" s="392">
        <v>5</v>
      </c>
      <c r="K12" s="392">
        <v>915</v>
      </c>
      <c r="L12" s="388">
        <v>12</v>
      </c>
      <c r="M12" s="389">
        <v>3131</v>
      </c>
    </row>
    <row r="13" spans="1:13" s="179" customFormat="1" ht="24.75" customHeight="1">
      <c r="A13" s="296" t="s">
        <v>852</v>
      </c>
      <c r="B13" s="395">
        <v>4</v>
      </c>
      <c r="C13" s="395">
        <v>670</v>
      </c>
      <c r="D13" s="395">
        <v>7</v>
      </c>
      <c r="E13" s="395">
        <v>760</v>
      </c>
      <c r="F13" s="395">
        <v>2</v>
      </c>
      <c r="G13" s="396">
        <v>8</v>
      </c>
      <c r="H13" s="397"/>
      <c r="I13" s="391" t="s">
        <v>426</v>
      </c>
      <c r="J13" s="392" t="s">
        <v>338</v>
      </c>
      <c r="K13" s="392" t="s">
        <v>338</v>
      </c>
      <c r="L13" s="395">
        <v>1</v>
      </c>
      <c r="M13" s="396">
        <v>1</v>
      </c>
    </row>
    <row r="14" spans="1:13" s="179" customFormat="1" ht="24.75" customHeight="1" thickBot="1">
      <c r="A14" s="398" t="s">
        <v>853</v>
      </c>
      <c r="B14" s="399">
        <v>0</v>
      </c>
      <c r="C14" s="399">
        <v>0</v>
      </c>
      <c r="D14" s="399">
        <v>1</v>
      </c>
      <c r="E14" s="399">
        <v>289</v>
      </c>
      <c r="F14" s="400" t="s">
        <v>338</v>
      </c>
      <c r="G14" s="401" t="s">
        <v>338</v>
      </c>
      <c r="H14" s="394"/>
      <c r="I14" s="296" t="s">
        <v>854</v>
      </c>
      <c r="J14" s="392">
        <v>2</v>
      </c>
      <c r="K14" s="392">
        <v>5</v>
      </c>
      <c r="L14" s="392">
        <v>1</v>
      </c>
      <c r="M14" s="393">
        <v>5</v>
      </c>
    </row>
    <row r="15" spans="1:13" s="179" customFormat="1" ht="24.75" customHeight="1" thickBot="1">
      <c r="A15" s="402"/>
      <c r="B15" s="403"/>
      <c r="C15" s="403"/>
      <c r="D15" s="403"/>
      <c r="E15" s="403"/>
      <c r="F15" s="404"/>
      <c r="G15" s="404"/>
      <c r="H15" s="394"/>
      <c r="I15" s="398" t="s">
        <v>853</v>
      </c>
      <c r="J15" s="400">
        <v>2</v>
      </c>
      <c r="K15" s="400">
        <v>529</v>
      </c>
      <c r="L15" s="400">
        <v>2</v>
      </c>
      <c r="M15" s="401">
        <v>120</v>
      </c>
    </row>
    <row r="16" spans="1:8" ht="12">
      <c r="A16" s="301" t="s">
        <v>427</v>
      </c>
      <c r="B16" s="301"/>
      <c r="C16" s="301"/>
      <c r="D16" s="301"/>
      <c r="E16" s="301"/>
      <c r="F16" s="301"/>
      <c r="G16" s="301"/>
      <c r="H16" s="301"/>
    </row>
    <row r="34" ht="12">
      <c r="N34" s="179"/>
    </row>
    <row r="35" ht="12">
      <c r="N35" s="179"/>
    </row>
    <row r="36" ht="12">
      <c r="N36" s="179"/>
    </row>
    <row r="37" ht="12">
      <c r="N37" s="179"/>
    </row>
  </sheetData>
  <mergeCells count="7">
    <mergeCell ref="J3:K3"/>
    <mergeCell ref="L3:M3"/>
    <mergeCell ref="I3:I4"/>
    <mergeCell ref="A3:A4"/>
    <mergeCell ref="B3:C3"/>
    <mergeCell ref="D3:E3"/>
    <mergeCell ref="F3:G3"/>
  </mergeCells>
  <printOptions/>
  <pageMargins left="0.75" right="0.75" top="1" bottom="1" header="0.512" footer="0.512"/>
  <pageSetup horizontalDpi="300" verticalDpi="300" orientation="landscape" paperSize="9" r:id="rId1"/>
  <headerFooter alignWithMargins="0">
    <oddHeader>&amp;R&amp;D　&amp;T</oddHeader>
  </headerFooter>
</worksheet>
</file>

<file path=xl/worksheets/sheet19.xml><?xml version="1.0" encoding="utf-8"?>
<worksheet xmlns="http://schemas.openxmlformats.org/spreadsheetml/2006/main" xmlns:r="http://schemas.openxmlformats.org/officeDocument/2006/relationships">
  <sheetPr codeName="Sheet18"/>
  <dimension ref="B2:N37"/>
  <sheetViews>
    <sheetView workbookViewId="0" topLeftCell="A1">
      <selection activeCell="A1" sqref="A1"/>
    </sheetView>
  </sheetViews>
  <sheetFormatPr defaultColWidth="9.00390625" defaultRowHeight="16.5" customHeight="1"/>
  <cols>
    <col min="1" max="1" width="2.625" style="422" customWidth="1"/>
    <col min="2" max="2" width="17.75390625" style="422" customWidth="1"/>
    <col min="3" max="3" width="9.625" style="422" bestFit="1" customWidth="1"/>
    <col min="4" max="4" width="7.625" style="422" customWidth="1"/>
    <col min="5" max="5" width="9.50390625" style="422" bestFit="1" customWidth="1"/>
    <col min="6" max="6" width="7.625" style="422" customWidth="1"/>
    <col min="7" max="7" width="9.25390625" style="422" customWidth="1"/>
    <col min="8" max="8" width="9.50390625" style="422" customWidth="1"/>
    <col min="9" max="9" width="7.625" style="422" customWidth="1"/>
    <col min="10" max="10" width="9.625" style="422" customWidth="1"/>
    <col min="11" max="12" width="7.625" style="422" customWidth="1"/>
    <col min="13" max="16384" width="9.00390625" style="422" customWidth="1"/>
  </cols>
  <sheetData>
    <row r="2" s="406" customFormat="1" ht="16.5" customHeight="1">
      <c r="B2" s="405" t="s">
        <v>272</v>
      </c>
    </row>
    <row r="3" spans="2:9" s="406" customFormat="1" ht="16.5" customHeight="1" thickBot="1">
      <c r="B3" s="407"/>
      <c r="C3" s="407"/>
      <c r="D3" s="407"/>
      <c r="E3" s="407"/>
      <c r="F3" s="407"/>
      <c r="G3" s="407"/>
      <c r="H3" s="407"/>
      <c r="I3" s="407"/>
    </row>
    <row r="4" spans="2:9" s="406" customFormat="1" ht="16.5" customHeight="1" thickTop="1">
      <c r="B4" s="408"/>
      <c r="C4" s="409"/>
      <c r="D4" s="409"/>
      <c r="E4" s="409"/>
      <c r="F4" s="409"/>
      <c r="G4" s="409"/>
      <c r="H4" s="409"/>
      <c r="I4" s="410"/>
    </row>
    <row r="5" spans="2:9" s="406" customFormat="1" ht="16.5" customHeight="1">
      <c r="B5" s="411" t="s">
        <v>431</v>
      </c>
      <c r="C5" s="412" t="s">
        <v>428</v>
      </c>
      <c r="D5" s="412" t="s">
        <v>432</v>
      </c>
      <c r="E5" s="412" t="s">
        <v>433</v>
      </c>
      <c r="F5" s="412" t="s">
        <v>195</v>
      </c>
      <c r="G5" s="412" t="s">
        <v>429</v>
      </c>
      <c r="H5" s="412" t="s">
        <v>434</v>
      </c>
      <c r="I5" s="413" t="s">
        <v>346</v>
      </c>
    </row>
    <row r="6" spans="2:9" s="406" customFormat="1" ht="16.5" customHeight="1">
      <c r="B6" s="414"/>
      <c r="C6" s="415"/>
      <c r="D6" s="415"/>
      <c r="E6" s="415" t="s">
        <v>435</v>
      </c>
      <c r="F6" s="415"/>
      <c r="G6" s="415"/>
      <c r="H6" s="415" t="s">
        <v>436</v>
      </c>
      <c r="I6" s="416" t="s">
        <v>430</v>
      </c>
    </row>
    <row r="7" spans="2:9" s="406" customFormat="1" ht="16.5" customHeight="1">
      <c r="B7" s="411" t="s">
        <v>91</v>
      </c>
      <c r="C7" s="417">
        <v>1232</v>
      </c>
      <c r="D7" s="418">
        <v>385</v>
      </c>
      <c r="E7" s="419">
        <v>6</v>
      </c>
      <c r="F7" s="418">
        <v>319</v>
      </c>
      <c r="G7" s="418">
        <v>115</v>
      </c>
      <c r="H7" s="418">
        <v>33</v>
      </c>
      <c r="I7" s="420">
        <v>374</v>
      </c>
    </row>
    <row r="8" spans="2:9" s="406" customFormat="1" ht="16.5" customHeight="1">
      <c r="B8" s="411" t="s">
        <v>92</v>
      </c>
      <c r="C8" s="417">
        <v>1297</v>
      </c>
      <c r="D8" s="418">
        <v>364</v>
      </c>
      <c r="E8" s="418">
        <v>9</v>
      </c>
      <c r="F8" s="418">
        <v>322</v>
      </c>
      <c r="G8" s="418">
        <v>106</v>
      </c>
      <c r="H8" s="418">
        <v>53</v>
      </c>
      <c r="I8" s="420">
        <v>443</v>
      </c>
    </row>
    <row r="9" spans="2:9" s="421" customFormat="1" ht="16.5" customHeight="1" thickBot="1">
      <c r="B9" s="1094" t="s">
        <v>720</v>
      </c>
      <c r="C9" s="1095">
        <f>SUM(D9:I9)</f>
        <v>1336</v>
      </c>
      <c r="D9" s="1096">
        <v>398</v>
      </c>
      <c r="E9" s="1096">
        <v>6</v>
      </c>
      <c r="F9" s="1096">
        <v>292</v>
      </c>
      <c r="G9" s="1096">
        <v>135</v>
      </c>
      <c r="H9" s="1096">
        <v>46</v>
      </c>
      <c r="I9" s="1097">
        <v>459</v>
      </c>
    </row>
    <row r="10" s="406" customFormat="1" ht="16.5" customHeight="1">
      <c r="B10" s="406" t="s">
        <v>437</v>
      </c>
    </row>
    <row r="34" ht="16.5" customHeight="1">
      <c r="N34" s="406"/>
    </row>
    <row r="35" ht="16.5" customHeight="1">
      <c r="N35" s="406"/>
    </row>
    <row r="36" ht="16.5" customHeight="1">
      <c r="N36" s="406"/>
    </row>
    <row r="37" ht="16.5" customHeight="1">
      <c r="N37" s="406"/>
    </row>
  </sheetData>
  <printOptions/>
  <pageMargins left="0.75" right="0.75" top="1" bottom="1" header="0.512" footer="0.512"/>
  <pageSetup horizontalDpi="600" verticalDpi="600" orientation="portrait" paperSize="9"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sheetPr codeName="Sheet1"/>
  <dimension ref="B2:N45"/>
  <sheetViews>
    <sheetView workbookViewId="0" topLeftCell="A1">
      <selection activeCell="A1" sqref="A1"/>
    </sheetView>
  </sheetViews>
  <sheetFormatPr defaultColWidth="9.00390625" defaultRowHeight="13.5"/>
  <cols>
    <col min="1" max="1" width="3.25390625" style="1001" customWidth="1"/>
    <col min="2" max="2" width="7.75390625" style="1001" customWidth="1"/>
    <col min="3" max="3" width="5.875" style="1001" customWidth="1"/>
    <col min="4" max="13" width="8.00390625" style="1001" customWidth="1"/>
    <col min="14" max="16384" width="9.00390625" style="1001" customWidth="1"/>
  </cols>
  <sheetData>
    <row r="2" spans="2:13" ht="15.75" customHeight="1">
      <c r="B2" s="1367" t="s">
        <v>263</v>
      </c>
      <c r="C2" s="1367"/>
      <c r="D2" s="1367"/>
      <c r="E2" s="1367"/>
      <c r="F2" s="1367"/>
      <c r="G2" s="1367"/>
      <c r="H2" s="1367"/>
      <c r="I2" s="1367"/>
      <c r="J2" s="1367"/>
      <c r="K2" s="1367"/>
      <c r="L2" s="1367"/>
      <c r="M2" s="1367"/>
    </row>
    <row r="3" spans="2:13" ht="9" customHeight="1" thickBot="1">
      <c r="B3" s="1"/>
      <c r="C3" s="1"/>
      <c r="D3" s="1"/>
      <c r="E3" s="1"/>
      <c r="F3" s="1"/>
      <c r="G3" s="1"/>
      <c r="H3" s="1"/>
      <c r="I3" s="1"/>
      <c r="J3" s="1"/>
      <c r="K3" s="1"/>
      <c r="L3" s="1"/>
      <c r="M3" s="1"/>
    </row>
    <row r="4" spans="2:13" ht="18" customHeight="1" thickTop="1">
      <c r="B4" s="2"/>
      <c r="C4" s="3" t="s">
        <v>80</v>
      </c>
      <c r="D4" s="1368" t="s">
        <v>81</v>
      </c>
      <c r="E4" s="1370" t="s">
        <v>82</v>
      </c>
      <c r="F4" s="1370" t="s">
        <v>83</v>
      </c>
      <c r="G4" s="1370" t="s">
        <v>84</v>
      </c>
      <c r="H4" s="1370" t="s">
        <v>34</v>
      </c>
      <c r="I4" s="1370" t="s">
        <v>35</v>
      </c>
      <c r="J4" s="1370" t="s">
        <v>85</v>
      </c>
      <c r="K4" s="1370" t="s">
        <v>86</v>
      </c>
      <c r="L4" s="1370" t="s">
        <v>36</v>
      </c>
      <c r="M4" s="1372" t="s">
        <v>37</v>
      </c>
    </row>
    <row r="5" spans="2:13" ht="18" customHeight="1">
      <c r="B5" s="4" t="s">
        <v>87</v>
      </c>
      <c r="C5" s="5"/>
      <c r="D5" s="1369"/>
      <c r="E5" s="1371"/>
      <c r="F5" s="1371"/>
      <c r="G5" s="1371"/>
      <c r="H5" s="1371"/>
      <c r="I5" s="1371"/>
      <c r="J5" s="1371"/>
      <c r="K5" s="1371"/>
      <c r="L5" s="1371"/>
      <c r="M5" s="1373"/>
    </row>
    <row r="6" spans="2:13" ht="18" customHeight="1">
      <c r="B6" s="6" t="s">
        <v>88</v>
      </c>
      <c r="C6" s="7" t="s">
        <v>89</v>
      </c>
      <c r="D6" s="8">
        <v>7434</v>
      </c>
      <c r="E6" s="9">
        <v>30711</v>
      </c>
      <c r="F6" s="9">
        <v>7219</v>
      </c>
      <c r="G6" s="9">
        <v>16701</v>
      </c>
      <c r="H6" s="9">
        <v>2673</v>
      </c>
      <c r="I6" s="9">
        <v>2577</v>
      </c>
      <c r="J6" s="10">
        <v>0.97</v>
      </c>
      <c r="K6" s="10">
        <v>0.54</v>
      </c>
      <c r="L6" s="10">
        <v>35.96</v>
      </c>
      <c r="M6" s="11">
        <v>35.69</v>
      </c>
    </row>
    <row r="7" spans="2:13" ht="18" customHeight="1">
      <c r="B7" s="12" t="s">
        <v>90</v>
      </c>
      <c r="C7" s="13" t="s">
        <v>89</v>
      </c>
      <c r="D7" s="14">
        <v>7374</v>
      </c>
      <c r="E7" s="15">
        <v>27613</v>
      </c>
      <c r="F7" s="15">
        <v>7746</v>
      </c>
      <c r="G7" s="15">
        <v>18160</v>
      </c>
      <c r="H7" s="15">
        <v>2796</v>
      </c>
      <c r="I7" s="15">
        <v>2696</v>
      </c>
      <c r="J7" s="16">
        <v>1.05</v>
      </c>
      <c r="K7" s="16">
        <v>0.66</v>
      </c>
      <c r="L7" s="16">
        <v>37.91</v>
      </c>
      <c r="M7" s="17">
        <v>34.81</v>
      </c>
    </row>
    <row r="8" spans="2:13" ht="18" customHeight="1">
      <c r="B8" s="12" t="s">
        <v>91</v>
      </c>
      <c r="C8" s="13" t="s">
        <v>89</v>
      </c>
      <c r="D8" s="14">
        <v>6924</v>
      </c>
      <c r="E8" s="15">
        <v>25587</v>
      </c>
      <c r="F8" s="15">
        <v>9299</v>
      </c>
      <c r="G8" s="15">
        <v>22889</v>
      </c>
      <c r="H8" s="15">
        <v>2757</v>
      </c>
      <c r="I8" s="15">
        <v>2666</v>
      </c>
      <c r="J8" s="16">
        <v>1.34</v>
      </c>
      <c r="K8" s="16">
        <v>0.89</v>
      </c>
      <c r="L8" s="16">
        <v>39.81</v>
      </c>
      <c r="M8" s="17">
        <v>28.67</v>
      </c>
    </row>
    <row r="9" spans="2:13" ht="18" customHeight="1">
      <c r="B9" s="12" t="s">
        <v>92</v>
      </c>
      <c r="C9" s="13" t="s">
        <v>89</v>
      </c>
      <c r="D9" s="14">
        <v>6830</v>
      </c>
      <c r="E9" s="15">
        <v>24858</v>
      </c>
      <c r="F9" s="15">
        <v>9805</v>
      </c>
      <c r="G9" s="15">
        <v>24680</v>
      </c>
      <c r="H9" s="15">
        <v>2708</v>
      </c>
      <c r="I9" s="15">
        <v>2614</v>
      </c>
      <c r="J9" s="16">
        <v>1.44</v>
      </c>
      <c r="K9" s="16">
        <v>0.99</v>
      </c>
      <c r="L9" s="16">
        <v>39.65</v>
      </c>
      <c r="M9" s="17">
        <v>26.66</v>
      </c>
    </row>
    <row r="10" spans="2:13" ht="18" customHeight="1">
      <c r="B10" s="18" t="s">
        <v>38</v>
      </c>
      <c r="C10" s="19" t="s">
        <v>39</v>
      </c>
      <c r="D10" s="1002">
        <v>6657</v>
      </c>
      <c r="E10" s="1003">
        <v>23861</v>
      </c>
      <c r="F10" s="1003">
        <v>9589</v>
      </c>
      <c r="G10" s="1003">
        <v>24771</v>
      </c>
      <c r="H10" s="1003">
        <v>2739</v>
      </c>
      <c r="I10" s="1003">
        <v>2623</v>
      </c>
      <c r="J10" s="1004">
        <v>1.44</v>
      </c>
      <c r="K10" s="1004">
        <v>1.04</v>
      </c>
      <c r="L10" s="1004">
        <v>41.15</v>
      </c>
      <c r="M10" s="1005">
        <v>27.35</v>
      </c>
    </row>
    <row r="11" spans="2:13" ht="18" customHeight="1">
      <c r="B11" s="12" t="s">
        <v>92</v>
      </c>
      <c r="C11" s="13" t="s">
        <v>93</v>
      </c>
      <c r="D11" s="14">
        <v>10098</v>
      </c>
      <c r="E11" s="15">
        <v>28928</v>
      </c>
      <c r="F11" s="15">
        <v>9423</v>
      </c>
      <c r="G11" s="15">
        <v>23651</v>
      </c>
      <c r="H11" s="15">
        <v>2931</v>
      </c>
      <c r="I11" s="15">
        <v>2822</v>
      </c>
      <c r="J11" s="16">
        <v>0.93</v>
      </c>
      <c r="K11" s="16">
        <v>0.82</v>
      </c>
      <c r="L11" s="16">
        <v>29.03</v>
      </c>
      <c r="M11" s="17">
        <v>29.95</v>
      </c>
    </row>
    <row r="12" spans="2:13" ht="18" customHeight="1">
      <c r="B12" s="12" t="s">
        <v>94</v>
      </c>
      <c r="C12" s="13" t="s">
        <v>95</v>
      </c>
      <c r="D12" s="14">
        <v>7382</v>
      </c>
      <c r="E12" s="15">
        <v>28903</v>
      </c>
      <c r="F12" s="15">
        <v>9909</v>
      </c>
      <c r="G12" s="15">
        <v>24016</v>
      </c>
      <c r="H12" s="15">
        <v>2847</v>
      </c>
      <c r="I12" s="15">
        <v>2759</v>
      </c>
      <c r="J12" s="16">
        <v>1.34</v>
      </c>
      <c r="K12" s="16">
        <v>0.83</v>
      </c>
      <c r="L12" s="16">
        <v>38.57</v>
      </c>
      <c r="M12" s="17">
        <v>27.84</v>
      </c>
    </row>
    <row r="13" spans="2:13" ht="18" customHeight="1">
      <c r="B13" s="12" t="s">
        <v>94</v>
      </c>
      <c r="C13" s="13" t="s">
        <v>96</v>
      </c>
      <c r="D13" s="14">
        <v>6395</v>
      </c>
      <c r="E13" s="15">
        <v>27106</v>
      </c>
      <c r="F13" s="15">
        <v>9926</v>
      </c>
      <c r="G13" s="15">
        <v>24704</v>
      </c>
      <c r="H13" s="15">
        <v>2945</v>
      </c>
      <c r="I13" s="15">
        <v>2848</v>
      </c>
      <c r="J13" s="16">
        <v>1.55</v>
      </c>
      <c r="K13" s="16">
        <v>0.91</v>
      </c>
      <c r="L13" s="16">
        <v>46.05</v>
      </c>
      <c r="M13" s="17">
        <v>28.69</v>
      </c>
    </row>
    <row r="14" spans="2:13" ht="18" customHeight="1">
      <c r="B14" s="12" t="s">
        <v>94</v>
      </c>
      <c r="C14" s="13" t="s">
        <v>97</v>
      </c>
      <c r="D14" s="14">
        <v>5875</v>
      </c>
      <c r="E14" s="15">
        <v>24960</v>
      </c>
      <c r="F14" s="15">
        <v>9495</v>
      </c>
      <c r="G14" s="15">
        <v>24624</v>
      </c>
      <c r="H14" s="15">
        <v>2557</v>
      </c>
      <c r="I14" s="15">
        <v>2482</v>
      </c>
      <c r="J14" s="16">
        <v>1.62</v>
      </c>
      <c r="K14" s="16">
        <v>0.99</v>
      </c>
      <c r="L14" s="16">
        <v>43.52</v>
      </c>
      <c r="M14" s="17">
        <v>26.14</v>
      </c>
    </row>
    <row r="15" spans="2:13" ht="18" customHeight="1">
      <c r="B15" s="12" t="s">
        <v>94</v>
      </c>
      <c r="C15" s="13" t="s">
        <v>98</v>
      </c>
      <c r="D15" s="14">
        <v>6215</v>
      </c>
      <c r="E15" s="15">
        <v>24368</v>
      </c>
      <c r="F15" s="15">
        <v>9450</v>
      </c>
      <c r="G15" s="15">
        <v>24553</v>
      </c>
      <c r="H15" s="15">
        <v>2531</v>
      </c>
      <c r="I15" s="15">
        <v>2446</v>
      </c>
      <c r="J15" s="16">
        <v>1.52</v>
      </c>
      <c r="K15" s="16">
        <v>1.01</v>
      </c>
      <c r="L15" s="16">
        <v>40.72</v>
      </c>
      <c r="M15" s="17">
        <v>25.88</v>
      </c>
    </row>
    <row r="16" spans="2:13" ht="18" customHeight="1">
      <c r="B16" s="12" t="s">
        <v>94</v>
      </c>
      <c r="C16" s="13" t="s">
        <v>99</v>
      </c>
      <c r="D16" s="14">
        <v>6744</v>
      </c>
      <c r="E16" s="15">
        <v>24661</v>
      </c>
      <c r="F16" s="15">
        <v>10353</v>
      </c>
      <c r="G16" s="15">
        <v>25088</v>
      </c>
      <c r="H16" s="15">
        <v>2828</v>
      </c>
      <c r="I16" s="15">
        <v>2741</v>
      </c>
      <c r="J16" s="16">
        <v>1.54</v>
      </c>
      <c r="K16" s="16">
        <v>1.02</v>
      </c>
      <c r="L16" s="16">
        <v>41.93</v>
      </c>
      <c r="M16" s="17">
        <v>26.48</v>
      </c>
    </row>
    <row r="17" spans="2:13" ht="18" customHeight="1">
      <c r="B17" s="12" t="s">
        <v>94</v>
      </c>
      <c r="C17" s="13" t="s">
        <v>199</v>
      </c>
      <c r="D17" s="14">
        <v>6429</v>
      </c>
      <c r="E17" s="15">
        <v>24468</v>
      </c>
      <c r="F17" s="15">
        <v>9991</v>
      </c>
      <c r="G17" s="15">
        <v>25416</v>
      </c>
      <c r="H17" s="15">
        <v>2948</v>
      </c>
      <c r="I17" s="15">
        <v>2826</v>
      </c>
      <c r="J17" s="16">
        <v>1.55</v>
      </c>
      <c r="K17" s="16">
        <v>1.04</v>
      </c>
      <c r="L17" s="16">
        <v>45.85</v>
      </c>
      <c r="M17" s="17">
        <v>28.29</v>
      </c>
    </row>
    <row r="18" spans="2:13" ht="18" customHeight="1">
      <c r="B18" s="12" t="s">
        <v>94</v>
      </c>
      <c r="C18" s="13" t="s">
        <v>192</v>
      </c>
      <c r="D18" s="14">
        <v>5865</v>
      </c>
      <c r="E18" s="15">
        <v>23328</v>
      </c>
      <c r="F18" s="15">
        <v>9384</v>
      </c>
      <c r="G18" s="15">
        <v>25143</v>
      </c>
      <c r="H18" s="15">
        <v>2788</v>
      </c>
      <c r="I18" s="15">
        <v>2667</v>
      </c>
      <c r="J18" s="16">
        <v>1.6</v>
      </c>
      <c r="K18" s="16">
        <v>1.08</v>
      </c>
      <c r="L18" s="16">
        <v>47.54</v>
      </c>
      <c r="M18" s="17">
        <v>28.42</v>
      </c>
    </row>
    <row r="19" spans="2:13" ht="18" customHeight="1">
      <c r="B19" s="12" t="s">
        <v>94</v>
      </c>
      <c r="C19" s="13" t="s">
        <v>193</v>
      </c>
      <c r="D19" s="14">
        <v>5002</v>
      </c>
      <c r="E19" s="15">
        <v>21347</v>
      </c>
      <c r="F19" s="15">
        <v>8125</v>
      </c>
      <c r="G19" s="15">
        <v>22974</v>
      </c>
      <c r="H19" s="15">
        <v>2085</v>
      </c>
      <c r="I19" s="15">
        <v>2009</v>
      </c>
      <c r="J19" s="16">
        <v>1.62</v>
      </c>
      <c r="K19" s="16">
        <v>1.08</v>
      </c>
      <c r="L19" s="16">
        <v>41.68</v>
      </c>
      <c r="M19" s="17">
        <v>24.73</v>
      </c>
    </row>
    <row r="20" spans="2:13" ht="18" customHeight="1">
      <c r="B20" s="12" t="s">
        <v>100</v>
      </c>
      <c r="C20" s="13" t="s">
        <v>101</v>
      </c>
      <c r="D20" s="14">
        <v>6951</v>
      </c>
      <c r="E20" s="15">
        <v>21987</v>
      </c>
      <c r="F20" s="15">
        <v>10102</v>
      </c>
      <c r="G20" s="15">
        <v>23605</v>
      </c>
      <c r="H20" s="15">
        <v>1963</v>
      </c>
      <c r="I20" s="15">
        <v>1896</v>
      </c>
      <c r="J20" s="16">
        <v>1.45</v>
      </c>
      <c r="K20" s="16">
        <v>1.07</v>
      </c>
      <c r="L20" s="16">
        <v>28.24</v>
      </c>
      <c r="M20" s="17">
        <v>18.77</v>
      </c>
    </row>
    <row r="21" spans="2:13" ht="18" customHeight="1">
      <c r="B21" s="12" t="s">
        <v>94</v>
      </c>
      <c r="C21" s="13" t="s">
        <v>102</v>
      </c>
      <c r="D21" s="14">
        <v>7130</v>
      </c>
      <c r="E21" s="15">
        <v>23037</v>
      </c>
      <c r="F21" s="15">
        <v>10599</v>
      </c>
      <c r="G21" s="15">
        <v>25375</v>
      </c>
      <c r="H21" s="15">
        <v>2431</v>
      </c>
      <c r="I21" s="15">
        <v>2327</v>
      </c>
      <c r="J21" s="16">
        <v>1.49</v>
      </c>
      <c r="K21" s="16">
        <v>1.1</v>
      </c>
      <c r="L21" s="16">
        <v>34.1</v>
      </c>
      <c r="M21" s="17">
        <v>21.95</v>
      </c>
    </row>
    <row r="22" spans="2:13" ht="18" customHeight="1">
      <c r="B22" s="12" t="s">
        <v>94</v>
      </c>
      <c r="C22" s="13" t="s">
        <v>103</v>
      </c>
      <c r="D22" s="14">
        <v>7879</v>
      </c>
      <c r="E22" s="15">
        <v>25197</v>
      </c>
      <c r="F22" s="15">
        <v>10901</v>
      </c>
      <c r="G22" s="15">
        <v>27010</v>
      </c>
      <c r="H22" s="15">
        <v>3643</v>
      </c>
      <c r="I22" s="15">
        <v>3544</v>
      </c>
      <c r="J22" s="16">
        <v>1.38</v>
      </c>
      <c r="K22" s="16">
        <v>1.07</v>
      </c>
      <c r="L22" s="16">
        <v>46.24</v>
      </c>
      <c r="M22" s="17">
        <v>32.514</v>
      </c>
    </row>
    <row r="23" spans="2:13" ht="18" customHeight="1">
      <c r="B23" s="12" t="s">
        <v>94</v>
      </c>
      <c r="C23" s="13" t="s">
        <v>93</v>
      </c>
      <c r="D23" s="14">
        <v>9551</v>
      </c>
      <c r="E23" s="15">
        <v>27458</v>
      </c>
      <c r="F23" s="15">
        <v>9731</v>
      </c>
      <c r="G23" s="15">
        <v>25825</v>
      </c>
      <c r="H23" s="15">
        <v>2947</v>
      </c>
      <c r="I23" s="15">
        <v>2826</v>
      </c>
      <c r="J23" s="16">
        <v>1.02</v>
      </c>
      <c r="K23" s="16">
        <v>0.94</v>
      </c>
      <c r="L23" s="16">
        <v>30.86</v>
      </c>
      <c r="M23" s="17">
        <v>29.04</v>
      </c>
    </row>
    <row r="24" spans="2:13" ht="18" customHeight="1">
      <c r="B24" s="12" t="s">
        <v>94</v>
      </c>
      <c r="C24" s="13" t="s">
        <v>95</v>
      </c>
      <c r="D24" s="14">
        <v>7061</v>
      </c>
      <c r="E24" s="15">
        <v>27139</v>
      </c>
      <c r="F24" s="15">
        <v>9997</v>
      </c>
      <c r="G24" s="15">
        <v>25233</v>
      </c>
      <c r="H24" s="15">
        <v>3061</v>
      </c>
      <c r="I24" s="15">
        <v>2938</v>
      </c>
      <c r="J24" s="16">
        <v>1.42</v>
      </c>
      <c r="K24" s="16">
        <v>0.93</v>
      </c>
      <c r="L24" s="16">
        <v>43.35</v>
      </c>
      <c r="M24" s="17">
        <v>29.39</v>
      </c>
    </row>
    <row r="25" spans="2:13" ht="18" customHeight="1">
      <c r="B25" s="12" t="s">
        <v>94</v>
      </c>
      <c r="C25" s="13" t="s">
        <v>96</v>
      </c>
      <c r="D25" s="14">
        <v>6122</v>
      </c>
      <c r="E25" s="15">
        <v>25350</v>
      </c>
      <c r="F25" s="15">
        <v>9672</v>
      </c>
      <c r="G25" s="15">
        <v>25000</v>
      </c>
      <c r="H25" s="15">
        <v>2989</v>
      </c>
      <c r="I25" s="15">
        <v>2864</v>
      </c>
      <c r="J25" s="16">
        <v>1.58</v>
      </c>
      <c r="K25" s="16">
        <v>0.99</v>
      </c>
      <c r="L25" s="16">
        <v>48.82</v>
      </c>
      <c r="M25" s="17">
        <v>29.61</v>
      </c>
    </row>
    <row r="26" spans="2:13" ht="18" customHeight="1">
      <c r="B26" s="12" t="s">
        <v>94</v>
      </c>
      <c r="C26" s="13" t="s">
        <v>97</v>
      </c>
      <c r="D26" s="14">
        <v>5919</v>
      </c>
      <c r="E26" s="15">
        <v>23660</v>
      </c>
      <c r="F26" s="15">
        <v>10165</v>
      </c>
      <c r="G26" s="15">
        <v>25426</v>
      </c>
      <c r="H26" s="15">
        <v>2640</v>
      </c>
      <c r="I26" s="15">
        <v>2551</v>
      </c>
      <c r="J26" s="16">
        <v>1.72</v>
      </c>
      <c r="K26" s="16">
        <v>1.07</v>
      </c>
      <c r="L26" s="16">
        <v>44.6</v>
      </c>
      <c r="M26" s="17">
        <v>25.1</v>
      </c>
    </row>
    <row r="27" spans="2:13" ht="18" customHeight="1">
      <c r="B27" s="12" t="s">
        <v>94</v>
      </c>
      <c r="C27" s="13" t="s">
        <v>98</v>
      </c>
      <c r="D27" s="14">
        <v>6117</v>
      </c>
      <c r="E27" s="15">
        <v>23281</v>
      </c>
      <c r="F27" s="15">
        <v>10444</v>
      </c>
      <c r="G27" s="15">
        <v>25697</v>
      </c>
      <c r="H27" s="15">
        <v>2542</v>
      </c>
      <c r="I27" s="15">
        <v>2460</v>
      </c>
      <c r="J27" s="16">
        <v>1.71</v>
      </c>
      <c r="K27" s="16">
        <v>1.1</v>
      </c>
      <c r="L27" s="16">
        <v>41.56</v>
      </c>
      <c r="M27" s="17">
        <v>23.55</v>
      </c>
    </row>
    <row r="28" spans="2:13" ht="18" customHeight="1">
      <c r="B28" s="12" t="s">
        <v>94</v>
      </c>
      <c r="C28" s="13" t="s">
        <v>99</v>
      </c>
      <c r="D28" s="14">
        <v>6309</v>
      </c>
      <c r="E28" s="15">
        <v>23514</v>
      </c>
      <c r="F28" s="15">
        <v>10155</v>
      </c>
      <c r="G28" s="15">
        <v>26837</v>
      </c>
      <c r="H28" s="15">
        <v>2956</v>
      </c>
      <c r="I28" s="15">
        <v>2891</v>
      </c>
      <c r="J28" s="16">
        <v>1.61</v>
      </c>
      <c r="K28" s="16">
        <v>1.14</v>
      </c>
      <c r="L28" s="16">
        <v>46.85</v>
      </c>
      <c r="M28" s="17">
        <v>28.47</v>
      </c>
    </row>
    <row r="29" spans="2:13" ht="18" customHeight="1">
      <c r="B29" s="12" t="s">
        <v>94</v>
      </c>
      <c r="C29" s="13" t="s">
        <v>199</v>
      </c>
      <c r="D29" s="14">
        <v>6168</v>
      </c>
      <c r="E29" s="15">
        <v>22960</v>
      </c>
      <c r="F29" s="15">
        <v>10012</v>
      </c>
      <c r="G29" s="15">
        <v>26133</v>
      </c>
      <c r="H29" s="15">
        <v>3076</v>
      </c>
      <c r="I29" s="15">
        <v>2946</v>
      </c>
      <c r="J29" s="16">
        <v>1.62</v>
      </c>
      <c r="K29" s="16">
        <v>1.14</v>
      </c>
      <c r="L29" s="16">
        <v>49.87</v>
      </c>
      <c r="M29" s="17">
        <v>29.42</v>
      </c>
    </row>
    <row r="30" spans="2:13" ht="18" customHeight="1">
      <c r="B30" s="12" t="s">
        <v>94</v>
      </c>
      <c r="C30" s="13" t="s">
        <v>192</v>
      </c>
      <c r="D30" s="14">
        <v>5542</v>
      </c>
      <c r="E30" s="15">
        <v>21753</v>
      </c>
      <c r="F30" s="15">
        <v>8947</v>
      </c>
      <c r="G30" s="15">
        <v>24589</v>
      </c>
      <c r="H30" s="15">
        <v>2610</v>
      </c>
      <c r="I30" s="15">
        <v>2435</v>
      </c>
      <c r="J30" s="16">
        <v>1.61</v>
      </c>
      <c r="K30" s="16">
        <v>1.13</v>
      </c>
      <c r="L30" s="16">
        <v>47.09</v>
      </c>
      <c r="M30" s="17">
        <v>27.22</v>
      </c>
    </row>
    <row r="31" spans="2:13" ht="18" customHeight="1">
      <c r="B31" s="12" t="s">
        <v>94</v>
      </c>
      <c r="C31" s="13" t="s">
        <v>193</v>
      </c>
      <c r="D31" s="14">
        <v>5628</v>
      </c>
      <c r="E31" s="15">
        <v>20969</v>
      </c>
      <c r="F31" s="15">
        <v>8397</v>
      </c>
      <c r="G31" s="15">
        <v>23053</v>
      </c>
      <c r="H31" s="15">
        <v>2136</v>
      </c>
      <c r="I31" s="15">
        <v>2017</v>
      </c>
      <c r="J31" s="16">
        <v>1.49</v>
      </c>
      <c r="K31" s="16">
        <v>1.1</v>
      </c>
      <c r="L31" s="16">
        <v>37.95</v>
      </c>
      <c r="M31" s="17">
        <v>24.02</v>
      </c>
    </row>
    <row r="32" spans="2:13" ht="18" customHeight="1">
      <c r="B32" s="12" t="s">
        <v>40</v>
      </c>
      <c r="C32" s="13" t="s">
        <v>101</v>
      </c>
      <c r="D32" s="14">
        <v>7440</v>
      </c>
      <c r="E32" s="15">
        <v>22563</v>
      </c>
      <c r="F32" s="15">
        <v>9346</v>
      </c>
      <c r="G32" s="15">
        <v>22994</v>
      </c>
      <c r="H32" s="15">
        <v>2200</v>
      </c>
      <c r="I32" s="15">
        <v>2083</v>
      </c>
      <c r="J32" s="16">
        <v>1.26</v>
      </c>
      <c r="K32" s="16">
        <v>1.02</v>
      </c>
      <c r="L32" s="16">
        <v>29.57</v>
      </c>
      <c r="M32" s="17">
        <v>22.29</v>
      </c>
    </row>
    <row r="33" spans="2:13" ht="18" customHeight="1">
      <c r="B33" s="12" t="s">
        <v>94</v>
      </c>
      <c r="C33" s="13" t="s">
        <v>102</v>
      </c>
      <c r="D33" s="14">
        <v>6772</v>
      </c>
      <c r="E33" s="15">
        <v>23129</v>
      </c>
      <c r="F33" s="15">
        <v>8858</v>
      </c>
      <c r="G33" s="15">
        <v>22951</v>
      </c>
      <c r="H33" s="15">
        <v>2421</v>
      </c>
      <c r="I33" s="15">
        <v>2327</v>
      </c>
      <c r="J33" s="16">
        <v>1.31</v>
      </c>
      <c r="K33" s="16">
        <v>0.99</v>
      </c>
      <c r="L33" s="16">
        <v>35.75</v>
      </c>
      <c r="M33" s="17">
        <v>26.27</v>
      </c>
    </row>
    <row r="34" spans="2:14" ht="18" customHeight="1">
      <c r="B34" s="12" t="s">
        <v>94</v>
      </c>
      <c r="C34" s="13" t="s">
        <v>103</v>
      </c>
      <c r="D34" s="14">
        <v>7256</v>
      </c>
      <c r="E34" s="15">
        <v>24552</v>
      </c>
      <c r="F34" s="15">
        <v>9340</v>
      </c>
      <c r="G34" s="15">
        <v>23519</v>
      </c>
      <c r="H34" s="15">
        <v>3292</v>
      </c>
      <c r="I34" s="15">
        <v>3136</v>
      </c>
      <c r="J34" s="16">
        <v>1.29</v>
      </c>
      <c r="K34" s="16">
        <v>0.96</v>
      </c>
      <c r="L34" s="16">
        <v>45.37</v>
      </c>
      <c r="M34" s="17">
        <v>33.58</v>
      </c>
      <c r="N34" s="1006"/>
    </row>
    <row r="35" spans="2:14" ht="18" customHeight="1">
      <c r="B35" s="1374" t="s">
        <v>104</v>
      </c>
      <c r="C35" s="1375"/>
      <c r="D35" s="1007">
        <v>27415</v>
      </c>
      <c r="E35" s="1008">
        <v>98617</v>
      </c>
      <c r="F35" s="1008">
        <v>48941</v>
      </c>
      <c r="G35" s="1008">
        <v>127220</v>
      </c>
      <c r="H35" s="1008">
        <v>10628</v>
      </c>
      <c r="I35" s="1008">
        <v>11148</v>
      </c>
      <c r="J35" s="1009">
        <v>1.79</v>
      </c>
      <c r="K35" s="1009">
        <v>1.29</v>
      </c>
      <c r="L35" s="1009">
        <v>38.77</v>
      </c>
      <c r="M35" s="1010">
        <v>22.78</v>
      </c>
      <c r="N35" s="1006"/>
    </row>
    <row r="36" spans="2:14" ht="18" customHeight="1">
      <c r="B36" s="1376" t="s">
        <v>105</v>
      </c>
      <c r="C36" s="1377"/>
      <c r="D36" s="1011">
        <v>10537</v>
      </c>
      <c r="E36" s="1012">
        <v>37022</v>
      </c>
      <c r="F36" s="1012">
        <v>15203</v>
      </c>
      <c r="G36" s="1012">
        <v>40940</v>
      </c>
      <c r="H36" s="1012">
        <v>4339</v>
      </c>
      <c r="I36" s="1012">
        <v>4140</v>
      </c>
      <c r="J36" s="1013">
        <v>1.44</v>
      </c>
      <c r="K36" s="1013">
        <v>1.11</v>
      </c>
      <c r="L36" s="1013">
        <v>41.18</v>
      </c>
      <c r="M36" s="1014">
        <v>27.23</v>
      </c>
      <c r="N36" s="1006"/>
    </row>
    <row r="37" spans="2:14" ht="18" customHeight="1">
      <c r="B37" s="1376" t="s">
        <v>106</v>
      </c>
      <c r="C37" s="1377"/>
      <c r="D37" s="1011">
        <v>11903</v>
      </c>
      <c r="E37" s="1012">
        <v>42205</v>
      </c>
      <c r="F37" s="1012">
        <v>11272</v>
      </c>
      <c r="G37" s="1012">
        <v>27808</v>
      </c>
      <c r="H37" s="1012">
        <v>4698</v>
      </c>
      <c r="I37" s="1012">
        <v>4163</v>
      </c>
      <c r="J37" s="1013">
        <v>0.95</v>
      </c>
      <c r="K37" s="1013">
        <v>0.66</v>
      </c>
      <c r="L37" s="1013">
        <v>39.47</v>
      </c>
      <c r="M37" s="1014">
        <v>36.93</v>
      </c>
      <c r="N37" s="1006"/>
    </row>
    <row r="38" spans="2:13" ht="18" customHeight="1">
      <c r="B38" s="1376" t="s">
        <v>107</v>
      </c>
      <c r="C38" s="1377"/>
      <c r="D38" s="1011">
        <v>9028</v>
      </c>
      <c r="E38" s="1012">
        <v>34622</v>
      </c>
      <c r="F38" s="1012">
        <v>12345</v>
      </c>
      <c r="G38" s="1012">
        <v>30729</v>
      </c>
      <c r="H38" s="1012">
        <v>3996</v>
      </c>
      <c r="I38" s="1012">
        <v>4147</v>
      </c>
      <c r="J38" s="1013">
        <v>1.37</v>
      </c>
      <c r="K38" s="1013">
        <v>0.89</v>
      </c>
      <c r="L38" s="1013">
        <v>44.26</v>
      </c>
      <c r="M38" s="1014">
        <v>33.59</v>
      </c>
    </row>
    <row r="39" spans="2:13" ht="18" customHeight="1">
      <c r="B39" s="1376" t="s">
        <v>108</v>
      </c>
      <c r="C39" s="1377"/>
      <c r="D39" s="1011">
        <v>6635</v>
      </c>
      <c r="E39" s="1012">
        <v>22016</v>
      </c>
      <c r="F39" s="1012">
        <v>7319</v>
      </c>
      <c r="G39" s="1012">
        <v>18191</v>
      </c>
      <c r="H39" s="1012">
        <v>2872</v>
      </c>
      <c r="I39" s="1012">
        <v>2382</v>
      </c>
      <c r="J39" s="1013">
        <v>1.1</v>
      </c>
      <c r="K39" s="1013">
        <v>0.83</v>
      </c>
      <c r="L39" s="1013">
        <v>43.29</v>
      </c>
      <c r="M39" s="1014">
        <v>32.55</v>
      </c>
    </row>
    <row r="40" spans="2:13" ht="18" customHeight="1">
      <c r="B40" s="1376" t="s">
        <v>109</v>
      </c>
      <c r="C40" s="1377"/>
      <c r="D40" s="1011">
        <v>3144</v>
      </c>
      <c r="E40" s="1012">
        <v>12464</v>
      </c>
      <c r="F40" s="1012">
        <v>4675</v>
      </c>
      <c r="G40" s="1012">
        <v>12602</v>
      </c>
      <c r="H40" s="1012">
        <v>1564</v>
      </c>
      <c r="I40" s="1012">
        <v>1260</v>
      </c>
      <c r="J40" s="1013">
        <v>1.49</v>
      </c>
      <c r="K40" s="1013">
        <v>1.01</v>
      </c>
      <c r="L40" s="1013">
        <v>49.75</v>
      </c>
      <c r="M40" s="1014">
        <v>26.95</v>
      </c>
    </row>
    <row r="41" spans="2:13" ht="18" customHeight="1">
      <c r="B41" s="1376" t="s">
        <v>110</v>
      </c>
      <c r="C41" s="1377"/>
      <c r="D41" s="1011">
        <v>6051</v>
      </c>
      <c r="E41" s="1012">
        <v>21249</v>
      </c>
      <c r="F41" s="1012">
        <v>8837</v>
      </c>
      <c r="G41" s="1012">
        <v>22861</v>
      </c>
      <c r="H41" s="1012">
        <v>2599</v>
      </c>
      <c r="I41" s="1012">
        <v>2458</v>
      </c>
      <c r="J41" s="1013">
        <v>1.46</v>
      </c>
      <c r="K41" s="1013">
        <v>1.08</v>
      </c>
      <c r="L41" s="1013">
        <v>42.95</v>
      </c>
      <c r="M41" s="1014">
        <v>27.81</v>
      </c>
    </row>
    <row r="42" spans="2:13" ht="18" customHeight="1">
      <c r="B42" s="1378" t="s">
        <v>111</v>
      </c>
      <c r="C42" s="1379"/>
      <c r="D42" s="1015">
        <v>5172</v>
      </c>
      <c r="E42" s="1016">
        <v>18133</v>
      </c>
      <c r="F42" s="1016">
        <v>6472</v>
      </c>
      <c r="G42" s="1016">
        <v>16906</v>
      </c>
      <c r="H42" s="1016">
        <v>2174</v>
      </c>
      <c r="I42" s="1016">
        <v>1776</v>
      </c>
      <c r="J42" s="1017">
        <v>1.25</v>
      </c>
      <c r="K42" s="1017">
        <v>0.93</v>
      </c>
      <c r="L42" s="1017">
        <v>42.03</v>
      </c>
      <c r="M42" s="1018">
        <v>27.44</v>
      </c>
    </row>
    <row r="43" spans="2:13" ht="18" customHeight="1" thickBot="1">
      <c r="B43" s="1380" t="s">
        <v>112</v>
      </c>
      <c r="C43" s="1381"/>
      <c r="D43" s="1019">
        <f aca="true" t="shared" si="0" ref="D43:I43">SUM(D35:D42)</f>
        <v>79885</v>
      </c>
      <c r="E43" s="1020">
        <f t="shared" si="0"/>
        <v>286328</v>
      </c>
      <c r="F43" s="1020">
        <f t="shared" si="0"/>
        <v>115064</v>
      </c>
      <c r="G43" s="1020">
        <f t="shared" si="0"/>
        <v>297257</v>
      </c>
      <c r="H43" s="1020">
        <f t="shared" si="0"/>
        <v>32870</v>
      </c>
      <c r="I43" s="1020">
        <f t="shared" si="0"/>
        <v>31474</v>
      </c>
      <c r="J43" s="1021">
        <v>1.44</v>
      </c>
      <c r="K43" s="1021">
        <v>1.04</v>
      </c>
      <c r="L43" s="1021">
        <v>41.15</v>
      </c>
      <c r="M43" s="1022">
        <v>27.35</v>
      </c>
    </row>
    <row r="44" ht="18" customHeight="1">
      <c r="B44" s="1301" t="s">
        <v>41</v>
      </c>
    </row>
    <row r="45" ht="18" customHeight="1">
      <c r="B45" s="1301" t="s">
        <v>113</v>
      </c>
    </row>
  </sheetData>
  <mergeCells count="20">
    <mergeCell ref="B42:C42"/>
    <mergeCell ref="B43:C43"/>
    <mergeCell ref="B38:C38"/>
    <mergeCell ref="B39:C39"/>
    <mergeCell ref="B40:C40"/>
    <mergeCell ref="B41:C41"/>
    <mergeCell ref="M4:M5"/>
    <mergeCell ref="B35:C35"/>
    <mergeCell ref="B36:C36"/>
    <mergeCell ref="B37:C37"/>
    <mergeCell ref="B2:M2"/>
    <mergeCell ref="D4:D5"/>
    <mergeCell ref="E4:E5"/>
    <mergeCell ref="F4:F5"/>
    <mergeCell ref="G4:G5"/>
    <mergeCell ref="H4:H5"/>
    <mergeCell ref="I4:I5"/>
    <mergeCell ref="J4:J5"/>
    <mergeCell ref="K4:K5"/>
    <mergeCell ref="L4:L5"/>
  </mergeCells>
  <conditionalFormatting sqref="B11:M34">
    <cfRule type="expression" priority="1" dxfId="0" stopIfTrue="1">
      <formula>MONTH($B11)=3</formula>
    </cfRule>
    <cfRule type="expression" priority="2" dxfId="1" stopIfTrue="1">
      <formula>MOD(MONTH($B11),3)=0</formula>
    </cfRule>
  </conditionalFormatting>
  <printOptions/>
  <pageMargins left="0.34" right="0.28" top="1" bottom="0.55" header="0.512" footer="0.512"/>
  <pageSetup horizontalDpi="600" verticalDpi="600" orientation="portrait" paperSize="9" r:id="rId1"/>
  <headerFooter alignWithMargins="0">
    <oddHeader>&amp;R&amp;D  &amp;T</oddHeader>
  </headerFooter>
</worksheet>
</file>

<file path=xl/worksheets/sheet20.xml><?xml version="1.0" encoding="utf-8"?>
<worksheet xmlns="http://schemas.openxmlformats.org/spreadsheetml/2006/main" xmlns:r="http://schemas.openxmlformats.org/officeDocument/2006/relationships">
  <sheetPr codeName="Sheet19"/>
  <dimension ref="B2:N37"/>
  <sheetViews>
    <sheetView workbookViewId="0" topLeftCell="A1">
      <selection activeCell="A1" sqref="A1"/>
    </sheetView>
  </sheetViews>
  <sheetFormatPr defaultColWidth="9.00390625" defaultRowHeight="18" customHeight="1"/>
  <cols>
    <col min="1" max="1" width="2.75390625" style="21" customWidth="1"/>
    <col min="2" max="12" width="10.625" style="21" customWidth="1"/>
    <col min="13" max="16384" width="9.00390625" style="21" customWidth="1"/>
  </cols>
  <sheetData>
    <row r="2" ht="18" customHeight="1">
      <c r="B2" s="423" t="s">
        <v>273</v>
      </c>
    </row>
    <row r="3" spans="9:12" ht="18" customHeight="1" thickBot="1">
      <c r="I3" s="1313" t="s">
        <v>216</v>
      </c>
      <c r="J3" s="1313"/>
      <c r="K3" s="1313"/>
      <c r="L3" s="1313"/>
    </row>
    <row r="4" spans="2:12" ht="18" customHeight="1" thickTop="1">
      <c r="B4" s="1314" t="s">
        <v>439</v>
      </c>
      <c r="C4" s="1315" t="s">
        <v>440</v>
      </c>
      <c r="D4" s="1315" t="s">
        <v>441</v>
      </c>
      <c r="E4" s="1315" t="s">
        <v>442</v>
      </c>
      <c r="F4" s="1315" t="s">
        <v>443</v>
      </c>
      <c r="G4" s="1315" t="s">
        <v>444</v>
      </c>
      <c r="H4" s="1315" t="s">
        <v>445</v>
      </c>
      <c r="I4" s="1305" t="s">
        <v>446</v>
      </c>
      <c r="J4" s="1316" t="s">
        <v>447</v>
      </c>
      <c r="K4" s="1316"/>
      <c r="L4" s="1318"/>
    </row>
    <row r="5" spans="2:12" ht="18" customHeight="1">
      <c r="B5" s="1349"/>
      <c r="C5" s="1304"/>
      <c r="D5" s="1304"/>
      <c r="E5" s="1304"/>
      <c r="F5" s="1304"/>
      <c r="G5" s="1304"/>
      <c r="H5" s="1304"/>
      <c r="I5" s="1306"/>
      <c r="J5" s="63" t="s">
        <v>448</v>
      </c>
      <c r="K5" s="63" t="s">
        <v>449</v>
      </c>
      <c r="L5" s="425" t="s">
        <v>450</v>
      </c>
    </row>
    <row r="6" spans="2:12" ht="18" customHeight="1" thickBot="1">
      <c r="B6" s="426" t="s">
        <v>1067</v>
      </c>
      <c r="C6" s="1008">
        <v>20799</v>
      </c>
      <c r="D6" s="1008">
        <v>298251</v>
      </c>
      <c r="E6" s="1008">
        <v>57439</v>
      </c>
      <c r="F6" s="1008">
        <v>54664</v>
      </c>
      <c r="G6" s="1008">
        <v>35513</v>
      </c>
      <c r="H6" s="1008">
        <v>19635</v>
      </c>
      <c r="I6" s="1008">
        <v>15656</v>
      </c>
      <c r="J6" s="1098">
        <f>K6+L6</f>
        <v>71015</v>
      </c>
      <c r="K6" s="1098">
        <v>31277</v>
      </c>
      <c r="L6" s="1099">
        <v>39738</v>
      </c>
    </row>
    <row r="7" spans="2:12" ht="9" customHeight="1" thickBot="1" thickTop="1">
      <c r="B7" s="427"/>
      <c r="C7" s="427"/>
      <c r="D7" s="427"/>
      <c r="E7" s="427"/>
      <c r="F7" s="427"/>
      <c r="G7" s="427"/>
      <c r="H7" s="427"/>
      <c r="I7" s="427"/>
      <c r="J7" s="428"/>
      <c r="K7" s="428"/>
      <c r="L7" s="428"/>
    </row>
    <row r="8" spans="2:12" ht="16.5" customHeight="1" thickTop="1">
      <c r="B8" s="1333" t="s">
        <v>438</v>
      </c>
      <c r="C8" s="1316"/>
      <c r="D8" s="1316"/>
      <c r="E8" s="1316"/>
      <c r="F8" s="1316"/>
      <c r="G8" s="1316"/>
      <c r="H8" s="1316"/>
      <c r="I8" s="1316"/>
      <c r="J8" s="1321" t="s">
        <v>451</v>
      </c>
      <c r="K8" s="1321"/>
      <c r="L8" s="1322"/>
    </row>
    <row r="9" spans="2:12" ht="12.75" customHeight="1">
      <c r="B9" s="1310" t="s">
        <v>452</v>
      </c>
      <c r="C9" s="1311"/>
      <c r="D9" s="1312" t="s">
        <v>453</v>
      </c>
      <c r="E9" s="1351"/>
      <c r="F9" s="1312" t="s">
        <v>454</v>
      </c>
      <c r="G9" s="1351"/>
      <c r="H9" s="1312" t="s">
        <v>455</v>
      </c>
      <c r="I9" s="1351"/>
      <c r="J9" s="1353"/>
      <c r="K9" s="1353"/>
      <c r="L9" s="1309"/>
    </row>
    <row r="10" spans="2:12" ht="25.5" customHeight="1">
      <c r="B10" s="431"/>
      <c r="C10" s="432" t="s">
        <v>456</v>
      </c>
      <c r="D10" s="433"/>
      <c r="E10" s="432" t="s">
        <v>456</v>
      </c>
      <c r="F10" s="433"/>
      <c r="G10" s="432" t="s">
        <v>456</v>
      </c>
      <c r="H10" s="433"/>
      <c r="I10" s="432" t="s">
        <v>456</v>
      </c>
      <c r="J10" s="66" t="s">
        <v>457</v>
      </c>
      <c r="K10" s="66" t="s">
        <v>449</v>
      </c>
      <c r="L10" s="430" t="s">
        <v>450</v>
      </c>
    </row>
    <row r="11" spans="2:12" ht="18" customHeight="1" thickBot="1">
      <c r="B11" s="1100">
        <v>12635</v>
      </c>
      <c r="C11" s="1101">
        <v>2201</v>
      </c>
      <c r="D11" s="1101">
        <v>17408</v>
      </c>
      <c r="E11" s="1101">
        <v>5569</v>
      </c>
      <c r="F11" s="1101">
        <v>33497</v>
      </c>
      <c r="G11" s="1101">
        <v>17677</v>
      </c>
      <c r="H11" s="1101">
        <v>7475</v>
      </c>
      <c r="I11" s="1101">
        <v>2409</v>
      </c>
      <c r="J11" s="1102">
        <f>K11+L11</f>
        <v>8092911</v>
      </c>
      <c r="K11" s="1102">
        <v>4116866</v>
      </c>
      <c r="L11" s="1103">
        <v>3976045</v>
      </c>
    </row>
    <row r="12" spans="2:12" ht="10.5" customHeight="1" thickBot="1" thickTop="1">
      <c r="B12" s="57"/>
      <c r="C12" s="57"/>
      <c r="D12" s="57"/>
      <c r="E12" s="57"/>
      <c r="F12" s="57"/>
      <c r="G12" s="57"/>
      <c r="H12" s="57"/>
      <c r="I12" s="57"/>
      <c r="J12" s="86"/>
      <c r="K12" s="86"/>
      <c r="L12" s="86"/>
    </row>
    <row r="13" spans="2:13" ht="15.75" customHeight="1" thickTop="1">
      <c r="B13" s="1333" t="s">
        <v>458</v>
      </c>
      <c r="C13" s="1316"/>
      <c r="D13" s="1316" t="s">
        <v>459</v>
      </c>
      <c r="E13" s="1316"/>
      <c r="F13" s="1316" t="s">
        <v>460</v>
      </c>
      <c r="G13" s="1316"/>
      <c r="H13" s="1316"/>
      <c r="I13" s="1316"/>
      <c r="J13" s="1316"/>
      <c r="K13" s="1316"/>
      <c r="L13" s="1316" t="s">
        <v>461</v>
      </c>
      <c r="M13" s="1318"/>
    </row>
    <row r="14" spans="2:13" ht="18" customHeight="1">
      <c r="B14" s="1317"/>
      <c r="C14" s="1344"/>
      <c r="D14" s="1344"/>
      <c r="E14" s="1344"/>
      <c r="F14" s="1344" t="s">
        <v>462</v>
      </c>
      <c r="G14" s="1344"/>
      <c r="H14" s="1344" t="s">
        <v>463</v>
      </c>
      <c r="I14" s="1344"/>
      <c r="J14" s="1344" t="s">
        <v>464</v>
      </c>
      <c r="K14" s="1344"/>
      <c r="L14" s="1319"/>
      <c r="M14" s="1320"/>
    </row>
    <row r="15" spans="2:13" ht="15" customHeight="1">
      <c r="B15" s="429" t="s">
        <v>465</v>
      </c>
      <c r="C15" s="64" t="s">
        <v>466</v>
      </c>
      <c r="D15" s="64" t="s">
        <v>465</v>
      </c>
      <c r="E15" s="64" t="s">
        <v>466</v>
      </c>
      <c r="F15" s="64" t="s">
        <v>465</v>
      </c>
      <c r="G15" s="64" t="s">
        <v>466</v>
      </c>
      <c r="H15" s="64" t="s">
        <v>465</v>
      </c>
      <c r="I15" s="64" t="s">
        <v>466</v>
      </c>
      <c r="J15" s="64" t="s">
        <v>465</v>
      </c>
      <c r="K15" s="64" t="s">
        <v>466</v>
      </c>
      <c r="L15" s="64" t="s">
        <v>465</v>
      </c>
      <c r="M15" s="435" t="s">
        <v>466</v>
      </c>
    </row>
    <row r="16" spans="2:13" ht="18" customHeight="1" thickBot="1">
      <c r="B16" s="1104">
        <v>817</v>
      </c>
      <c r="C16" s="1105">
        <v>168200</v>
      </c>
      <c r="D16" s="1105">
        <v>3385</v>
      </c>
      <c r="E16" s="1105">
        <v>830105</v>
      </c>
      <c r="F16" s="1105">
        <v>11477</v>
      </c>
      <c r="G16" s="1105">
        <v>538729</v>
      </c>
      <c r="H16" s="1105">
        <v>4626</v>
      </c>
      <c r="I16" s="1105">
        <v>503966</v>
      </c>
      <c r="J16" s="1105">
        <v>81</v>
      </c>
      <c r="K16" s="1105">
        <v>13247</v>
      </c>
      <c r="L16" s="1105">
        <v>1216</v>
      </c>
      <c r="M16" s="1106">
        <v>58743</v>
      </c>
    </row>
    <row r="17" ht="18" customHeight="1">
      <c r="B17" s="21" t="s">
        <v>467</v>
      </c>
    </row>
    <row r="34" ht="18" customHeight="1">
      <c r="N34" s="437"/>
    </row>
    <row r="35" ht="18" customHeight="1">
      <c r="N35" s="437"/>
    </row>
    <row r="36" ht="18" customHeight="1">
      <c r="N36" s="437"/>
    </row>
    <row r="37" ht="18" customHeight="1">
      <c r="N37" s="437"/>
    </row>
  </sheetData>
  <mergeCells count="23">
    <mergeCell ref="I3:L3"/>
    <mergeCell ref="B4:B5"/>
    <mergeCell ref="C4:C5"/>
    <mergeCell ref="D4:D5"/>
    <mergeCell ref="E4:E5"/>
    <mergeCell ref="F4:F5"/>
    <mergeCell ref="G4:G5"/>
    <mergeCell ref="H4:H5"/>
    <mergeCell ref="I4:I5"/>
    <mergeCell ref="J4:L4"/>
    <mergeCell ref="B8:I8"/>
    <mergeCell ref="J8:L9"/>
    <mergeCell ref="B9:C9"/>
    <mergeCell ref="D9:E9"/>
    <mergeCell ref="F9:G9"/>
    <mergeCell ref="H9:I9"/>
    <mergeCell ref="B13:C14"/>
    <mergeCell ref="D13:E14"/>
    <mergeCell ref="F13:K13"/>
    <mergeCell ref="L13:M14"/>
    <mergeCell ref="F14:G14"/>
    <mergeCell ref="H14:I14"/>
    <mergeCell ref="J14:K14"/>
  </mergeCells>
  <printOptions/>
  <pageMargins left="0.75" right="0.75" top="1" bottom="1" header="0.512" footer="0.512"/>
  <pageSetup horizontalDpi="600" verticalDpi="600" orientation="landscape" paperSize="9" r:id="rId1"/>
  <headerFooter alignWithMargins="0">
    <oddHeader>&amp;R&amp;D  &amp;T</oddHeader>
  </headerFooter>
</worksheet>
</file>

<file path=xl/worksheets/sheet21.xml><?xml version="1.0" encoding="utf-8"?>
<worksheet xmlns="http://schemas.openxmlformats.org/spreadsheetml/2006/main" xmlns:r="http://schemas.openxmlformats.org/officeDocument/2006/relationships">
  <sheetPr codeName="Sheet20"/>
  <dimension ref="B2:J17"/>
  <sheetViews>
    <sheetView workbookViewId="0" topLeftCell="A1">
      <selection activeCell="A1" sqref="A1"/>
    </sheetView>
  </sheetViews>
  <sheetFormatPr defaultColWidth="9.00390625" defaultRowHeight="13.5"/>
  <cols>
    <col min="1" max="1" width="2.625" style="437" customWidth="1"/>
    <col min="2" max="2" width="15.625" style="437" customWidth="1"/>
    <col min="3" max="3" width="10.625" style="437" customWidth="1"/>
    <col min="4" max="4" width="9.00390625" style="437" customWidth="1"/>
    <col min="5" max="5" width="9.625" style="437" customWidth="1"/>
    <col min="6" max="6" width="9.00390625" style="437" customWidth="1"/>
    <col min="7" max="7" width="10.625" style="437" customWidth="1"/>
    <col min="8" max="8" width="9.00390625" style="437" customWidth="1"/>
    <col min="9" max="9" width="9.625" style="437" customWidth="1"/>
    <col min="10" max="16384" width="9.00390625" style="437" customWidth="1"/>
  </cols>
  <sheetData>
    <row r="2" ht="14.25">
      <c r="B2" s="436" t="s">
        <v>274</v>
      </c>
    </row>
    <row r="4" spans="2:10" ht="12.75" thickBot="1">
      <c r="B4" s="437" t="s">
        <v>468</v>
      </c>
      <c r="F4" s="86"/>
      <c r="J4" s="438" t="s">
        <v>511</v>
      </c>
    </row>
    <row r="5" spans="2:10" ht="18.75" customHeight="1" thickTop="1">
      <c r="B5" s="439" t="s">
        <v>469</v>
      </c>
      <c r="C5" s="440" t="s">
        <v>470</v>
      </c>
      <c r="D5" s="440"/>
      <c r="E5" s="440"/>
      <c r="F5" s="440"/>
      <c r="G5" s="440" t="s">
        <v>471</v>
      </c>
      <c r="H5" s="440"/>
      <c r="I5" s="440"/>
      <c r="J5" s="441"/>
    </row>
    <row r="6" spans="2:10" ht="18.75" customHeight="1">
      <c r="B6" s="442"/>
      <c r="C6" s="443" t="s">
        <v>855</v>
      </c>
      <c r="D6" s="443" t="s">
        <v>856</v>
      </c>
      <c r="E6" s="443" t="s">
        <v>472</v>
      </c>
      <c r="F6" s="443" t="s">
        <v>473</v>
      </c>
      <c r="G6" s="443" t="s">
        <v>855</v>
      </c>
      <c r="H6" s="443" t="s">
        <v>856</v>
      </c>
      <c r="I6" s="443" t="s">
        <v>472</v>
      </c>
      <c r="J6" s="444" t="s">
        <v>473</v>
      </c>
    </row>
    <row r="7" spans="2:10" ht="18.75" customHeight="1">
      <c r="B7" s="295" t="s">
        <v>141</v>
      </c>
      <c r="C7" s="272">
        <v>26650</v>
      </c>
      <c r="D7" s="272">
        <f>SUM(D9:D16)</f>
        <v>26682</v>
      </c>
      <c r="E7" s="1107">
        <f>(D7-C7)/C7*100</f>
        <v>0.1200750469043152</v>
      </c>
      <c r="F7" s="1054">
        <f>SUM(F9:F16)</f>
        <v>100</v>
      </c>
      <c r="G7" s="272">
        <v>357101</v>
      </c>
      <c r="H7" s="272">
        <f>SUM(H9:H16)</f>
        <v>356603</v>
      </c>
      <c r="I7" s="1107">
        <f>(H7-G7)/G7*100</f>
        <v>-0.13945634428355003</v>
      </c>
      <c r="J7" s="1108">
        <f>SUM(J9:J16)</f>
        <v>100</v>
      </c>
    </row>
    <row r="8" spans="2:10" ht="18.75" customHeight="1">
      <c r="B8" s="296"/>
      <c r="C8" s="316"/>
      <c r="D8" s="316"/>
      <c r="E8" s="317"/>
      <c r="F8" s="317"/>
      <c r="G8" s="316"/>
      <c r="H8" s="316"/>
      <c r="I8" s="317"/>
      <c r="J8" s="451"/>
    </row>
    <row r="9" spans="2:10" ht="18.75" customHeight="1">
      <c r="B9" s="296" t="s">
        <v>474</v>
      </c>
      <c r="C9" s="316">
        <v>299</v>
      </c>
      <c r="D9" s="316">
        <v>287</v>
      </c>
      <c r="E9" s="1109">
        <f aca="true" t="shared" si="0" ref="E9:E16">(D9-C9)/C9*100</f>
        <v>-4.013377926421405</v>
      </c>
      <c r="F9" s="317">
        <f aca="true" t="shared" si="1" ref="F9:F16">IF(D$7=0,0,D9/D$7*100)</f>
        <v>1.0756315118806685</v>
      </c>
      <c r="G9" s="316">
        <v>1185</v>
      </c>
      <c r="H9" s="316">
        <v>1127</v>
      </c>
      <c r="I9" s="1110">
        <f aca="true" t="shared" si="2" ref="I9:I16">(H9-G9)/G9*100</f>
        <v>-4.89451476793249</v>
      </c>
      <c r="J9" s="318">
        <f aca="true" t="shared" si="3" ref="J9:J16">IF(H$7=0,0,H9/H$7*100)</f>
        <v>0.3160377226215147</v>
      </c>
    </row>
    <row r="10" spans="2:10" ht="18.75" customHeight="1">
      <c r="B10" s="296" t="s">
        <v>475</v>
      </c>
      <c r="C10" s="316">
        <v>4</v>
      </c>
      <c r="D10" s="316">
        <v>3</v>
      </c>
      <c r="E10" s="1109">
        <f t="shared" si="0"/>
        <v>-25</v>
      </c>
      <c r="F10" s="317">
        <f t="shared" si="1"/>
        <v>0.011243534967393748</v>
      </c>
      <c r="G10" s="316">
        <v>34</v>
      </c>
      <c r="H10" s="316">
        <v>35</v>
      </c>
      <c r="I10" s="1110">
        <f t="shared" si="2"/>
        <v>2.941176470588235</v>
      </c>
      <c r="J10" s="318">
        <f t="shared" si="3"/>
        <v>0.00981483610625822</v>
      </c>
    </row>
    <row r="11" spans="2:10" ht="18.75" customHeight="1">
      <c r="B11" s="296" t="s">
        <v>390</v>
      </c>
      <c r="C11" s="316">
        <v>92</v>
      </c>
      <c r="D11" s="316">
        <v>88</v>
      </c>
      <c r="E11" s="1109">
        <f t="shared" si="0"/>
        <v>-4.3478260869565215</v>
      </c>
      <c r="F11" s="317">
        <f t="shared" si="1"/>
        <v>0.32981035904355</v>
      </c>
      <c r="G11" s="316">
        <v>691</v>
      </c>
      <c r="H11" s="316">
        <v>663</v>
      </c>
      <c r="I11" s="1110">
        <f t="shared" si="2"/>
        <v>-4.052098408104197</v>
      </c>
      <c r="J11" s="318">
        <f t="shared" si="3"/>
        <v>0.1859210382414057</v>
      </c>
    </row>
    <row r="12" spans="2:10" ht="18.75" customHeight="1">
      <c r="B12" s="296" t="s">
        <v>512</v>
      </c>
      <c r="C12" s="316">
        <v>7053</v>
      </c>
      <c r="D12" s="316">
        <v>6975</v>
      </c>
      <c r="E12" s="1109">
        <f t="shared" si="0"/>
        <v>-1.105912377711612</v>
      </c>
      <c r="F12" s="317">
        <f t="shared" si="1"/>
        <v>26.14121879919046</v>
      </c>
      <c r="G12" s="316">
        <v>44378</v>
      </c>
      <c r="H12" s="316">
        <v>40914</v>
      </c>
      <c r="I12" s="1110">
        <f t="shared" si="2"/>
        <v>-7.80566947586642</v>
      </c>
      <c r="J12" s="318">
        <f t="shared" si="3"/>
        <v>11.473262984327109</v>
      </c>
    </row>
    <row r="13" spans="2:10" ht="18.75" customHeight="1">
      <c r="B13" s="296" t="s">
        <v>196</v>
      </c>
      <c r="C13" s="316">
        <v>5118</v>
      </c>
      <c r="D13" s="316">
        <v>5065</v>
      </c>
      <c r="E13" s="1109">
        <f t="shared" si="0"/>
        <v>-1.0355607659241892</v>
      </c>
      <c r="F13" s="317">
        <f t="shared" si="1"/>
        <v>18.98283486994978</v>
      </c>
      <c r="G13" s="316">
        <v>113299</v>
      </c>
      <c r="H13" s="316">
        <v>112713</v>
      </c>
      <c r="I13" s="1110">
        <f t="shared" si="2"/>
        <v>-0.5172155094043196</v>
      </c>
      <c r="J13" s="318">
        <f t="shared" si="3"/>
        <v>31.607417772705222</v>
      </c>
    </row>
    <row r="14" spans="2:10" ht="18.75" customHeight="1">
      <c r="B14" s="296" t="s">
        <v>429</v>
      </c>
      <c r="C14" s="316">
        <v>586</v>
      </c>
      <c r="D14" s="316">
        <v>603</v>
      </c>
      <c r="E14" s="1109">
        <f t="shared" si="0"/>
        <v>2.901023890784983</v>
      </c>
      <c r="F14" s="317">
        <f t="shared" si="1"/>
        <v>2.2599505284461436</v>
      </c>
      <c r="G14" s="316">
        <v>19132</v>
      </c>
      <c r="H14" s="316">
        <v>19114</v>
      </c>
      <c r="I14" s="1110">
        <f t="shared" si="2"/>
        <v>-0.09408321137361488</v>
      </c>
      <c r="J14" s="318">
        <f t="shared" si="3"/>
        <v>5.360022209571989</v>
      </c>
    </row>
    <row r="15" spans="2:10" ht="18.75" customHeight="1">
      <c r="B15" s="296" t="s">
        <v>857</v>
      </c>
      <c r="C15" s="316">
        <v>48</v>
      </c>
      <c r="D15" s="316">
        <v>48</v>
      </c>
      <c r="E15" s="1109">
        <f t="shared" si="0"/>
        <v>0</v>
      </c>
      <c r="F15" s="317">
        <f t="shared" si="1"/>
        <v>0.17989655947829997</v>
      </c>
      <c r="G15" s="316">
        <v>1577</v>
      </c>
      <c r="H15" s="316">
        <v>1589</v>
      </c>
      <c r="I15" s="1110">
        <f t="shared" si="2"/>
        <v>0.7609384908053266</v>
      </c>
      <c r="J15" s="318">
        <f t="shared" si="3"/>
        <v>0.4455935592241232</v>
      </c>
    </row>
    <row r="16" spans="2:10" ht="18.75" customHeight="1" thickBot="1">
      <c r="B16" s="398" t="s">
        <v>476</v>
      </c>
      <c r="C16" s="445">
        <v>13450</v>
      </c>
      <c r="D16" s="445">
        <v>13613</v>
      </c>
      <c r="E16" s="1111">
        <f t="shared" si="0"/>
        <v>1.211895910780669</v>
      </c>
      <c r="F16" s="1112">
        <f t="shared" si="1"/>
        <v>51.0194138370437</v>
      </c>
      <c r="G16" s="445">
        <v>176805</v>
      </c>
      <c r="H16" s="445">
        <v>180448</v>
      </c>
      <c r="I16" s="1113">
        <f t="shared" si="2"/>
        <v>2.0604620910042137</v>
      </c>
      <c r="J16" s="1114">
        <f t="shared" si="3"/>
        <v>50.60192987720238</v>
      </c>
    </row>
    <row r="17" ht="12">
      <c r="B17" s="437" t="s">
        <v>858</v>
      </c>
    </row>
  </sheetData>
  <printOptions/>
  <pageMargins left="0.56" right="0.28" top="1" bottom="1" header="0.512" footer="0.512"/>
  <pageSetup horizontalDpi="600" verticalDpi="600" orientation="portrait" paperSize="9" r:id="rId1"/>
  <headerFooter alignWithMargins="0">
    <oddHeader>&amp;R&amp;D  &amp;T</oddHeader>
  </headerFooter>
</worksheet>
</file>

<file path=xl/worksheets/sheet22.xml><?xml version="1.0" encoding="utf-8"?>
<worksheet xmlns="http://schemas.openxmlformats.org/spreadsheetml/2006/main" xmlns:r="http://schemas.openxmlformats.org/officeDocument/2006/relationships">
  <sheetPr codeName="Sheet21"/>
  <dimension ref="B2:N37"/>
  <sheetViews>
    <sheetView workbookViewId="0" topLeftCell="A1">
      <selection activeCell="A1" sqref="A1"/>
    </sheetView>
  </sheetViews>
  <sheetFormatPr defaultColWidth="9.00390625" defaultRowHeight="13.5"/>
  <cols>
    <col min="1" max="1" width="2.625" style="446" customWidth="1"/>
    <col min="2" max="2" width="18.125" style="446" customWidth="1"/>
    <col min="3" max="7" width="14.125" style="446" customWidth="1"/>
    <col min="8" max="16384" width="9.00390625" style="446" customWidth="1"/>
  </cols>
  <sheetData>
    <row r="2" spans="2:7" ht="15" customHeight="1" thickBot="1">
      <c r="B2" s="446" t="s">
        <v>477</v>
      </c>
      <c r="G2" s="447" t="s">
        <v>859</v>
      </c>
    </row>
    <row r="3" spans="2:7" ht="21" customHeight="1" thickTop="1">
      <c r="B3" s="448" t="s">
        <v>478</v>
      </c>
      <c r="C3" s="449" t="s">
        <v>479</v>
      </c>
      <c r="D3" s="449" t="s">
        <v>315</v>
      </c>
      <c r="E3" s="449" t="s">
        <v>480</v>
      </c>
      <c r="F3" s="449" t="s">
        <v>481</v>
      </c>
      <c r="G3" s="450" t="s">
        <v>860</v>
      </c>
    </row>
    <row r="4" spans="2:7" ht="21" customHeight="1">
      <c r="B4" s="368" t="s">
        <v>482</v>
      </c>
      <c r="C4" s="316">
        <v>26650</v>
      </c>
      <c r="D4" s="316">
        <v>357101</v>
      </c>
      <c r="E4" s="316">
        <v>8087627</v>
      </c>
      <c r="F4" s="316">
        <v>7722420</v>
      </c>
      <c r="G4" s="451">
        <v>6671943</v>
      </c>
    </row>
    <row r="5" spans="2:7" s="452" customFormat="1" ht="21" customHeight="1">
      <c r="B5" s="74" t="s">
        <v>1301</v>
      </c>
      <c r="C5" s="272">
        <f>SUM(C7:C14)</f>
        <v>26682</v>
      </c>
      <c r="D5" s="272">
        <f>SUM(D7:D14)</f>
        <v>356603</v>
      </c>
      <c r="E5" s="272">
        <f>SUM(E7:E14)</f>
        <v>7854086</v>
      </c>
      <c r="F5" s="272">
        <f>SUM(F7:F14)</f>
        <v>7524111</v>
      </c>
      <c r="G5" s="273">
        <f>SUM(G7:G14)</f>
        <v>6549152</v>
      </c>
    </row>
    <row r="6" spans="2:7" ht="8.25" customHeight="1">
      <c r="B6" s="453"/>
      <c r="C6" s="309"/>
      <c r="D6" s="309"/>
      <c r="E6" s="309"/>
      <c r="F6" s="309"/>
      <c r="G6" s="344"/>
    </row>
    <row r="7" spans="2:7" ht="21" customHeight="1">
      <c r="B7" s="385" t="s">
        <v>474</v>
      </c>
      <c r="C7" s="309">
        <v>287</v>
      </c>
      <c r="D7" s="309">
        <v>1127</v>
      </c>
      <c r="E7" s="309">
        <v>58222</v>
      </c>
      <c r="F7" s="309">
        <v>56556</v>
      </c>
      <c r="G7" s="344">
        <v>193121</v>
      </c>
    </row>
    <row r="8" spans="2:7" ht="21" customHeight="1">
      <c r="B8" s="385" t="s">
        <v>475</v>
      </c>
      <c r="C8" s="309">
        <v>3</v>
      </c>
      <c r="D8" s="309">
        <v>35</v>
      </c>
      <c r="E8" s="309">
        <v>1700</v>
      </c>
      <c r="F8" s="309">
        <v>1700</v>
      </c>
      <c r="G8" s="344">
        <v>23958</v>
      </c>
    </row>
    <row r="9" spans="2:7" ht="21" customHeight="1">
      <c r="B9" s="385" t="s">
        <v>390</v>
      </c>
      <c r="C9" s="309">
        <v>88</v>
      </c>
      <c r="D9" s="309">
        <v>663</v>
      </c>
      <c r="E9" s="309">
        <v>141511</v>
      </c>
      <c r="F9" s="309">
        <v>87169</v>
      </c>
      <c r="G9" s="344">
        <v>413940</v>
      </c>
    </row>
    <row r="10" spans="2:7" ht="21" customHeight="1">
      <c r="B10" s="296" t="s">
        <v>512</v>
      </c>
      <c r="C10" s="309">
        <v>6975</v>
      </c>
      <c r="D10" s="309">
        <v>40914</v>
      </c>
      <c r="E10" s="309">
        <v>2175004</v>
      </c>
      <c r="F10" s="309">
        <v>2142345</v>
      </c>
      <c r="G10" s="344">
        <v>2569555</v>
      </c>
    </row>
    <row r="11" spans="2:7" ht="21" customHeight="1">
      <c r="B11" s="385" t="s">
        <v>196</v>
      </c>
      <c r="C11" s="309">
        <v>5065</v>
      </c>
      <c r="D11" s="309">
        <v>112713</v>
      </c>
      <c r="E11" s="309">
        <v>2100192</v>
      </c>
      <c r="F11" s="309">
        <v>2014913</v>
      </c>
      <c r="G11" s="344">
        <v>1757370</v>
      </c>
    </row>
    <row r="12" spans="2:7" ht="21" customHeight="1">
      <c r="B12" s="385" t="s">
        <v>429</v>
      </c>
      <c r="C12" s="309">
        <v>603</v>
      </c>
      <c r="D12" s="309">
        <v>19114</v>
      </c>
      <c r="E12" s="309">
        <v>677070</v>
      </c>
      <c r="F12" s="309">
        <v>565065</v>
      </c>
      <c r="G12" s="344">
        <v>515915</v>
      </c>
    </row>
    <row r="13" spans="2:7" ht="21" customHeight="1">
      <c r="B13" s="385" t="s">
        <v>483</v>
      </c>
      <c r="C13" s="309">
        <v>48</v>
      </c>
      <c r="D13" s="309">
        <v>1589</v>
      </c>
      <c r="E13" s="309">
        <v>33493</v>
      </c>
      <c r="F13" s="309">
        <v>33493</v>
      </c>
      <c r="G13" s="344">
        <v>3467</v>
      </c>
    </row>
    <row r="14" spans="2:7" ht="21" customHeight="1" thickBot="1">
      <c r="B14" s="454" t="s">
        <v>476</v>
      </c>
      <c r="C14" s="351">
        <v>13613</v>
      </c>
      <c r="D14" s="351">
        <v>180448</v>
      </c>
      <c r="E14" s="351">
        <v>2666894</v>
      </c>
      <c r="F14" s="351">
        <v>2622870</v>
      </c>
      <c r="G14" s="352">
        <v>1071826</v>
      </c>
    </row>
    <row r="34" ht="12">
      <c r="N34" s="457"/>
    </row>
    <row r="35" ht="12">
      <c r="N35" s="457"/>
    </row>
    <row r="36" ht="12">
      <c r="N36" s="457"/>
    </row>
    <row r="37" ht="12">
      <c r="N37" s="457"/>
    </row>
  </sheetData>
  <printOptions/>
  <pageMargins left="0.75" right="0.29" top="1" bottom="1" header="0.512" footer="0.512"/>
  <pageSetup horizontalDpi="600" verticalDpi="600" orientation="portrait" paperSize="9" r:id="rId1"/>
  <headerFooter alignWithMargins="0">
    <oddHeader>&amp;R&amp;D  &amp;T</oddHeader>
  </headerFooter>
</worksheet>
</file>

<file path=xl/worksheets/sheet23.xml><?xml version="1.0" encoding="utf-8"?>
<worksheet xmlns="http://schemas.openxmlformats.org/spreadsheetml/2006/main" xmlns:r="http://schemas.openxmlformats.org/officeDocument/2006/relationships">
  <sheetPr codeName="Sheet22"/>
  <dimension ref="A1:AF37"/>
  <sheetViews>
    <sheetView workbookViewId="0" topLeftCell="A1">
      <selection activeCell="A1" sqref="A1"/>
    </sheetView>
  </sheetViews>
  <sheetFormatPr defaultColWidth="9.00390625" defaultRowHeight="13.5"/>
  <cols>
    <col min="1" max="1" width="11.625" style="456" customWidth="1"/>
    <col min="2" max="19" width="7.375" style="456" customWidth="1"/>
    <col min="20" max="16384" width="9.00390625" style="456" customWidth="1"/>
  </cols>
  <sheetData>
    <row r="1" spans="1:32" ht="14.25" customHeight="1">
      <c r="A1" s="455"/>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row>
    <row r="2" spans="1:32" ht="12.75" thickBot="1">
      <c r="A2" s="457" t="s">
        <v>303</v>
      </c>
      <c r="B2" s="455"/>
      <c r="C2" s="455"/>
      <c r="D2" s="455"/>
      <c r="E2" s="455"/>
      <c r="F2" s="455"/>
      <c r="G2" s="455"/>
      <c r="H2" s="455"/>
      <c r="I2" s="455"/>
      <c r="J2" s="455"/>
      <c r="K2" s="455"/>
      <c r="L2" s="455"/>
      <c r="M2" s="455"/>
      <c r="N2" s="455"/>
      <c r="O2" s="455"/>
      <c r="P2" s="455"/>
      <c r="Q2" s="458"/>
      <c r="R2" s="459"/>
      <c r="S2" s="460" t="s">
        <v>861</v>
      </c>
      <c r="T2" s="455"/>
      <c r="U2" s="455"/>
      <c r="V2" s="455"/>
      <c r="W2" s="455"/>
      <c r="X2" s="455"/>
      <c r="Y2" s="455"/>
      <c r="Z2" s="455"/>
      <c r="AA2" s="455"/>
      <c r="AB2" s="455"/>
      <c r="AC2" s="455"/>
      <c r="AD2" s="455"/>
      <c r="AE2" s="455"/>
      <c r="AF2" s="455"/>
    </row>
    <row r="3" spans="1:32" ht="11.25" thickTop="1">
      <c r="A3" s="461" t="s">
        <v>484</v>
      </c>
      <c r="B3" s="462" t="s">
        <v>485</v>
      </c>
      <c r="C3" s="462"/>
      <c r="D3" s="462" t="s">
        <v>486</v>
      </c>
      <c r="E3" s="462"/>
      <c r="F3" s="462" t="s">
        <v>487</v>
      </c>
      <c r="G3" s="462"/>
      <c r="H3" s="462" t="s">
        <v>488</v>
      </c>
      <c r="I3" s="462"/>
      <c r="J3" s="462" t="s">
        <v>489</v>
      </c>
      <c r="K3" s="462"/>
      <c r="L3" s="462" t="s">
        <v>490</v>
      </c>
      <c r="M3" s="462"/>
      <c r="N3" s="462" t="s">
        <v>513</v>
      </c>
      <c r="O3" s="462"/>
      <c r="P3" s="462" t="s">
        <v>491</v>
      </c>
      <c r="Q3" s="462"/>
      <c r="R3" s="462" t="s">
        <v>492</v>
      </c>
      <c r="S3" s="463"/>
      <c r="T3" s="455"/>
      <c r="U3" s="455"/>
      <c r="V3" s="455"/>
      <c r="W3" s="455"/>
      <c r="X3" s="455"/>
      <c r="Y3" s="455"/>
      <c r="Z3" s="455"/>
      <c r="AA3" s="455"/>
      <c r="AB3" s="455"/>
      <c r="AC3" s="455"/>
      <c r="AD3" s="455"/>
      <c r="AE3" s="455"/>
      <c r="AF3" s="455"/>
    </row>
    <row r="4" spans="1:32" ht="10.5">
      <c r="A4" s="464"/>
      <c r="B4" s="465" t="s">
        <v>493</v>
      </c>
      <c r="C4" s="465" t="s">
        <v>494</v>
      </c>
      <c r="D4" s="465" t="s">
        <v>493</v>
      </c>
      <c r="E4" s="465" t="s">
        <v>494</v>
      </c>
      <c r="F4" s="465" t="s">
        <v>493</v>
      </c>
      <c r="G4" s="465" t="s">
        <v>494</v>
      </c>
      <c r="H4" s="465" t="s">
        <v>493</v>
      </c>
      <c r="I4" s="465" t="s">
        <v>494</v>
      </c>
      <c r="J4" s="465" t="s">
        <v>493</v>
      </c>
      <c r="K4" s="465" t="s">
        <v>494</v>
      </c>
      <c r="L4" s="465" t="s">
        <v>493</v>
      </c>
      <c r="M4" s="465" t="s">
        <v>494</v>
      </c>
      <c r="N4" s="465" t="s">
        <v>493</v>
      </c>
      <c r="O4" s="465" t="s">
        <v>494</v>
      </c>
      <c r="P4" s="465" t="s">
        <v>493</v>
      </c>
      <c r="Q4" s="465" t="s">
        <v>494</v>
      </c>
      <c r="R4" s="465" t="s">
        <v>493</v>
      </c>
      <c r="S4" s="466" t="s">
        <v>494</v>
      </c>
      <c r="T4" s="455"/>
      <c r="U4" s="455"/>
      <c r="V4" s="455"/>
      <c r="W4" s="455"/>
      <c r="X4" s="455"/>
      <c r="Y4" s="455"/>
      <c r="Z4" s="455"/>
      <c r="AA4" s="455"/>
      <c r="AB4" s="455"/>
      <c r="AC4" s="455"/>
      <c r="AD4" s="455"/>
      <c r="AE4" s="455"/>
      <c r="AF4" s="455"/>
    </row>
    <row r="5" spans="1:32" ht="15" customHeight="1">
      <c r="A5" s="467" t="s">
        <v>482</v>
      </c>
      <c r="B5" s="468">
        <v>62121</v>
      </c>
      <c r="C5" s="468">
        <v>6671943</v>
      </c>
      <c r="D5" s="468">
        <v>27053</v>
      </c>
      <c r="E5" s="468">
        <v>1484515</v>
      </c>
      <c r="F5" s="468">
        <v>5090</v>
      </c>
      <c r="G5" s="468">
        <v>810240</v>
      </c>
      <c r="H5" s="468">
        <v>139</v>
      </c>
      <c r="I5" s="468">
        <v>228221</v>
      </c>
      <c r="J5" s="468">
        <v>4</v>
      </c>
      <c r="K5" s="468">
        <v>23414</v>
      </c>
      <c r="L5" s="468">
        <v>32</v>
      </c>
      <c r="M5" s="468">
        <v>18534</v>
      </c>
      <c r="N5" s="469">
        <v>413</v>
      </c>
      <c r="O5" s="469">
        <v>63002</v>
      </c>
      <c r="P5" s="468">
        <v>14422</v>
      </c>
      <c r="Q5" s="468">
        <v>3159676</v>
      </c>
      <c r="R5" s="468">
        <v>14968</v>
      </c>
      <c r="S5" s="470">
        <v>884341</v>
      </c>
      <c r="T5" s="455"/>
      <c r="U5" s="455"/>
      <c r="V5" s="455"/>
      <c r="W5" s="455"/>
      <c r="X5" s="455"/>
      <c r="Y5" s="455"/>
      <c r="Z5" s="455"/>
      <c r="AA5" s="455"/>
      <c r="AB5" s="455"/>
      <c r="AC5" s="455"/>
      <c r="AD5" s="455"/>
      <c r="AE5" s="455"/>
      <c r="AF5" s="455"/>
    </row>
    <row r="6" spans="1:32" s="473" customFormat="1" ht="15" customHeight="1">
      <c r="A6" s="471" t="s">
        <v>862</v>
      </c>
      <c r="B6" s="1115">
        <f aca="true" t="shared" si="0" ref="B6:S6">SUM(B8:B15)</f>
        <v>63004</v>
      </c>
      <c r="C6" s="1115">
        <f t="shared" si="0"/>
        <v>6549152</v>
      </c>
      <c r="D6" s="1115">
        <f t="shared" si="0"/>
        <v>28045</v>
      </c>
      <c r="E6" s="1115">
        <f t="shared" si="0"/>
        <v>1537809</v>
      </c>
      <c r="F6" s="1115">
        <f t="shared" si="0"/>
        <v>5217</v>
      </c>
      <c r="G6" s="1115">
        <f t="shared" si="0"/>
        <v>806599</v>
      </c>
      <c r="H6" s="1115">
        <f t="shared" si="0"/>
        <v>105</v>
      </c>
      <c r="I6" s="1115">
        <f t="shared" si="0"/>
        <v>176317</v>
      </c>
      <c r="J6" s="1115">
        <f t="shared" si="0"/>
        <v>4</v>
      </c>
      <c r="K6" s="1115">
        <f t="shared" si="0"/>
        <v>14762</v>
      </c>
      <c r="L6" s="1115">
        <f t="shared" si="0"/>
        <v>30</v>
      </c>
      <c r="M6" s="1115">
        <f t="shared" si="0"/>
        <v>18518</v>
      </c>
      <c r="N6" s="1115">
        <f t="shared" si="0"/>
        <v>451</v>
      </c>
      <c r="O6" s="1115">
        <f t="shared" si="0"/>
        <v>65824</v>
      </c>
      <c r="P6" s="1115">
        <f t="shared" si="0"/>
        <v>14261</v>
      </c>
      <c r="Q6" s="1115">
        <f t="shared" si="0"/>
        <v>3093235</v>
      </c>
      <c r="R6" s="1115">
        <f t="shared" si="0"/>
        <v>14891</v>
      </c>
      <c r="S6" s="1116">
        <f t="shared" si="0"/>
        <v>836088</v>
      </c>
      <c r="T6" s="472"/>
      <c r="U6" s="472"/>
      <c r="V6" s="472"/>
      <c r="W6" s="472"/>
      <c r="X6" s="472"/>
      <c r="Y6" s="472"/>
      <c r="Z6" s="472"/>
      <c r="AA6" s="472"/>
      <c r="AB6" s="472"/>
      <c r="AC6" s="472"/>
      <c r="AD6" s="472"/>
      <c r="AE6" s="472"/>
      <c r="AF6" s="472"/>
    </row>
    <row r="7" spans="1:32" ht="9" customHeight="1">
      <c r="A7" s="474"/>
      <c r="B7" s="1117"/>
      <c r="C7" s="1117"/>
      <c r="D7" s="1117"/>
      <c r="E7" s="1117"/>
      <c r="F7" s="1117"/>
      <c r="G7" s="1117"/>
      <c r="H7" s="1117"/>
      <c r="I7" s="1117"/>
      <c r="J7" s="1117"/>
      <c r="K7" s="1117"/>
      <c r="L7" s="1117"/>
      <c r="M7" s="1117"/>
      <c r="N7" s="1117"/>
      <c r="O7" s="1117"/>
      <c r="P7" s="1117"/>
      <c r="Q7" s="1117"/>
      <c r="R7" s="1117"/>
      <c r="S7" s="1118"/>
      <c r="T7" s="455"/>
      <c r="U7" s="455"/>
      <c r="V7" s="455"/>
      <c r="W7" s="455"/>
      <c r="X7" s="455"/>
      <c r="Y7" s="455"/>
      <c r="Z7" s="455"/>
      <c r="AA7" s="455"/>
      <c r="AB7" s="455"/>
      <c r="AC7" s="455"/>
      <c r="AD7" s="455"/>
      <c r="AE7" s="455"/>
      <c r="AF7" s="455"/>
    </row>
    <row r="8" spans="1:32" ht="15" customHeight="1">
      <c r="A8" s="475" t="s">
        <v>474</v>
      </c>
      <c r="B8" s="1119">
        <f aca="true" t="shared" si="1" ref="B8:B17">D8+F8+H8+J8+L8+N8+P8+R8</f>
        <v>1560</v>
      </c>
      <c r="C8" s="1119">
        <f aca="true" t="shared" si="2" ref="C8:C17">E8+G8+I8+K8+M8+O8+Q8+S8</f>
        <v>193121</v>
      </c>
      <c r="D8" s="469">
        <v>367</v>
      </c>
      <c r="E8" s="469">
        <v>22258</v>
      </c>
      <c r="F8" s="469">
        <v>102</v>
      </c>
      <c r="G8" s="469">
        <v>11900</v>
      </c>
      <c r="H8" s="469">
        <v>1</v>
      </c>
      <c r="I8" s="469">
        <v>1503</v>
      </c>
      <c r="J8" s="469">
        <v>0</v>
      </c>
      <c r="K8" s="469">
        <v>0</v>
      </c>
      <c r="L8" s="469">
        <v>1</v>
      </c>
      <c r="M8" s="469">
        <v>542</v>
      </c>
      <c r="N8" s="469">
        <v>14</v>
      </c>
      <c r="O8" s="469">
        <v>1386</v>
      </c>
      <c r="P8" s="469">
        <v>637</v>
      </c>
      <c r="Q8" s="469">
        <v>134590</v>
      </c>
      <c r="R8" s="469">
        <v>438</v>
      </c>
      <c r="S8" s="1120">
        <v>20942</v>
      </c>
      <c r="T8" s="455"/>
      <c r="U8" s="455"/>
      <c r="V8" s="455"/>
      <c r="W8" s="455"/>
      <c r="X8" s="455"/>
      <c r="Y8" s="455"/>
      <c r="Z8" s="455"/>
      <c r="AA8" s="455"/>
      <c r="AB8" s="455"/>
      <c r="AC8" s="455"/>
      <c r="AD8" s="455"/>
      <c r="AE8" s="455"/>
      <c r="AF8" s="455"/>
    </row>
    <row r="9" spans="1:32" ht="15" customHeight="1">
      <c r="A9" s="475" t="s">
        <v>475</v>
      </c>
      <c r="B9" s="1119">
        <f t="shared" si="1"/>
        <v>150</v>
      </c>
      <c r="C9" s="1119">
        <f t="shared" si="2"/>
        <v>23958</v>
      </c>
      <c r="D9" s="469">
        <v>8</v>
      </c>
      <c r="E9" s="469">
        <v>322</v>
      </c>
      <c r="F9" s="469">
        <v>2</v>
      </c>
      <c r="G9" s="469">
        <v>165</v>
      </c>
      <c r="H9" s="469">
        <v>0</v>
      </c>
      <c r="I9" s="469">
        <v>0</v>
      </c>
      <c r="J9" s="469">
        <v>0</v>
      </c>
      <c r="K9" s="469">
        <v>0</v>
      </c>
      <c r="L9" s="469">
        <v>0</v>
      </c>
      <c r="M9" s="469">
        <v>0</v>
      </c>
      <c r="N9" s="469">
        <v>0</v>
      </c>
      <c r="O9" s="469">
        <v>0</v>
      </c>
      <c r="P9" s="469">
        <v>78</v>
      </c>
      <c r="Q9" s="469">
        <v>21217</v>
      </c>
      <c r="R9" s="469">
        <v>62</v>
      </c>
      <c r="S9" s="1120">
        <v>2254</v>
      </c>
      <c r="T9" s="455"/>
      <c r="U9" s="455"/>
      <c r="V9" s="455"/>
      <c r="W9" s="455"/>
      <c r="X9" s="455"/>
      <c r="Y9" s="455"/>
      <c r="Z9" s="455"/>
      <c r="AA9" s="455"/>
      <c r="AB9" s="455"/>
      <c r="AC9" s="455"/>
      <c r="AD9" s="455"/>
      <c r="AE9" s="455"/>
      <c r="AF9" s="455"/>
    </row>
    <row r="10" spans="1:32" ht="15" customHeight="1">
      <c r="A10" s="475" t="s">
        <v>390</v>
      </c>
      <c r="B10" s="1119">
        <f t="shared" si="1"/>
        <v>3334</v>
      </c>
      <c r="C10" s="1119">
        <f t="shared" si="2"/>
        <v>413940</v>
      </c>
      <c r="D10" s="469">
        <v>822</v>
      </c>
      <c r="E10" s="469">
        <v>23552</v>
      </c>
      <c r="F10" s="469">
        <v>409</v>
      </c>
      <c r="G10" s="469">
        <v>76349</v>
      </c>
      <c r="H10" s="469">
        <v>3</v>
      </c>
      <c r="I10" s="469">
        <v>6652</v>
      </c>
      <c r="J10" s="469">
        <v>0</v>
      </c>
      <c r="K10" s="469">
        <v>0</v>
      </c>
      <c r="L10" s="469">
        <v>3</v>
      </c>
      <c r="M10" s="469">
        <v>1687</v>
      </c>
      <c r="N10" s="469">
        <v>10</v>
      </c>
      <c r="O10" s="469">
        <v>1703</v>
      </c>
      <c r="P10" s="469">
        <v>1007</v>
      </c>
      <c r="Q10" s="469">
        <v>237082</v>
      </c>
      <c r="R10" s="469">
        <v>1080</v>
      </c>
      <c r="S10" s="1120">
        <v>66915</v>
      </c>
      <c r="T10" s="455"/>
      <c r="U10" s="455"/>
      <c r="V10" s="455"/>
      <c r="W10" s="455"/>
      <c r="X10" s="455"/>
      <c r="Y10" s="455"/>
      <c r="Z10" s="455"/>
      <c r="AA10" s="455"/>
      <c r="AB10" s="455"/>
      <c r="AC10" s="455"/>
      <c r="AD10" s="455"/>
      <c r="AE10" s="455"/>
      <c r="AF10" s="455"/>
    </row>
    <row r="11" spans="1:32" ht="15" customHeight="1">
      <c r="A11" s="475" t="s">
        <v>514</v>
      </c>
      <c r="B11" s="1119">
        <f t="shared" si="1"/>
        <v>18904</v>
      </c>
      <c r="C11" s="1119">
        <f t="shared" si="2"/>
        <v>2569555</v>
      </c>
      <c r="D11" s="469">
        <v>6420</v>
      </c>
      <c r="E11" s="469">
        <v>511654</v>
      </c>
      <c r="F11" s="469">
        <v>2022</v>
      </c>
      <c r="G11" s="469">
        <v>380834</v>
      </c>
      <c r="H11" s="469">
        <v>33</v>
      </c>
      <c r="I11" s="469">
        <v>70647</v>
      </c>
      <c r="J11" s="469">
        <v>1</v>
      </c>
      <c r="K11" s="469">
        <v>5884</v>
      </c>
      <c r="L11" s="469">
        <v>12</v>
      </c>
      <c r="M11" s="469">
        <v>8189</v>
      </c>
      <c r="N11" s="469">
        <v>245</v>
      </c>
      <c r="O11" s="469">
        <v>38459</v>
      </c>
      <c r="P11" s="469">
        <v>5227</v>
      </c>
      <c r="Q11" s="469">
        <v>1241822</v>
      </c>
      <c r="R11" s="469">
        <v>4944</v>
      </c>
      <c r="S11" s="1120">
        <v>312066</v>
      </c>
      <c r="T11" s="455"/>
      <c r="U11" s="455"/>
      <c r="V11" s="455"/>
      <c r="W11" s="455"/>
      <c r="X11" s="455"/>
      <c r="Y11" s="455"/>
      <c r="Z11" s="455"/>
      <c r="AA11" s="455"/>
      <c r="AB11" s="455"/>
      <c r="AC11" s="455"/>
      <c r="AD11" s="455"/>
      <c r="AE11" s="455"/>
      <c r="AF11" s="455"/>
    </row>
    <row r="12" spans="1:32" ht="15" customHeight="1">
      <c r="A12" s="475" t="s">
        <v>196</v>
      </c>
      <c r="B12" s="1119">
        <f t="shared" si="1"/>
        <v>20170</v>
      </c>
      <c r="C12" s="1119">
        <f t="shared" si="2"/>
        <v>1757370</v>
      </c>
      <c r="D12" s="469">
        <v>9286</v>
      </c>
      <c r="E12" s="469">
        <v>418916</v>
      </c>
      <c r="F12" s="469">
        <v>1445</v>
      </c>
      <c r="G12" s="469">
        <v>193530</v>
      </c>
      <c r="H12" s="469">
        <v>38</v>
      </c>
      <c r="I12" s="469">
        <v>57771</v>
      </c>
      <c r="J12" s="469">
        <v>1</v>
      </c>
      <c r="K12" s="469">
        <v>8713</v>
      </c>
      <c r="L12" s="469">
        <v>8</v>
      </c>
      <c r="M12" s="469">
        <v>4707</v>
      </c>
      <c r="N12" s="469">
        <v>80</v>
      </c>
      <c r="O12" s="469">
        <v>10789</v>
      </c>
      <c r="P12" s="469">
        <v>4418</v>
      </c>
      <c r="Q12" s="469">
        <v>818078</v>
      </c>
      <c r="R12" s="469">
        <v>4894</v>
      </c>
      <c r="S12" s="1120">
        <v>244866</v>
      </c>
      <c r="T12" s="455"/>
      <c r="U12" s="455"/>
      <c r="V12" s="455"/>
      <c r="W12" s="455"/>
      <c r="X12" s="455"/>
      <c r="Y12" s="455"/>
      <c r="Z12" s="455"/>
      <c r="AA12" s="455"/>
      <c r="AB12" s="455"/>
      <c r="AC12" s="455"/>
      <c r="AD12" s="455"/>
      <c r="AE12" s="455"/>
      <c r="AF12" s="455"/>
    </row>
    <row r="13" spans="1:32" ht="15" customHeight="1">
      <c r="A13" s="475" t="s">
        <v>429</v>
      </c>
      <c r="B13" s="1119">
        <f t="shared" si="1"/>
        <v>4011</v>
      </c>
      <c r="C13" s="1119">
        <f t="shared" si="2"/>
        <v>515915</v>
      </c>
      <c r="D13" s="469">
        <v>1460</v>
      </c>
      <c r="E13" s="469">
        <v>122844</v>
      </c>
      <c r="F13" s="469">
        <v>325</v>
      </c>
      <c r="G13" s="469">
        <v>47755</v>
      </c>
      <c r="H13" s="469">
        <v>6</v>
      </c>
      <c r="I13" s="469">
        <v>13912</v>
      </c>
      <c r="J13" s="469">
        <v>0</v>
      </c>
      <c r="K13" s="469">
        <v>0</v>
      </c>
      <c r="L13" s="469">
        <v>2</v>
      </c>
      <c r="M13" s="469">
        <v>1416</v>
      </c>
      <c r="N13" s="469">
        <v>24</v>
      </c>
      <c r="O13" s="469">
        <v>3746</v>
      </c>
      <c r="P13" s="469">
        <v>1018</v>
      </c>
      <c r="Q13" s="469">
        <v>256155</v>
      </c>
      <c r="R13" s="469">
        <v>1176</v>
      </c>
      <c r="S13" s="1120">
        <v>70087</v>
      </c>
      <c r="T13" s="455"/>
      <c r="U13" s="455"/>
      <c r="V13" s="455"/>
      <c r="W13" s="455"/>
      <c r="X13" s="455"/>
      <c r="Y13" s="455"/>
      <c r="Z13" s="455"/>
      <c r="AA13" s="455"/>
      <c r="AB13" s="455"/>
      <c r="AC13" s="455"/>
      <c r="AD13" s="455"/>
      <c r="AE13" s="455"/>
      <c r="AF13" s="455"/>
    </row>
    <row r="14" spans="1:32" ht="15" customHeight="1">
      <c r="A14" s="475" t="s">
        <v>483</v>
      </c>
      <c r="B14" s="1119">
        <f t="shared" si="1"/>
        <v>49</v>
      </c>
      <c r="C14" s="1119">
        <f t="shared" si="2"/>
        <v>3467</v>
      </c>
      <c r="D14" s="469">
        <v>33</v>
      </c>
      <c r="E14" s="469">
        <v>925</v>
      </c>
      <c r="F14" s="469">
        <v>2</v>
      </c>
      <c r="G14" s="469">
        <v>146</v>
      </c>
      <c r="H14" s="469">
        <v>0</v>
      </c>
      <c r="I14" s="469">
        <v>0</v>
      </c>
      <c r="J14" s="469">
        <v>0</v>
      </c>
      <c r="K14" s="469">
        <v>0</v>
      </c>
      <c r="L14" s="469">
        <v>0</v>
      </c>
      <c r="M14" s="469">
        <v>0</v>
      </c>
      <c r="N14" s="469">
        <v>0</v>
      </c>
      <c r="O14" s="469">
        <v>0</v>
      </c>
      <c r="P14" s="469">
        <v>6</v>
      </c>
      <c r="Q14" s="469">
        <v>1877</v>
      </c>
      <c r="R14" s="469">
        <v>8</v>
      </c>
      <c r="S14" s="1120">
        <v>519</v>
      </c>
      <c r="T14" s="455"/>
      <c r="U14" s="455"/>
      <c r="V14" s="455"/>
      <c r="W14" s="455"/>
      <c r="X14" s="455"/>
      <c r="Y14" s="455"/>
      <c r="Z14" s="455"/>
      <c r="AA14" s="455"/>
      <c r="AB14" s="455"/>
      <c r="AC14" s="455"/>
      <c r="AD14" s="455"/>
      <c r="AE14" s="455"/>
      <c r="AF14" s="455"/>
    </row>
    <row r="15" spans="1:32" ht="15" customHeight="1">
      <c r="A15" s="475" t="s">
        <v>476</v>
      </c>
      <c r="B15" s="1119">
        <f t="shared" si="1"/>
        <v>14826</v>
      </c>
      <c r="C15" s="1119">
        <f t="shared" si="2"/>
        <v>1071826</v>
      </c>
      <c r="D15" s="469">
        <v>9649</v>
      </c>
      <c r="E15" s="469">
        <v>437338</v>
      </c>
      <c r="F15" s="469">
        <v>910</v>
      </c>
      <c r="G15" s="469">
        <v>95920</v>
      </c>
      <c r="H15" s="469">
        <v>24</v>
      </c>
      <c r="I15" s="469">
        <v>25832</v>
      </c>
      <c r="J15" s="469">
        <v>2</v>
      </c>
      <c r="K15" s="469">
        <v>165</v>
      </c>
      <c r="L15" s="469">
        <v>4</v>
      </c>
      <c r="M15" s="469">
        <v>1977</v>
      </c>
      <c r="N15" s="469">
        <v>78</v>
      </c>
      <c r="O15" s="469">
        <v>9741</v>
      </c>
      <c r="P15" s="469">
        <v>1870</v>
      </c>
      <c r="Q15" s="469">
        <v>382414</v>
      </c>
      <c r="R15" s="469">
        <v>2289</v>
      </c>
      <c r="S15" s="1120">
        <v>118439</v>
      </c>
      <c r="T15" s="455"/>
      <c r="U15" s="455"/>
      <c r="V15" s="455"/>
      <c r="W15" s="455"/>
      <c r="X15" s="455"/>
      <c r="Y15" s="455"/>
      <c r="Z15" s="455"/>
      <c r="AA15" s="455"/>
      <c r="AB15" s="455"/>
      <c r="AC15" s="455"/>
      <c r="AD15" s="455"/>
      <c r="AE15" s="455"/>
      <c r="AF15" s="455"/>
    </row>
    <row r="16" spans="1:32" ht="15" customHeight="1">
      <c r="A16" s="476" t="s">
        <v>495</v>
      </c>
      <c r="B16" s="1121">
        <f t="shared" si="1"/>
        <v>59124</v>
      </c>
      <c r="C16" s="1121">
        <f t="shared" si="2"/>
        <v>6115147</v>
      </c>
      <c r="D16" s="1122">
        <v>26429</v>
      </c>
      <c r="E16" s="1122">
        <v>1413218</v>
      </c>
      <c r="F16" s="1122">
        <v>4965</v>
      </c>
      <c r="G16" s="1122">
        <v>773599</v>
      </c>
      <c r="H16" s="1122">
        <v>95</v>
      </c>
      <c r="I16" s="1122">
        <v>164908</v>
      </c>
      <c r="J16" s="1122">
        <v>2</v>
      </c>
      <c r="K16" s="1122">
        <v>14597</v>
      </c>
      <c r="L16" s="1122">
        <v>27</v>
      </c>
      <c r="M16" s="1122">
        <v>16857</v>
      </c>
      <c r="N16" s="1122">
        <v>419</v>
      </c>
      <c r="O16" s="1122">
        <v>61567</v>
      </c>
      <c r="P16" s="1122">
        <v>13305</v>
      </c>
      <c r="Q16" s="1122">
        <v>2894923</v>
      </c>
      <c r="R16" s="1122">
        <v>13882</v>
      </c>
      <c r="S16" s="1123">
        <v>775478</v>
      </c>
      <c r="T16" s="455"/>
      <c r="U16" s="455"/>
      <c r="V16" s="455"/>
      <c r="W16" s="455"/>
      <c r="X16" s="455"/>
      <c r="Y16" s="455"/>
      <c r="Z16" s="455"/>
      <c r="AA16" s="455"/>
      <c r="AB16" s="455"/>
      <c r="AC16" s="455"/>
      <c r="AD16" s="455"/>
      <c r="AE16" s="455"/>
      <c r="AF16" s="455"/>
    </row>
    <row r="17" spans="1:32" ht="15" customHeight="1" thickBot="1">
      <c r="A17" s="477" t="s">
        <v>496</v>
      </c>
      <c r="B17" s="1124">
        <f t="shared" si="1"/>
        <v>3880</v>
      </c>
      <c r="C17" s="1124">
        <f t="shared" si="2"/>
        <v>434005</v>
      </c>
      <c r="D17" s="1125">
        <v>1616</v>
      </c>
      <c r="E17" s="1125">
        <v>124591</v>
      </c>
      <c r="F17" s="1125">
        <v>252</v>
      </c>
      <c r="G17" s="1125">
        <v>33000</v>
      </c>
      <c r="H17" s="1125">
        <v>10</v>
      </c>
      <c r="I17" s="1125">
        <v>11409</v>
      </c>
      <c r="J17" s="1125">
        <v>2</v>
      </c>
      <c r="K17" s="1125">
        <v>165</v>
      </c>
      <c r="L17" s="1125">
        <v>3</v>
      </c>
      <c r="M17" s="1125">
        <v>1661</v>
      </c>
      <c r="N17" s="1125">
        <v>32</v>
      </c>
      <c r="O17" s="1125">
        <v>4257</v>
      </c>
      <c r="P17" s="1125">
        <v>956</v>
      </c>
      <c r="Q17" s="1125">
        <v>198312</v>
      </c>
      <c r="R17" s="1125">
        <v>1009</v>
      </c>
      <c r="S17" s="1126">
        <v>60610</v>
      </c>
      <c r="T17" s="455"/>
      <c r="U17" s="455"/>
      <c r="V17" s="455"/>
      <c r="W17" s="455"/>
      <c r="X17" s="455"/>
      <c r="Y17" s="455"/>
      <c r="Z17" s="455"/>
      <c r="AA17" s="455"/>
      <c r="AB17" s="455"/>
      <c r="AC17" s="455"/>
      <c r="AD17" s="455"/>
      <c r="AE17" s="455"/>
      <c r="AF17" s="455"/>
    </row>
    <row r="18" spans="1:32" ht="10.5">
      <c r="A18" s="455"/>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row>
    <row r="19" spans="1:32" ht="10.5">
      <c r="A19" s="455"/>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row>
    <row r="34" ht="10.5">
      <c r="N34" s="455"/>
    </row>
    <row r="35" ht="10.5">
      <c r="N35" s="455"/>
    </row>
    <row r="36" ht="10.5">
      <c r="N36" s="455"/>
    </row>
    <row r="37" ht="10.5">
      <c r="N37" s="455"/>
    </row>
  </sheetData>
  <printOptions/>
  <pageMargins left="0.24" right="0.18" top="1" bottom="1" header="0.512" footer="0.512"/>
  <pageSetup horizontalDpi="600" verticalDpi="600" orientation="landscape" paperSize="9" r:id="rId1"/>
  <headerFooter alignWithMargins="0">
    <oddHeader>&amp;R&amp;D  &amp;T</oddHeader>
  </headerFooter>
</worksheet>
</file>

<file path=xl/worksheets/sheet24.xml><?xml version="1.0" encoding="utf-8"?>
<worksheet xmlns="http://schemas.openxmlformats.org/spreadsheetml/2006/main" xmlns:r="http://schemas.openxmlformats.org/officeDocument/2006/relationships">
  <sheetPr codeName="Sheet23"/>
  <dimension ref="B2:J13"/>
  <sheetViews>
    <sheetView workbookViewId="0" topLeftCell="A1">
      <selection activeCell="A1" sqref="A1"/>
    </sheetView>
  </sheetViews>
  <sheetFormatPr defaultColWidth="9.00390625" defaultRowHeight="15" customHeight="1"/>
  <cols>
    <col min="1" max="1" width="2.625" style="480" customWidth="1"/>
    <col min="2" max="2" width="18.625" style="480" customWidth="1"/>
    <col min="3" max="3" width="13.125" style="480" customWidth="1"/>
    <col min="4" max="4" width="6.125" style="480" customWidth="1"/>
    <col min="5" max="5" width="13.125" style="480" customWidth="1"/>
    <col min="6" max="6" width="6.125" style="480" customWidth="1"/>
    <col min="7" max="7" width="13.125" style="480" customWidth="1"/>
    <col min="8" max="8" width="6.125" style="480" customWidth="1"/>
    <col min="9" max="9" width="13.125" style="480" customWidth="1"/>
    <col min="10" max="10" width="6.125" style="480" customWidth="1"/>
    <col min="11" max="16384" width="9.00390625" style="480" customWidth="1"/>
  </cols>
  <sheetData>
    <row r="2" spans="2:10" ht="15" customHeight="1" thickBot="1">
      <c r="B2" s="478" t="s">
        <v>497</v>
      </c>
      <c r="C2" s="478"/>
      <c r="D2" s="478"/>
      <c r="E2" s="478"/>
      <c r="F2" s="478"/>
      <c r="G2" s="478"/>
      <c r="H2" s="478"/>
      <c r="I2" s="479"/>
      <c r="J2" s="479" t="s">
        <v>498</v>
      </c>
    </row>
    <row r="3" spans="2:10" ht="21" customHeight="1" thickTop="1">
      <c r="B3" s="481" t="s">
        <v>499</v>
      </c>
      <c r="C3" s="482" t="s">
        <v>500</v>
      </c>
      <c r="D3" s="483"/>
      <c r="E3" s="484" t="s">
        <v>501</v>
      </c>
      <c r="F3" s="485"/>
      <c r="G3" s="482" t="s">
        <v>502</v>
      </c>
      <c r="H3" s="483"/>
      <c r="I3" s="486" t="s">
        <v>503</v>
      </c>
      <c r="J3" s="483"/>
    </row>
    <row r="4" spans="2:10" ht="21" customHeight="1">
      <c r="B4" s="487" t="s">
        <v>863</v>
      </c>
      <c r="C4" s="488">
        <f>E4+G4+I4</f>
        <v>162</v>
      </c>
      <c r="D4" s="489">
        <f>F4+H4+J4</f>
        <v>2097</v>
      </c>
      <c r="E4" s="488">
        <v>3</v>
      </c>
      <c r="F4" s="490">
        <v>110</v>
      </c>
      <c r="G4" s="488">
        <v>45</v>
      </c>
      <c r="H4" s="489">
        <v>834</v>
      </c>
      <c r="I4" s="488">
        <v>114</v>
      </c>
      <c r="J4" s="489">
        <v>1153</v>
      </c>
    </row>
    <row r="5" spans="2:10" s="492" customFormat="1" ht="21" customHeight="1">
      <c r="B5" s="491" t="s">
        <v>1301</v>
      </c>
      <c r="C5" s="488">
        <f aca="true" t="shared" si="0" ref="C5:J5">SUM(C7:C12)</f>
        <v>161</v>
      </c>
      <c r="D5" s="1127">
        <f t="shared" si="0"/>
        <v>2095</v>
      </c>
      <c r="E5" s="488">
        <f t="shared" si="0"/>
        <v>3</v>
      </c>
      <c r="F5" s="1128">
        <f t="shared" si="0"/>
        <v>107</v>
      </c>
      <c r="G5" s="488">
        <f t="shared" si="0"/>
        <v>46</v>
      </c>
      <c r="H5" s="1127">
        <f t="shared" si="0"/>
        <v>832</v>
      </c>
      <c r="I5" s="488">
        <f t="shared" si="0"/>
        <v>112</v>
      </c>
      <c r="J5" s="1127">
        <f t="shared" si="0"/>
        <v>1156</v>
      </c>
    </row>
    <row r="6" spans="2:10" ht="21" customHeight="1">
      <c r="B6" s="493"/>
      <c r="C6" s="488"/>
      <c r="D6" s="244"/>
      <c r="E6" s="488"/>
      <c r="F6" s="1129"/>
      <c r="G6" s="488"/>
      <c r="H6" s="288"/>
      <c r="I6" s="488"/>
      <c r="J6" s="288"/>
    </row>
    <row r="7" spans="2:10" ht="21" customHeight="1">
      <c r="B7" s="487" t="s">
        <v>504</v>
      </c>
      <c r="C7" s="488">
        <f aca="true" t="shared" si="1" ref="C7:D12">E7+G7+I7</f>
        <v>58</v>
      </c>
      <c r="D7" s="288">
        <f t="shared" si="1"/>
        <v>745</v>
      </c>
      <c r="E7" s="488">
        <v>1</v>
      </c>
      <c r="F7" s="1129">
        <v>33</v>
      </c>
      <c r="G7" s="488">
        <v>22</v>
      </c>
      <c r="H7" s="288">
        <v>323</v>
      </c>
      <c r="I7" s="488">
        <v>35</v>
      </c>
      <c r="J7" s="288">
        <v>389</v>
      </c>
    </row>
    <row r="8" spans="2:10" ht="21" customHeight="1">
      <c r="B8" s="487" t="s">
        <v>505</v>
      </c>
      <c r="C8" s="488">
        <f t="shared" si="1"/>
        <v>33</v>
      </c>
      <c r="D8" s="288">
        <f t="shared" si="1"/>
        <v>484</v>
      </c>
      <c r="E8" s="488">
        <v>1</v>
      </c>
      <c r="F8" s="1129">
        <v>33</v>
      </c>
      <c r="G8" s="488">
        <v>4</v>
      </c>
      <c r="H8" s="288">
        <v>170</v>
      </c>
      <c r="I8" s="488">
        <v>28</v>
      </c>
      <c r="J8" s="288">
        <v>281</v>
      </c>
    </row>
    <row r="9" spans="2:10" ht="21" customHeight="1">
      <c r="B9" s="487" t="s">
        <v>506</v>
      </c>
      <c r="C9" s="488">
        <f t="shared" si="1"/>
        <v>21</v>
      </c>
      <c r="D9" s="288">
        <f t="shared" si="1"/>
        <v>286</v>
      </c>
      <c r="E9" s="488">
        <v>1</v>
      </c>
      <c r="F9" s="1129">
        <v>11</v>
      </c>
      <c r="G9" s="488">
        <v>6</v>
      </c>
      <c r="H9" s="288">
        <v>102</v>
      </c>
      <c r="I9" s="488">
        <v>14</v>
      </c>
      <c r="J9" s="288">
        <v>173</v>
      </c>
    </row>
    <row r="10" spans="2:10" ht="21" customHeight="1">
      <c r="B10" s="487" t="s">
        <v>507</v>
      </c>
      <c r="C10" s="488">
        <f t="shared" si="1"/>
        <v>27</v>
      </c>
      <c r="D10" s="288">
        <f t="shared" si="1"/>
        <v>249</v>
      </c>
      <c r="E10" s="488">
        <v>0</v>
      </c>
      <c r="F10" s="1129">
        <v>5</v>
      </c>
      <c r="G10" s="488">
        <v>10</v>
      </c>
      <c r="H10" s="288">
        <v>117</v>
      </c>
      <c r="I10" s="488">
        <v>17</v>
      </c>
      <c r="J10" s="288">
        <v>127</v>
      </c>
    </row>
    <row r="11" spans="2:10" ht="21" customHeight="1">
      <c r="B11" s="487" t="s">
        <v>508</v>
      </c>
      <c r="C11" s="488">
        <f t="shared" si="1"/>
        <v>8</v>
      </c>
      <c r="D11" s="288">
        <f t="shared" si="1"/>
        <v>169</v>
      </c>
      <c r="E11" s="488">
        <v>0</v>
      </c>
      <c r="F11" s="1129">
        <v>11</v>
      </c>
      <c r="G11" s="488">
        <v>1</v>
      </c>
      <c r="H11" s="288">
        <v>60</v>
      </c>
      <c r="I11" s="488">
        <v>7</v>
      </c>
      <c r="J11" s="288">
        <v>98</v>
      </c>
    </row>
    <row r="12" spans="2:10" ht="21" customHeight="1" thickBot="1">
      <c r="B12" s="494" t="s">
        <v>509</v>
      </c>
      <c r="C12" s="1130">
        <f t="shared" si="1"/>
        <v>14</v>
      </c>
      <c r="D12" s="1131">
        <f t="shared" si="1"/>
        <v>162</v>
      </c>
      <c r="E12" s="1130">
        <v>0</v>
      </c>
      <c r="F12" s="1132">
        <v>14</v>
      </c>
      <c r="G12" s="1130">
        <v>3</v>
      </c>
      <c r="H12" s="1131">
        <v>60</v>
      </c>
      <c r="I12" s="1130">
        <v>11</v>
      </c>
      <c r="J12" s="1131">
        <v>88</v>
      </c>
    </row>
    <row r="13" ht="15" customHeight="1">
      <c r="B13" s="480" t="s">
        <v>510</v>
      </c>
    </row>
  </sheetData>
  <printOptions/>
  <pageMargins left="0.2755905511811024" right="0.31496062992125984" top="0.5905511811023623" bottom="0.3937007874015748" header="0.2755905511811024" footer="0.1968503937007874"/>
  <pageSetup horizontalDpi="600" verticalDpi="600" orientation="portrait" paperSize="9" r:id="rId1"/>
  <headerFooter alignWithMargins="0">
    <oddHeader>&amp;R&amp;D  &amp;T</oddHeader>
  </headerFooter>
</worksheet>
</file>

<file path=xl/worksheets/sheet25.xml><?xml version="1.0" encoding="utf-8"?>
<worksheet xmlns="http://schemas.openxmlformats.org/spreadsheetml/2006/main" xmlns:r="http://schemas.openxmlformats.org/officeDocument/2006/relationships">
  <sheetPr codeName="Sheet24"/>
  <dimension ref="A1:P37"/>
  <sheetViews>
    <sheetView workbookViewId="0" topLeftCell="A1">
      <selection activeCell="A1" sqref="A1"/>
    </sheetView>
  </sheetViews>
  <sheetFormatPr defaultColWidth="9.00390625" defaultRowHeight="15" customHeight="1"/>
  <cols>
    <col min="1" max="1" width="2.625" style="325" customWidth="1"/>
    <col min="2" max="2" width="3.625" style="325" customWidth="1"/>
    <col min="3" max="3" width="14.625" style="325" customWidth="1"/>
    <col min="4" max="4" width="7.625" style="325" customWidth="1"/>
    <col min="5" max="13" width="7.625" style="535" customWidth="1"/>
    <col min="14" max="16" width="9.00390625" style="535" customWidth="1"/>
    <col min="17" max="16384" width="9.00390625" style="325" customWidth="1"/>
  </cols>
  <sheetData>
    <row r="1" spans="1:16" s="496" customFormat="1" ht="24" customHeight="1">
      <c r="A1" s="495"/>
      <c r="B1" s="496" t="s">
        <v>275</v>
      </c>
      <c r="E1" s="497"/>
      <c r="F1" s="497"/>
      <c r="G1" s="497"/>
      <c r="H1" s="497"/>
      <c r="I1" s="497"/>
      <c r="J1" s="497"/>
      <c r="K1" s="497"/>
      <c r="L1" s="497"/>
      <c r="M1" s="497"/>
      <c r="N1" s="497"/>
      <c r="O1" s="497"/>
      <c r="P1" s="497"/>
    </row>
    <row r="2" spans="5:16" s="326" customFormat="1" ht="15" customHeight="1">
      <c r="E2" s="498"/>
      <c r="F2" s="498"/>
      <c r="G2" s="498"/>
      <c r="H2" s="498"/>
      <c r="I2" s="498"/>
      <c r="J2" s="498"/>
      <c r="K2" s="498"/>
      <c r="L2" s="498"/>
      <c r="M2" s="498"/>
      <c r="N2" s="498"/>
      <c r="O2" s="498"/>
      <c r="P2" s="498"/>
    </row>
    <row r="3" spans="2:16" s="326" customFormat="1" ht="15" customHeight="1">
      <c r="B3" s="499" t="s">
        <v>519</v>
      </c>
      <c r="C3" s="500"/>
      <c r="D3" s="500"/>
      <c r="E3" s="501"/>
      <c r="F3" s="501"/>
      <c r="G3" s="501"/>
      <c r="H3" s="501"/>
      <c r="I3" s="501"/>
      <c r="J3" s="501"/>
      <c r="K3" s="501"/>
      <c r="M3" s="498"/>
      <c r="N3" s="498"/>
      <c r="O3" s="498"/>
      <c r="P3" s="498"/>
    </row>
    <row r="4" spans="2:16" s="326" customFormat="1" ht="15" customHeight="1" thickBot="1">
      <c r="B4" s="500"/>
      <c r="C4" s="500"/>
      <c r="D4" s="500"/>
      <c r="E4" s="501"/>
      <c r="F4" s="501"/>
      <c r="G4" s="501"/>
      <c r="H4" s="501"/>
      <c r="I4" s="501"/>
      <c r="J4" s="501"/>
      <c r="K4" s="501"/>
      <c r="L4" s="502" t="s">
        <v>217</v>
      </c>
      <c r="M4" s="498"/>
      <c r="N4" s="498"/>
      <c r="O4" s="498"/>
      <c r="P4" s="498"/>
    </row>
    <row r="5" spans="2:16" s="326" customFormat="1" ht="15" customHeight="1" thickTop="1">
      <c r="B5" s="1389" t="s">
        <v>515</v>
      </c>
      <c r="C5" s="1390"/>
      <c r="D5" s="1392" t="s">
        <v>520</v>
      </c>
      <c r="E5" s="1395"/>
      <c r="F5" s="1396"/>
      <c r="G5" s="1392" t="s">
        <v>521</v>
      </c>
      <c r="H5" s="1395"/>
      <c r="I5" s="1396"/>
      <c r="J5" s="1392" t="s">
        <v>522</v>
      </c>
      <c r="K5" s="1395"/>
      <c r="L5" s="1395"/>
      <c r="M5" s="498"/>
      <c r="N5" s="498"/>
      <c r="O5" s="498"/>
      <c r="P5" s="498"/>
    </row>
    <row r="6" spans="2:16" s="326" customFormat="1" ht="15" customHeight="1">
      <c r="B6" s="1394"/>
      <c r="C6" s="1393"/>
      <c r="D6" s="1397"/>
      <c r="E6" s="1398"/>
      <c r="F6" s="1394"/>
      <c r="G6" s="1397"/>
      <c r="H6" s="1398"/>
      <c r="I6" s="1394"/>
      <c r="J6" s="1397"/>
      <c r="K6" s="1398"/>
      <c r="L6" s="1398"/>
      <c r="M6" s="498"/>
      <c r="N6" s="498"/>
      <c r="O6" s="498"/>
      <c r="P6" s="498"/>
    </row>
    <row r="7" spans="2:16" s="326" customFormat="1" ht="15" customHeight="1">
      <c r="B7" s="1388"/>
      <c r="C7" s="1391"/>
      <c r="D7" s="503" t="s">
        <v>449</v>
      </c>
      <c r="E7" s="504" t="s">
        <v>450</v>
      </c>
      <c r="F7" s="504" t="s">
        <v>523</v>
      </c>
      <c r="G7" s="504" t="s">
        <v>449</v>
      </c>
      <c r="H7" s="504" t="s">
        <v>450</v>
      </c>
      <c r="I7" s="504" t="s">
        <v>523</v>
      </c>
      <c r="J7" s="505" t="s">
        <v>449</v>
      </c>
      <c r="K7" s="505" t="s">
        <v>450</v>
      </c>
      <c r="L7" s="506" t="s">
        <v>523</v>
      </c>
      <c r="M7" s="498"/>
      <c r="N7" s="498"/>
      <c r="O7" s="498"/>
      <c r="P7" s="498"/>
    </row>
    <row r="8" spans="2:16" s="326" customFormat="1" ht="15" customHeight="1">
      <c r="B8" s="1387" t="s">
        <v>523</v>
      </c>
      <c r="C8" s="1388"/>
      <c r="D8" s="507">
        <f>SUM(D9:D13)</f>
        <v>1197</v>
      </c>
      <c r="E8" s="507">
        <f>SUM(E9:E13)</f>
        <v>644</v>
      </c>
      <c r="F8" s="508">
        <f aca="true" t="shared" si="0" ref="F8:F13">D8+E8</f>
        <v>1841</v>
      </c>
      <c r="G8" s="507">
        <f>SUM(G9:G13)</f>
        <v>2</v>
      </c>
      <c r="H8" s="509">
        <f>SUM(H9:H13)</f>
        <v>447</v>
      </c>
      <c r="I8" s="508">
        <f aca="true" t="shared" si="1" ref="I8:I13">G8+H8</f>
        <v>449</v>
      </c>
      <c r="J8" s="510">
        <f aca="true" t="shared" si="2" ref="J8:K13">IF(D8=0,0,G8/D8)</f>
        <v>0.001670843776106934</v>
      </c>
      <c r="K8" s="510">
        <f t="shared" si="2"/>
        <v>0.6940993788819876</v>
      </c>
      <c r="L8" s="511">
        <f aca="true" t="shared" si="3" ref="L8:L13">J8+K8</f>
        <v>0.6957702226580945</v>
      </c>
      <c r="M8" s="498"/>
      <c r="N8" s="498"/>
      <c r="O8" s="498"/>
      <c r="P8" s="498"/>
    </row>
    <row r="9" spans="2:16" s="326" customFormat="1" ht="15" customHeight="1">
      <c r="B9" s="1384" t="s">
        <v>524</v>
      </c>
      <c r="C9" s="512" t="s">
        <v>525</v>
      </c>
      <c r="D9" s="513">
        <v>55</v>
      </c>
      <c r="E9" s="514">
        <v>22</v>
      </c>
      <c r="F9" s="509">
        <f t="shared" si="0"/>
        <v>77</v>
      </c>
      <c r="G9" s="514">
        <v>0</v>
      </c>
      <c r="H9" s="514">
        <v>8</v>
      </c>
      <c r="I9" s="509">
        <f t="shared" si="1"/>
        <v>8</v>
      </c>
      <c r="J9" s="515">
        <f t="shared" si="2"/>
        <v>0</v>
      </c>
      <c r="K9" s="515">
        <f t="shared" si="2"/>
        <v>0.36363636363636365</v>
      </c>
      <c r="L9" s="516">
        <f t="shared" si="3"/>
        <v>0.36363636363636365</v>
      </c>
      <c r="M9" s="498"/>
      <c r="N9" s="498"/>
      <c r="O9" s="498"/>
      <c r="P9" s="498"/>
    </row>
    <row r="10" spans="2:16" s="326" customFormat="1" ht="15" customHeight="1">
      <c r="B10" s="1385"/>
      <c r="C10" s="517" t="s">
        <v>526</v>
      </c>
      <c r="D10" s="518">
        <v>62</v>
      </c>
      <c r="E10" s="519">
        <v>26</v>
      </c>
      <c r="F10" s="509">
        <f t="shared" si="0"/>
        <v>88</v>
      </c>
      <c r="G10" s="519">
        <v>0</v>
      </c>
      <c r="H10" s="519">
        <v>18</v>
      </c>
      <c r="I10" s="509">
        <f t="shared" si="1"/>
        <v>18</v>
      </c>
      <c r="J10" s="515">
        <f t="shared" si="2"/>
        <v>0</v>
      </c>
      <c r="K10" s="515">
        <f t="shared" si="2"/>
        <v>0.6923076923076923</v>
      </c>
      <c r="L10" s="516">
        <f t="shared" si="3"/>
        <v>0.6923076923076923</v>
      </c>
      <c r="M10" s="498"/>
      <c r="N10" s="498"/>
      <c r="O10" s="498"/>
      <c r="P10" s="498"/>
    </row>
    <row r="11" spans="2:16" s="326" customFormat="1" ht="15" customHeight="1">
      <c r="B11" s="1385"/>
      <c r="C11" s="517" t="s">
        <v>527</v>
      </c>
      <c r="D11" s="518">
        <v>351</v>
      </c>
      <c r="E11" s="519">
        <v>227</v>
      </c>
      <c r="F11" s="509">
        <f t="shared" si="0"/>
        <v>578</v>
      </c>
      <c r="G11" s="519">
        <v>2</v>
      </c>
      <c r="H11" s="519">
        <v>140</v>
      </c>
      <c r="I11" s="509">
        <f t="shared" si="1"/>
        <v>142</v>
      </c>
      <c r="J11" s="515">
        <f t="shared" si="2"/>
        <v>0.005698005698005698</v>
      </c>
      <c r="K11" s="515">
        <f t="shared" si="2"/>
        <v>0.6167400881057269</v>
      </c>
      <c r="L11" s="516">
        <f t="shared" si="3"/>
        <v>0.6224380938037326</v>
      </c>
      <c r="M11" s="498"/>
      <c r="N11" s="498"/>
      <c r="O11" s="498"/>
      <c r="P11" s="498"/>
    </row>
    <row r="12" spans="2:16" s="326" customFormat="1" ht="15" customHeight="1">
      <c r="B12" s="1385"/>
      <c r="C12" s="517" t="s">
        <v>528</v>
      </c>
      <c r="D12" s="518">
        <v>182</v>
      </c>
      <c r="E12" s="519">
        <v>135</v>
      </c>
      <c r="F12" s="509">
        <f t="shared" si="0"/>
        <v>317</v>
      </c>
      <c r="G12" s="519">
        <v>0</v>
      </c>
      <c r="H12" s="519">
        <v>88</v>
      </c>
      <c r="I12" s="509">
        <f t="shared" si="1"/>
        <v>88</v>
      </c>
      <c r="J12" s="515">
        <f t="shared" si="2"/>
        <v>0</v>
      </c>
      <c r="K12" s="515">
        <f t="shared" si="2"/>
        <v>0.6518518518518519</v>
      </c>
      <c r="L12" s="516">
        <f t="shared" si="3"/>
        <v>0.6518518518518519</v>
      </c>
      <c r="M12" s="498"/>
      <c r="N12" s="498"/>
      <c r="O12" s="498"/>
      <c r="P12" s="498"/>
    </row>
    <row r="13" spans="2:16" s="326" customFormat="1" ht="15" customHeight="1" thickBot="1">
      <c r="B13" s="1386"/>
      <c r="C13" s="520" t="s">
        <v>529</v>
      </c>
      <c r="D13" s="521">
        <v>547</v>
      </c>
      <c r="E13" s="522">
        <v>234</v>
      </c>
      <c r="F13" s="521">
        <f t="shared" si="0"/>
        <v>781</v>
      </c>
      <c r="G13" s="522">
        <v>0</v>
      </c>
      <c r="H13" s="522">
        <v>193</v>
      </c>
      <c r="I13" s="521">
        <f t="shared" si="1"/>
        <v>193</v>
      </c>
      <c r="J13" s="523">
        <f t="shared" si="2"/>
        <v>0</v>
      </c>
      <c r="K13" s="523">
        <f t="shared" si="2"/>
        <v>0.8247863247863247</v>
      </c>
      <c r="L13" s="524">
        <f t="shared" si="3"/>
        <v>0.8247863247863247</v>
      </c>
      <c r="M13" s="498"/>
      <c r="N13" s="498"/>
      <c r="O13" s="498"/>
      <c r="P13" s="498"/>
    </row>
    <row r="14" spans="2:16" s="326" customFormat="1" ht="15" customHeight="1">
      <c r="B14" s="326" t="s">
        <v>516</v>
      </c>
      <c r="E14" s="498"/>
      <c r="F14" s="498"/>
      <c r="G14" s="498"/>
      <c r="H14" s="498"/>
      <c r="I14" s="498"/>
      <c r="J14" s="498"/>
      <c r="K14" s="498"/>
      <c r="L14" s="498"/>
      <c r="M14" s="498"/>
      <c r="N14" s="498"/>
      <c r="O14" s="498"/>
      <c r="P14" s="498"/>
    </row>
    <row r="15" spans="2:16" s="326" customFormat="1" ht="15" customHeight="1">
      <c r="B15" s="326" t="s">
        <v>517</v>
      </c>
      <c r="E15" s="498"/>
      <c r="F15" s="498"/>
      <c r="G15" s="498"/>
      <c r="H15" s="498"/>
      <c r="I15" s="498"/>
      <c r="J15" s="498"/>
      <c r="K15" s="498"/>
      <c r="L15" s="498"/>
      <c r="M15" s="498"/>
      <c r="N15" s="498"/>
      <c r="O15" s="498"/>
      <c r="P15" s="498"/>
    </row>
    <row r="16" spans="2:16" s="326" customFormat="1" ht="15" customHeight="1">
      <c r="B16" s="326" t="s">
        <v>518</v>
      </c>
      <c r="E16" s="498"/>
      <c r="F16" s="498"/>
      <c r="G16" s="498"/>
      <c r="H16" s="498"/>
      <c r="I16" s="498"/>
      <c r="J16" s="498"/>
      <c r="K16" s="498"/>
      <c r="L16" s="498"/>
      <c r="M16" s="498"/>
      <c r="N16" s="498"/>
      <c r="O16" s="498"/>
      <c r="P16" s="498"/>
    </row>
    <row r="17" spans="2:16" s="326" customFormat="1" ht="15" customHeight="1">
      <c r="B17" s="326" t="s">
        <v>530</v>
      </c>
      <c r="E17" s="498"/>
      <c r="F17" s="498"/>
      <c r="G17" s="498"/>
      <c r="H17" s="498"/>
      <c r="I17" s="498"/>
      <c r="J17" s="498"/>
      <c r="K17" s="498"/>
      <c r="L17" s="498"/>
      <c r="M17" s="498"/>
      <c r="N17" s="498"/>
      <c r="O17" s="498"/>
      <c r="P17" s="498"/>
    </row>
    <row r="18" spans="5:16" s="326" customFormat="1" ht="15" customHeight="1">
      <c r="E18" s="498"/>
      <c r="F18" s="498"/>
      <c r="G18" s="498"/>
      <c r="H18" s="498"/>
      <c r="I18" s="498"/>
      <c r="J18" s="498"/>
      <c r="K18" s="498"/>
      <c r="L18" s="498"/>
      <c r="M18" s="498"/>
      <c r="N18" s="498"/>
      <c r="O18" s="498"/>
      <c r="P18" s="498"/>
    </row>
    <row r="19" spans="5:16" s="326" customFormat="1" ht="15" customHeight="1">
      <c r="E19" s="498"/>
      <c r="F19" s="498"/>
      <c r="G19" s="498"/>
      <c r="H19" s="498"/>
      <c r="I19" s="498"/>
      <c r="J19" s="498"/>
      <c r="K19" s="498"/>
      <c r="L19" s="498"/>
      <c r="M19" s="498"/>
      <c r="N19" s="498"/>
      <c r="O19" s="498"/>
      <c r="P19" s="498"/>
    </row>
    <row r="20" spans="2:16" s="326" customFormat="1" ht="15" customHeight="1">
      <c r="B20" s="499" t="s">
        <v>531</v>
      </c>
      <c r="C20" s="500"/>
      <c r="D20" s="500"/>
      <c r="E20" s="501"/>
      <c r="F20" s="501"/>
      <c r="G20" s="502"/>
      <c r="H20" s="501"/>
      <c r="I20" s="501"/>
      <c r="J20" s="501"/>
      <c r="K20" s="498"/>
      <c r="L20" s="498"/>
      <c r="M20" s="498"/>
      <c r="N20" s="498"/>
      <c r="O20" s="498"/>
      <c r="P20" s="498"/>
    </row>
    <row r="21" spans="2:16" s="326" customFormat="1" ht="16.5" customHeight="1" thickBot="1">
      <c r="B21" s="500"/>
      <c r="C21" s="500"/>
      <c r="D21" s="500"/>
      <c r="E21" s="501"/>
      <c r="F21" s="502" t="s">
        <v>217</v>
      </c>
      <c r="G21" s="501"/>
      <c r="H21" s="501"/>
      <c r="I21" s="501"/>
      <c r="J21" s="501"/>
      <c r="K21" s="501"/>
      <c r="L21" s="501"/>
      <c r="M21" s="498"/>
      <c r="N21" s="498"/>
      <c r="O21" s="498"/>
      <c r="P21" s="498"/>
    </row>
    <row r="22" spans="2:15" s="326" customFormat="1" ht="15" customHeight="1" thickTop="1">
      <c r="B22" s="1389" t="s">
        <v>515</v>
      </c>
      <c r="C22" s="1390"/>
      <c r="D22" s="1392" t="s">
        <v>532</v>
      </c>
      <c r="E22" s="525"/>
      <c r="F22" s="525"/>
      <c r="G22" s="500"/>
      <c r="H22" s="500"/>
      <c r="I22" s="500"/>
      <c r="J22" s="1307"/>
      <c r="K22" s="1307"/>
      <c r="L22" s="498"/>
      <c r="M22" s="498"/>
      <c r="N22" s="498"/>
      <c r="O22" s="498"/>
    </row>
    <row r="23" spans="2:15" s="326" customFormat="1" ht="15" customHeight="1">
      <c r="B23" s="1388"/>
      <c r="C23" s="1391"/>
      <c r="D23" s="1393"/>
      <c r="E23" s="152" t="s">
        <v>449</v>
      </c>
      <c r="F23" s="153" t="s">
        <v>450</v>
      </c>
      <c r="G23" s="501"/>
      <c r="H23" s="501"/>
      <c r="I23" s="501"/>
      <c r="J23" s="1307"/>
      <c r="K23" s="1307"/>
      <c r="L23" s="498"/>
      <c r="M23" s="498"/>
      <c r="N23" s="498"/>
      <c r="O23" s="498"/>
    </row>
    <row r="24" spans="2:15" s="326" customFormat="1" ht="15" customHeight="1">
      <c r="B24" s="1308" t="s">
        <v>533</v>
      </c>
      <c r="C24" s="1383"/>
      <c r="D24" s="508">
        <f>SUM(E24:F24)</f>
        <v>56</v>
      </c>
      <c r="E24" s="508">
        <f>SUM(E25:E29)</f>
        <v>8</v>
      </c>
      <c r="F24" s="527">
        <f>SUM(F25:F29)</f>
        <v>48</v>
      </c>
      <c r="G24" s="528"/>
      <c r="H24" s="528"/>
      <c r="I24" s="528"/>
      <c r="J24" s="528"/>
      <c r="K24" s="528"/>
      <c r="L24" s="498"/>
      <c r="M24" s="498"/>
      <c r="N24" s="498"/>
      <c r="O24" s="498"/>
    </row>
    <row r="25" spans="2:15" s="326" customFormat="1" ht="15" customHeight="1">
      <c r="B25" s="1384" t="s">
        <v>524</v>
      </c>
      <c r="C25" s="512" t="s">
        <v>525</v>
      </c>
      <c r="D25" s="513">
        <f>E25+F25</f>
        <v>3</v>
      </c>
      <c r="E25" s="514">
        <v>0</v>
      </c>
      <c r="F25" s="529">
        <v>3</v>
      </c>
      <c r="G25" s="530"/>
      <c r="H25" s="530"/>
      <c r="I25" s="530"/>
      <c r="J25" s="530"/>
      <c r="K25" s="530"/>
      <c r="L25" s="498"/>
      <c r="M25" s="498"/>
      <c r="N25" s="498"/>
      <c r="O25" s="498"/>
    </row>
    <row r="26" spans="2:15" s="326" customFormat="1" ht="15" customHeight="1">
      <c r="B26" s="1385"/>
      <c r="C26" s="517" t="s">
        <v>526</v>
      </c>
      <c r="D26" s="531">
        <f>E26+F26</f>
        <v>5</v>
      </c>
      <c r="E26" s="519">
        <v>1</v>
      </c>
      <c r="F26" s="532">
        <v>4</v>
      </c>
      <c r="G26" s="530"/>
      <c r="H26" s="530"/>
      <c r="I26" s="530"/>
      <c r="J26" s="530"/>
      <c r="K26" s="530"/>
      <c r="L26" s="498"/>
      <c r="M26" s="498"/>
      <c r="N26" s="498"/>
      <c r="O26" s="498"/>
    </row>
    <row r="27" spans="2:15" s="326" customFormat="1" ht="15" customHeight="1">
      <c r="B27" s="1385"/>
      <c r="C27" s="517" t="s">
        <v>527</v>
      </c>
      <c r="D27" s="531">
        <f>E27+F27</f>
        <v>19</v>
      </c>
      <c r="E27" s="519">
        <v>1</v>
      </c>
      <c r="F27" s="532">
        <v>18</v>
      </c>
      <c r="G27" s="530"/>
      <c r="H27" s="530"/>
      <c r="I27" s="530"/>
      <c r="J27" s="530"/>
      <c r="K27" s="530"/>
      <c r="L27" s="498"/>
      <c r="M27" s="498"/>
      <c r="N27" s="498"/>
      <c r="O27" s="498"/>
    </row>
    <row r="28" spans="2:15" s="326" customFormat="1" ht="15" customHeight="1">
      <c r="B28" s="1385"/>
      <c r="C28" s="517" t="s">
        <v>528</v>
      </c>
      <c r="D28" s="531">
        <f>E28+F28</f>
        <v>4</v>
      </c>
      <c r="E28" s="519">
        <v>0</v>
      </c>
      <c r="F28" s="532">
        <v>4</v>
      </c>
      <c r="G28" s="530"/>
      <c r="H28" s="530"/>
      <c r="I28" s="530"/>
      <c r="J28" s="530"/>
      <c r="K28" s="530"/>
      <c r="L28" s="498"/>
      <c r="M28" s="498"/>
      <c r="N28" s="498"/>
      <c r="O28" s="498"/>
    </row>
    <row r="29" spans="2:15" s="326" customFormat="1" ht="15" customHeight="1" thickBot="1">
      <c r="B29" s="1386"/>
      <c r="C29" s="520" t="s">
        <v>529</v>
      </c>
      <c r="D29" s="533">
        <f>E29+F29</f>
        <v>25</v>
      </c>
      <c r="E29" s="522">
        <v>6</v>
      </c>
      <c r="F29" s="534">
        <v>19</v>
      </c>
      <c r="G29" s="530"/>
      <c r="H29" s="530"/>
      <c r="I29" s="530"/>
      <c r="J29" s="530"/>
      <c r="K29" s="530"/>
      <c r="L29" s="498"/>
      <c r="M29" s="498"/>
      <c r="N29" s="498"/>
      <c r="O29" s="498"/>
    </row>
    <row r="34" ht="15" customHeight="1">
      <c r="N34" s="498"/>
    </row>
    <row r="35" ht="15" customHeight="1">
      <c r="N35" s="498"/>
    </row>
    <row r="36" ht="15" customHeight="1">
      <c r="N36" s="498"/>
    </row>
    <row r="37" ht="15" customHeight="1">
      <c r="N37" s="498"/>
    </row>
  </sheetData>
  <mergeCells count="12">
    <mergeCell ref="B5:C7"/>
    <mergeCell ref="D5:F6"/>
    <mergeCell ref="G5:I6"/>
    <mergeCell ref="J5:L6"/>
    <mergeCell ref="B8:C8"/>
    <mergeCell ref="B9:B13"/>
    <mergeCell ref="B22:C23"/>
    <mergeCell ref="D22:D23"/>
    <mergeCell ref="J22:J23"/>
    <mergeCell ref="K22:K23"/>
    <mergeCell ref="B24:C24"/>
    <mergeCell ref="B25:B29"/>
  </mergeCells>
  <printOptions/>
  <pageMargins left="0.75" right="0.29" top="1" bottom="1" header="0.512" footer="0.512"/>
  <pageSetup horizontalDpi="600" verticalDpi="600" orientation="portrait" paperSize="9" r:id="rId1"/>
  <headerFooter alignWithMargins="0">
    <oddHeader>&amp;R&amp;D&amp;T</oddHeader>
  </headerFooter>
</worksheet>
</file>

<file path=xl/worksheets/sheet26.xml><?xml version="1.0" encoding="utf-8"?>
<worksheet xmlns="http://schemas.openxmlformats.org/spreadsheetml/2006/main" xmlns:r="http://schemas.openxmlformats.org/officeDocument/2006/relationships">
  <sheetPr codeName="Sheet25"/>
  <dimension ref="B2:N38"/>
  <sheetViews>
    <sheetView workbookViewId="0" topLeftCell="A1">
      <selection activeCell="A1" sqref="A1"/>
    </sheetView>
  </sheetViews>
  <sheetFormatPr defaultColWidth="9.00390625" defaultRowHeight="13.5"/>
  <cols>
    <col min="1" max="1" width="1.4921875" style="142" customWidth="1"/>
    <col min="2" max="2" width="10.125" style="142" customWidth="1"/>
    <col min="3" max="3" width="14.50390625" style="142" customWidth="1"/>
    <col min="4" max="4" width="8.625" style="142" customWidth="1"/>
    <col min="5" max="5" width="9.125" style="142" customWidth="1"/>
    <col min="6" max="6" width="8.625" style="142" customWidth="1"/>
    <col min="7" max="10" width="9.125" style="142" customWidth="1"/>
    <col min="11" max="11" width="13.125" style="142" customWidth="1"/>
    <col min="12" max="12" width="9.125" style="142" customWidth="1"/>
    <col min="13" max="16384" width="9.00390625" style="142" customWidth="1"/>
  </cols>
  <sheetData>
    <row r="2" spans="2:6" ht="22.5" customHeight="1">
      <c r="B2" s="140" t="s">
        <v>276</v>
      </c>
      <c r="C2" s="141"/>
      <c r="D2" s="141"/>
      <c r="E2" s="141"/>
      <c r="F2" s="141"/>
    </row>
    <row r="3" spans="2:11" ht="18.75" customHeight="1" thickBot="1">
      <c r="B3" s="141"/>
      <c r="C3" s="178"/>
      <c r="D3" s="178"/>
      <c r="E3" s="178"/>
      <c r="F3" s="178"/>
      <c r="G3" s="178"/>
      <c r="H3" s="57"/>
      <c r="I3" s="536"/>
      <c r="K3" s="537" t="s">
        <v>864</v>
      </c>
    </row>
    <row r="4" spans="2:11" ht="12" customHeight="1" thickTop="1">
      <c r="B4" s="538" t="s">
        <v>865</v>
      </c>
      <c r="C4" s="1399" t="s">
        <v>534</v>
      </c>
      <c r="D4" s="1401" t="s">
        <v>556</v>
      </c>
      <c r="E4" s="1401" t="s">
        <v>557</v>
      </c>
      <c r="F4" s="539" t="s">
        <v>535</v>
      </c>
      <c r="G4" s="539"/>
      <c r="H4" s="1326" t="s">
        <v>536</v>
      </c>
      <c r="I4" s="303" t="s">
        <v>537</v>
      </c>
      <c r="J4" s="303"/>
      <c r="K4" s="304"/>
    </row>
    <row r="5" spans="2:11" ht="27" customHeight="1">
      <c r="B5" s="540"/>
      <c r="C5" s="1400"/>
      <c r="D5" s="1400"/>
      <c r="E5" s="1400"/>
      <c r="F5" s="541" t="s">
        <v>538</v>
      </c>
      <c r="G5" s="541" t="s">
        <v>558</v>
      </c>
      <c r="H5" s="1402"/>
      <c r="I5" s="542" t="s">
        <v>539</v>
      </c>
      <c r="J5" s="541" t="s">
        <v>559</v>
      </c>
      <c r="K5" s="543" t="s">
        <v>540</v>
      </c>
    </row>
    <row r="6" spans="2:11" ht="14.25" customHeight="1">
      <c r="B6" s="1133" t="s">
        <v>482</v>
      </c>
      <c r="C6" s="544">
        <v>15700</v>
      </c>
      <c r="D6" s="544">
        <v>225690</v>
      </c>
      <c r="E6" s="544">
        <v>248160</v>
      </c>
      <c r="F6" s="544">
        <v>69325453</v>
      </c>
      <c r="G6" s="544">
        <v>67976035</v>
      </c>
      <c r="H6" s="545">
        <v>98.1</v>
      </c>
      <c r="I6" s="544">
        <v>67976035</v>
      </c>
      <c r="J6" s="544">
        <v>44724614</v>
      </c>
      <c r="K6" s="546">
        <v>23251421</v>
      </c>
    </row>
    <row r="7" spans="2:11" ht="14.25" customHeight="1" thickBot="1">
      <c r="B7" s="1134" t="s">
        <v>866</v>
      </c>
      <c r="C7" s="1135">
        <v>15944</v>
      </c>
      <c r="D7" s="1135">
        <v>229045</v>
      </c>
      <c r="E7" s="1135">
        <v>246918</v>
      </c>
      <c r="F7" s="1135">
        <v>69064538</v>
      </c>
      <c r="G7" s="1135">
        <v>68180184</v>
      </c>
      <c r="H7" s="1136">
        <v>98.7</v>
      </c>
      <c r="I7" s="1135">
        <v>68180184</v>
      </c>
      <c r="J7" s="1135">
        <v>45661974</v>
      </c>
      <c r="K7" s="1137">
        <f>I7-J7</f>
        <v>22518210</v>
      </c>
    </row>
    <row r="8" spans="3:12" ht="12" customHeight="1">
      <c r="C8" s="178"/>
      <c r="D8" s="178"/>
      <c r="E8" s="178"/>
      <c r="F8" s="178"/>
      <c r="G8" s="178"/>
      <c r="H8" s="178"/>
      <c r="I8" s="178"/>
      <c r="J8" s="178"/>
      <c r="K8" s="178"/>
      <c r="L8" s="143"/>
    </row>
    <row r="9" spans="3:12" ht="12" customHeight="1" thickBot="1">
      <c r="C9" s="143"/>
      <c r="D9" s="143"/>
      <c r="E9" s="143"/>
      <c r="F9" s="143"/>
      <c r="G9" s="143"/>
      <c r="H9" s="143"/>
      <c r="I9" s="143"/>
      <c r="J9" s="143"/>
      <c r="K9" s="143"/>
      <c r="L9" s="143"/>
    </row>
    <row r="10" spans="2:12" ht="12" customHeight="1" thickTop="1">
      <c r="B10" s="1324" t="s">
        <v>867</v>
      </c>
      <c r="C10" s="1326"/>
      <c r="D10" s="303" t="s">
        <v>868</v>
      </c>
      <c r="E10" s="547"/>
      <c r="F10" s="547"/>
      <c r="G10" s="547"/>
      <c r="H10" s="303" t="s">
        <v>869</v>
      </c>
      <c r="I10" s="547"/>
      <c r="J10" s="547"/>
      <c r="K10" s="548"/>
      <c r="L10" s="143"/>
    </row>
    <row r="11" spans="2:12" ht="12" customHeight="1">
      <c r="B11" s="1403"/>
      <c r="C11" s="1404"/>
      <c r="D11" s="551" t="s">
        <v>870</v>
      </c>
      <c r="E11" s="551"/>
      <c r="F11" s="551" t="s">
        <v>871</v>
      </c>
      <c r="G11" s="551"/>
      <c r="H11" s="551" t="s">
        <v>870</v>
      </c>
      <c r="I11" s="551"/>
      <c r="J11" s="551" t="s">
        <v>871</v>
      </c>
      <c r="K11" s="552"/>
      <c r="L11" s="143"/>
    </row>
    <row r="12" spans="2:12" ht="12" customHeight="1">
      <c r="B12" s="1329"/>
      <c r="C12" s="1402"/>
      <c r="D12" s="553" t="s">
        <v>493</v>
      </c>
      <c r="E12" s="553" t="s">
        <v>494</v>
      </c>
      <c r="F12" s="553" t="s">
        <v>493</v>
      </c>
      <c r="G12" s="553" t="s">
        <v>494</v>
      </c>
      <c r="H12" s="553" t="s">
        <v>493</v>
      </c>
      <c r="I12" s="553" t="s">
        <v>494</v>
      </c>
      <c r="J12" s="553" t="s">
        <v>493</v>
      </c>
      <c r="K12" s="554" t="s">
        <v>494</v>
      </c>
      <c r="L12" s="555"/>
    </row>
    <row r="13" spans="2:12" ht="12" customHeight="1">
      <c r="B13" s="1405" t="s">
        <v>141</v>
      </c>
      <c r="C13" s="1406"/>
      <c r="D13" s="557">
        <v>2172757</v>
      </c>
      <c r="E13" s="557">
        <v>23913175</v>
      </c>
      <c r="F13" s="557">
        <v>2085034</v>
      </c>
      <c r="G13" s="557">
        <v>20811439</v>
      </c>
      <c r="H13" s="557">
        <f>H15+H24</f>
        <v>2241020</v>
      </c>
      <c r="I13" s="557">
        <f>I15+I24</f>
        <v>23659278</v>
      </c>
      <c r="J13" s="557">
        <f>J15+J24</f>
        <v>2179442</v>
      </c>
      <c r="K13" s="1138">
        <f>K15+K24</f>
        <v>21548490</v>
      </c>
      <c r="L13" s="558"/>
    </row>
    <row r="14" spans="2:12" ht="12" customHeight="1">
      <c r="B14" s="559"/>
      <c r="C14" s="560"/>
      <c r="D14" s="561"/>
      <c r="E14" s="561"/>
      <c r="F14" s="561"/>
      <c r="G14" s="561"/>
      <c r="H14" s="561"/>
      <c r="I14" s="561"/>
      <c r="J14" s="561"/>
      <c r="K14" s="1139"/>
      <c r="L14" s="558"/>
    </row>
    <row r="15" spans="2:12" ht="12" customHeight="1">
      <c r="B15" s="1407" t="s">
        <v>872</v>
      </c>
      <c r="C15" s="1408"/>
      <c r="D15" s="562">
        <v>2091185</v>
      </c>
      <c r="E15" s="562">
        <v>19977082</v>
      </c>
      <c r="F15" s="562">
        <v>2036892</v>
      </c>
      <c r="G15" s="562">
        <v>19037761</v>
      </c>
      <c r="H15" s="562">
        <f>H16+H19+H20+H21</f>
        <v>2160524</v>
      </c>
      <c r="I15" s="562">
        <f>I16+I19+I20+I21</f>
        <v>19745995</v>
      </c>
      <c r="J15" s="562">
        <f>J16+J19+J20+J21</f>
        <v>2131630</v>
      </c>
      <c r="K15" s="1140">
        <f>K16+K19+K20+K21</f>
        <v>19750004</v>
      </c>
      <c r="L15" s="143"/>
    </row>
    <row r="16" spans="2:12" ht="12" customHeight="1">
      <c r="B16" s="563"/>
      <c r="C16" s="564" t="s">
        <v>541</v>
      </c>
      <c r="D16" s="565">
        <v>1252185</v>
      </c>
      <c r="E16" s="565">
        <v>14352391</v>
      </c>
      <c r="F16" s="565">
        <v>1213397</v>
      </c>
      <c r="G16" s="565">
        <v>14302546</v>
      </c>
      <c r="H16" s="565">
        <f>H17+H18</f>
        <v>1281634</v>
      </c>
      <c r="I16" s="565">
        <f>I17+I18</f>
        <v>14081888</v>
      </c>
      <c r="J16" s="565">
        <f>J17+J18</f>
        <v>1262915</v>
      </c>
      <c r="K16" s="1141">
        <f>K17+K18</f>
        <v>14813822</v>
      </c>
      <c r="L16" s="143"/>
    </row>
    <row r="17" spans="2:12" ht="12" customHeight="1">
      <c r="B17" s="563"/>
      <c r="C17" s="564" t="s">
        <v>542</v>
      </c>
      <c r="D17" s="565">
        <v>19545</v>
      </c>
      <c r="E17" s="565">
        <v>5173011</v>
      </c>
      <c r="F17" s="565">
        <v>23022</v>
      </c>
      <c r="G17" s="565">
        <v>5971261</v>
      </c>
      <c r="H17" s="565">
        <v>19716</v>
      </c>
      <c r="I17" s="565">
        <v>4952205</v>
      </c>
      <c r="J17" s="565">
        <v>24097</v>
      </c>
      <c r="K17" s="1141">
        <v>6166061</v>
      </c>
      <c r="L17" s="143"/>
    </row>
    <row r="18" spans="2:12" ht="12" customHeight="1">
      <c r="B18" s="563"/>
      <c r="C18" s="564" t="s">
        <v>543</v>
      </c>
      <c r="D18" s="565">
        <v>1232640</v>
      </c>
      <c r="E18" s="565">
        <v>9179380</v>
      </c>
      <c r="F18" s="565">
        <v>1190375</v>
      </c>
      <c r="G18" s="565">
        <v>8331285</v>
      </c>
      <c r="H18" s="565">
        <v>1261918</v>
      </c>
      <c r="I18" s="565">
        <v>9129683</v>
      </c>
      <c r="J18" s="565">
        <v>1238818</v>
      </c>
      <c r="K18" s="1141">
        <v>8647761</v>
      </c>
      <c r="L18" s="143"/>
    </row>
    <row r="19" spans="2:12" ht="12" customHeight="1">
      <c r="B19" s="563"/>
      <c r="C19" s="564" t="s">
        <v>544</v>
      </c>
      <c r="D19" s="565">
        <v>313503</v>
      </c>
      <c r="E19" s="565">
        <v>2738950</v>
      </c>
      <c r="F19" s="565">
        <v>240386</v>
      </c>
      <c r="G19" s="565">
        <v>1787456</v>
      </c>
      <c r="H19" s="565">
        <v>320607</v>
      </c>
      <c r="I19" s="565">
        <v>2693814</v>
      </c>
      <c r="J19" s="565">
        <v>243149</v>
      </c>
      <c r="K19" s="1141">
        <v>1776034</v>
      </c>
      <c r="L19" s="143"/>
    </row>
    <row r="20" spans="2:12" ht="12" customHeight="1">
      <c r="B20" s="563"/>
      <c r="C20" s="564" t="s">
        <v>545</v>
      </c>
      <c r="D20" s="565">
        <v>525414</v>
      </c>
      <c r="E20" s="565">
        <v>2880529</v>
      </c>
      <c r="F20" s="565">
        <v>582769</v>
      </c>
      <c r="G20" s="565">
        <v>2933312</v>
      </c>
      <c r="H20" s="565">
        <v>558211</v>
      </c>
      <c r="I20" s="565">
        <v>2964388</v>
      </c>
      <c r="J20" s="565">
        <v>625178</v>
      </c>
      <c r="K20" s="1141">
        <v>3140513</v>
      </c>
      <c r="L20" s="143"/>
    </row>
    <row r="21" spans="2:12" ht="12" customHeight="1">
      <c r="B21" s="563"/>
      <c r="C21" s="564" t="s">
        <v>546</v>
      </c>
      <c r="D21" s="565">
        <v>83</v>
      </c>
      <c r="E21" s="565">
        <v>5212</v>
      </c>
      <c r="F21" s="565">
        <v>340</v>
      </c>
      <c r="G21" s="565">
        <v>14447</v>
      </c>
      <c r="H21" s="565">
        <v>72</v>
      </c>
      <c r="I21" s="565">
        <v>5905</v>
      </c>
      <c r="J21" s="565">
        <v>388</v>
      </c>
      <c r="K21" s="1141">
        <v>19635</v>
      </c>
      <c r="L21" s="143"/>
    </row>
    <row r="22" spans="2:12" ht="12" customHeight="1">
      <c r="B22" s="563"/>
      <c r="C22" s="564" t="s">
        <v>547</v>
      </c>
      <c r="D22" s="566">
        <v>18374</v>
      </c>
      <c r="E22" s="567">
        <v>237453</v>
      </c>
      <c r="F22" s="566">
        <v>20814</v>
      </c>
      <c r="G22" s="568">
        <v>335219</v>
      </c>
      <c r="H22" s="566">
        <v>18429</v>
      </c>
      <c r="I22" s="567">
        <v>178665</v>
      </c>
      <c r="J22" s="566">
        <v>21440</v>
      </c>
      <c r="K22" s="1142">
        <v>273658</v>
      </c>
      <c r="L22" s="143"/>
    </row>
    <row r="23" spans="2:12" ht="12" customHeight="1">
      <c r="B23" s="563"/>
      <c r="C23" s="564"/>
      <c r="D23" s="569"/>
      <c r="E23" s="569"/>
      <c r="F23" s="569"/>
      <c r="G23" s="570"/>
      <c r="H23" s="569"/>
      <c r="I23" s="569"/>
      <c r="J23" s="569"/>
      <c r="K23" s="714"/>
      <c r="L23" s="143"/>
    </row>
    <row r="24" spans="2:12" ht="12" customHeight="1">
      <c r="B24" s="1407" t="s">
        <v>560</v>
      </c>
      <c r="C24" s="1408"/>
      <c r="D24" s="562">
        <v>81572</v>
      </c>
      <c r="E24" s="562">
        <v>3936093</v>
      </c>
      <c r="F24" s="562">
        <v>48142</v>
      </c>
      <c r="G24" s="562">
        <v>1773678</v>
      </c>
      <c r="H24" s="562">
        <f>SUM(H25:H34)</f>
        <v>80496</v>
      </c>
      <c r="I24" s="562">
        <f>SUM(I25:I34)</f>
        <v>3913283</v>
      </c>
      <c r="J24" s="562">
        <f>SUM(J25:J34)</f>
        <v>47812</v>
      </c>
      <c r="K24" s="1140">
        <f>SUM(K25:K34)</f>
        <v>1798486</v>
      </c>
      <c r="L24" s="143"/>
    </row>
    <row r="25" spans="2:12" ht="12" customHeight="1">
      <c r="B25" s="143"/>
      <c r="C25" s="571" t="s">
        <v>548</v>
      </c>
      <c r="D25" s="570">
        <v>0</v>
      </c>
      <c r="E25" s="570">
        <v>0</v>
      </c>
      <c r="F25" s="570">
        <v>0</v>
      </c>
      <c r="G25" s="570">
        <v>0</v>
      </c>
      <c r="H25" s="570">
        <v>0</v>
      </c>
      <c r="I25" s="570">
        <v>0</v>
      </c>
      <c r="J25" s="570">
        <v>0</v>
      </c>
      <c r="K25" s="714">
        <v>0</v>
      </c>
      <c r="L25" s="178"/>
    </row>
    <row r="26" spans="2:12" ht="12" customHeight="1">
      <c r="B26" s="143"/>
      <c r="C26" s="571" t="s">
        <v>549</v>
      </c>
      <c r="D26" s="572">
        <v>59948</v>
      </c>
      <c r="E26" s="573">
        <v>265879</v>
      </c>
      <c r="F26" s="572">
        <v>36660</v>
      </c>
      <c r="G26" s="572">
        <v>192250</v>
      </c>
      <c r="H26" s="572">
        <v>58409</v>
      </c>
      <c r="I26" s="573">
        <v>256630</v>
      </c>
      <c r="J26" s="572">
        <v>35911</v>
      </c>
      <c r="K26" s="1143">
        <v>187617</v>
      </c>
      <c r="L26" s="178"/>
    </row>
    <row r="27" spans="2:12" ht="12" customHeight="1">
      <c r="B27" s="143"/>
      <c r="C27" s="564" t="s">
        <v>550</v>
      </c>
      <c r="D27" s="570">
        <v>0</v>
      </c>
      <c r="E27" s="570">
        <v>0</v>
      </c>
      <c r="F27" s="570">
        <v>0</v>
      </c>
      <c r="G27" s="570">
        <v>0</v>
      </c>
      <c r="H27" s="570">
        <v>0</v>
      </c>
      <c r="I27" s="570">
        <v>0</v>
      </c>
      <c r="J27" s="570">
        <v>0</v>
      </c>
      <c r="K27" s="714">
        <v>0</v>
      </c>
      <c r="L27" s="143"/>
    </row>
    <row r="28" spans="2:12" ht="12" customHeight="1">
      <c r="B28" s="143"/>
      <c r="C28" s="564" t="s">
        <v>551</v>
      </c>
      <c r="D28" s="570">
        <v>0</v>
      </c>
      <c r="E28" s="570">
        <v>0</v>
      </c>
      <c r="F28" s="570">
        <v>0</v>
      </c>
      <c r="G28" s="570">
        <v>0</v>
      </c>
      <c r="H28" s="570">
        <v>1</v>
      </c>
      <c r="I28" s="570">
        <v>75</v>
      </c>
      <c r="J28" s="570">
        <v>1</v>
      </c>
      <c r="K28" s="714">
        <v>48</v>
      </c>
      <c r="L28" s="143"/>
    </row>
    <row r="29" spans="2:12" ht="12" customHeight="1">
      <c r="B29" s="143"/>
      <c r="C29" s="564" t="s">
        <v>552</v>
      </c>
      <c r="D29" s="574">
        <v>8780</v>
      </c>
      <c r="E29" s="570">
        <v>1282465</v>
      </c>
      <c r="F29" s="570">
        <v>0</v>
      </c>
      <c r="G29" s="570">
        <v>0</v>
      </c>
      <c r="H29" s="574">
        <v>8546</v>
      </c>
      <c r="I29" s="570">
        <v>1214942</v>
      </c>
      <c r="J29" s="570">
        <v>0</v>
      </c>
      <c r="K29" s="714">
        <v>0</v>
      </c>
      <c r="L29" s="143"/>
    </row>
    <row r="30" spans="2:12" ht="12" customHeight="1">
      <c r="B30" s="143"/>
      <c r="C30" s="564" t="s">
        <v>553</v>
      </c>
      <c r="D30" s="574">
        <v>2376</v>
      </c>
      <c r="E30" s="570">
        <v>662555</v>
      </c>
      <c r="F30" s="570">
        <v>0</v>
      </c>
      <c r="G30" s="570">
        <v>0</v>
      </c>
      <c r="H30" s="574">
        <v>2494</v>
      </c>
      <c r="I30" s="570">
        <v>679626</v>
      </c>
      <c r="J30" s="570">
        <v>0</v>
      </c>
      <c r="K30" s="714">
        <v>0</v>
      </c>
      <c r="L30" s="143"/>
    </row>
    <row r="31" spans="2:12" ht="12" customHeight="1">
      <c r="B31" s="143"/>
      <c r="C31" s="575" t="s">
        <v>873</v>
      </c>
      <c r="D31" s="574">
        <v>380</v>
      </c>
      <c r="E31" s="574">
        <v>105023</v>
      </c>
      <c r="F31" s="574">
        <v>1901</v>
      </c>
      <c r="G31" s="574">
        <v>190100</v>
      </c>
      <c r="H31" s="574">
        <v>376</v>
      </c>
      <c r="I31" s="574">
        <v>64879</v>
      </c>
      <c r="J31" s="574">
        <v>1823</v>
      </c>
      <c r="K31" s="1144">
        <v>141650</v>
      </c>
      <c r="L31" s="143"/>
    </row>
    <row r="32" spans="2:12" ht="12" customHeight="1">
      <c r="B32" s="143"/>
      <c r="C32" s="576" t="s">
        <v>874</v>
      </c>
      <c r="D32" s="574">
        <v>2386</v>
      </c>
      <c r="E32" s="574">
        <v>715800</v>
      </c>
      <c r="F32" s="574">
        <v>2162</v>
      </c>
      <c r="G32" s="574">
        <v>648600</v>
      </c>
      <c r="H32" s="574">
        <v>2496</v>
      </c>
      <c r="I32" s="574">
        <v>784750</v>
      </c>
      <c r="J32" s="574">
        <v>2224</v>
      </c>
      <c r="K32" s="1144">
        <v>695800</v>
      </c>
      <c r="L32" s="143"/>
    </row>
    <row r="33" spans="2:12" ht="12" customHeight="1">
      <c r="B33" s="143"/>
      <c r="C33" s="564" t="s">
        <v>554</v>
      </c>
      <c r="D33" s="572">
        <v>7702</v>
      </c>
      <c r="E33" s="572">
        <v>904371</v>
      </c>
      <c r="F33" s="572">
        <v>6150</v>
      </c>
      <c r="G33" s="572">
        <v>576243</v>
      </c>
      <c r="H33" s="572">
        <v>8174</v>
      </c>
      <c r="I33" s="572">
        <v>912381</v>
      </c>
      <c r="J33" s="572">
        <v>6506</v>
      </c>
      <c r="K33" s="1143">
        <v>594946</v>
      </c>
      <c r="L33" s="143"/>
    </row>
    <row r="34" spans="2:14" ht="12" customHeight="1" thickBot="1">
      <c r="B34" s="577"/>
      <c r="C34" s="578" t="s">
        <v>555</v>
      </c>
      <c r="D34" s="579">
        <v>0</v>
      </c>
      <c r="E34" s="579">
        <v>0</v>
      </c>
      <c r="F34" s="580">
        <v>1269</v>
      </c>
      <c r="G34" s="580">
        <v>166485</v>
      </c>
      <c r="H34" s="579" t="s">
        <v>875</v>
      </c>
      <c r="I34" s="579" t="s">
        <v>875</v>
      </c>
      <c r="J34" s="580">
        <v>1347</v>
      </c>
      <c r="K34" s="1145">
        <v>178425</v>
      </c>
      <c r="L34" s="143"/>
      <c r="N34" s="141"/>
    </row>
    <row r="35" spans="2:13" ht="12" customHeight="1">
      <c r="B35" s="1303" t="s">
        <v>903</v>
      </c>
      <c r="C35" s="802"/>
      <c r="D35" s="802"/>
      <c r="E35" s="802"/>
      <c r="F35" s="802"/>
      <c r="G35" s="802"/>
      <c r="H35" s="802"/>
      <c r="I35" s="802"/>
      <c r="J35" s="802"/>
      <c r="K35" s="141"/>
      <c r="M35" s="141"/>
    </row>
    <row r="36" spans="2:13" ht="12" customHeight="1">
      <c r="B36" s="1302" t="s">
        <v>904</v>
      </c>
      <c r="C36" s="156"/>
      <c r="D36" s="156"/>
      <c r="E36" s="156"/>
      <c r="F36" s="156"/>
      <c r="G36" s="156"/>
      <c r="H36" s="156"/>
      <c r="I36" s="156"/>
      <c r="J36" s="156"/>
      <c r="M36" s="141"/>
    </row>
    <row r="37" spans="2:13" ht="12" customHeight="1">
      <c r="B37" s="1302" t="s">
        <v>905</v>
      </c>
      <c r="C37" s="1302"/>
      <c r="D37" s="141"/>
      <c r="E37" s="141"/>
      <c r="F37" s="141"/>
      <c r="G37" s="141"/>
      <c r="H37" s="141"/>
      <c r="I37" s="141"/>
      <c r="J37" s="141"/>
      <c r="M37" s="141"/>
    </row>
    <row r="38" ht="12" customHeight="1">
      <c r="B38" s="582" t="s">
        <v>906</v>
      </c>
    </row>
  </sheetData>
  <mergeCells count="8">
    <mergeCell ref="B10:C12"/>
    <mergeCell ref="B13:C13"/>
    <mergeCell ref="B15:C15"/>
    <mergeCell ref="B24:C24"/>
    <mergeCell ref="C4:C5"/>
    <mergeCell ref="D4:D5"/>
    <mergeCell ref="E4:E5"/>
    <mergeCell ref="H4:H5"/>
  </mergeCells>
  <printOptions/>
  <pageMargins left="0.57" right="0.44" top="1" bottom="1" header="0.512" footer="0.512"/>
  <pageSetup horizontalDpi="600" verticalDpi="600" orientation="portrait" paperSize="9" scale="90" r:id="rId1"/>
  <headerFooter alignWithMargins="0">
    <oddHeader>&amp;R&amp;D  &amp;T</oddHeader>
  </headerFooter>
</worksheet>
</file>

<file path=xl/worksheets/sheet27.xml><?xml version="1.0" encoding="utf-8"?>
<worksheet xmlns="http://schemas.openxmlformats.org/spreadsheetml/2006/main" xmlns:r="http://schemas.openxmlformats.org/officeDocument/2006/relationships">
  <sheetPr codeName="Sheet26"/>
  <dimension ref="A1:N37"/>
  <sheetViews>
    <sheetView workbookViewId="0" topLeftCell="A1">
      <selection activeCell="A1" sqref="A1"/>
    </sheetView>
  </sheetViews>
  <sheetFormatPr defaultColWidth="9.00390625" defaultRowHeight="13.5"/>
  <cols>
    <col min="1" max="1" width="2.625" style="21" customWidth="1"/>
    <col min="2" max="2" width="18.125" style="21" customWidth="1"/>
    <col min="3" max="10" width="9.625" style="21" customWidth="1"/>
    <col min="11" max="16384" width="9.00390625" style="21" customWidth="1"/>
  </cols>
  <sheetData>
    <row r="1" spans="1:11" ht="12">
      <c r="A1" s="142"/>
      <c r="B1" s="142"/>
      <c r="C1" s="142"/>
      <c r="D1" s="142"/>
      <c r="E1" s="142"/>
      <c r="F1" s="142"/>
      <c r="G1" s="142"/>
      <c r="H1" s="142"/>
      <c r="I1" s="142"/>
      <c r="J1" s="142"/>
      <c r="K1" s="142"/>
    </row>
    <row r="2" s="437" customFormat="1" ht="14.25">
      <c r="B2" s="436" t="s">
        <v>304</v>
      </c>
    </row>
    <row r="3" spans="2:11" s="437" customFormat="1" ht="12">
      <c r="B3" s="141"/>
      <c r="C3" s="141"/>
      <c r="D3" s="141"/>
      <c r="E3" s="141"/>
      <c r="F3" s="141"/>
      <c r="G3" s="141"/>
      <c r="H3" s="141"/>
      <c r="I3" s="141"/>
      <c r="J3" s="141"/>
      <c r="K3" s="141"/>
    </row>
    <row r="4" spans="2:11" s="437" customFormat="1" ht="12.75" thickBot="1">
      <c r="B4" s="178" t="s">
        <v>876</v>
      </c>
      <c r="C4" s="178"/>
      <c r="D4" s="178"/>
      <c r="E4" s="178"/>
      <c r="F4" s="178"/>
      <c r="G4" s="178"/>
      <c r="H4" s="178"/>
      <c r="J4" s="583" t="s">
        <v>907</v>
      </c>
      <c r="K4" s="141"/>
    </row>
    <row r="5" spans="2:11" s="437" customFormat="1" ht="12.75" thickTop="1">
      <c r="B5" s="584"/>
      <c r="C5" s="539" t="s">
        <v>908</v>
      </c>
      <c r="D5" s="539"/>
      <c r="E5" s="539"/>
      <c r="F5" s="539"/>
      <c r="G5" s="539" t="s">
        <v>877</v>
      </c>
      <c r="H5" s="539"/>
      <c r="I5" s="539"/>
      <c r="J5" s="585"/>
      <c r="K5" s="141"/>
    </row>
    <row r="6" spans="2:11" s="437" customFormat="1" ht="12">
      <c r="B6" s="296" t="s">
        <v>909</v>
      </c>
      <c r="C6" s="586" t="s">
        <v>910</v>
      </c>
      <c r="D6" s="586"/>
      <c r="E6" s="586" t="s">
        <v>911</v>
      </c>
      <c r="F6" s="586"/>
      <c r="G6" s="586" t="s">
        <v>910</v>
      </c>
      <c r="H6" s="586"/>
      <c r="I6" s="586" t="s">
        <v>911</v>
      </c>
      <c r="J6" s="587"/>
      <c r="K6" s="141"/>
    </row>
    <row r="7" spans="2:11" s="437" customFormat="1" ht="12">
      <c r="B7" s="588"/>
      <c r="C7" s="258" t="s">
        <v>912</v>
      </c>
      <c r="D7" s="258" t="s">
        <v>913</v>
      </c>
      <c r="E7" s="258" t="s">
        <v>912</v>
      </c>
      <c r="F7" s="258" t="s">
        <v>913</v>
      </c>
      <c r="G7" s="258" t="s">
        <v>912</v>
      </c>
      <c r="H7" s="258" t="s">
        <v>913</v>
      </c>
      <c r="I7" s="258" t="s">
        <v>912</v>
      </c>
      <c r="J7" s="589" t="s">
        <v>913</v>
      </c>
      <c r="K7" s="141"/>
    </row>
    <row r="8" spans="2:11" s="437" customFormat="1" ht="12">
      <c r="B8" s="295" t="s">
        <v>141</v>
      </c>
      <c r="C8" s="590">
        <v>9</v>
      </c>
      <c r="D8" s="591">
        <v>67</v>
      </c>
      <c r="E8" s="590">
        <v>47</v>
      </c>
      <c r="F8" s="591">
        <v>383</v>
      </c>
      <c r="G8" s="591">
        <f>G11+G20</f>
        <v>18</v>
      </c>
      <c r="H8" s="591">
        <f>H11+H20</f>
        <v>160</v>
      </c>
      <c r="I8" s="591">
        <f>I11+I20</f>
        <v>65</v>
      </c>
      <c r="J8" s="1146">
        <f>J11+J20</f>
        <v>1860</v>
      </c>
      <c r="K8" s="141"/>
    </row>
    <row r="9" spans="2:11" s="437" customFormat="1" ht="12">
      <c r="B9" s="296"/>
      <c r="C9" s="592"/>
      <c r="D9" s="592"/>
      <c r="E9" s="592"/>
      <c r="F9" s="592"/>
      <c r="G9" s="592"/>
      <c r="H9" s="592"/>
      <c r="I9" s="592"/>
      <c r="J9" s="940"/>
      <c r="K9" s="141"/>
    </row>
    <row r="10" spans="2:11" s="437" customFormat="1" ht="12">
      <c r="B10" s="296"/>
      <c r="C10" s="592"/>
      <c r="D10" s="592"/>
      <c r="E10" s="592"/>
      <c r="F10" s="592"/>
      <c r="G10" s="592"/>
      <c r="H10" s="592"/>
      <c r="I10" s="592"/>
      <c r="J10" s="940"/>
      <c r="K10" s="141"/>
    </row>
    <row r="11" spans="2:11" s="437" customFormat="1" ht="12">
      <c r="B11" s="295" t="s">
        <v>914</v>
      </c>
      <c r="C11" s="593">
        <v>9</v>
      </c>
      <c r="D11" s="593">
        <v>67</v>
      </c>
      <c r="E11" s="593">
        <v>47</v>
      </c>
      <c r="F11" s="593">
        <v>383</v>
      </c>
      <c r="G11" s="593">
        <f>SUM(G13:G18)</f>
        <v>18</v>
      </c>
      <c r="H11" s="593">
        <f>SUM(H13:H18)</f>
        <v>160</v>
      </c>
      <c r="I11" s="593">
        <f>SUM(I13:I18)</f>
        <v>65</v>
      </c>
      <c r="J11" s="1147">
        <f>SUM(J13:J18)</f>
        <v>1860</v>
      </c>
      <c r="K11" s="141"/>
    </row>
    <row r="12" spans="2:11" s="437" customFormat="1" ht="12">
      <c r="B12" s="296"/>
      <c r="C12" s="592"/>
      <c r="D12" s="592"/>
      <c r="E12" s="592"/>
      <c r="F12" s="592"/>
      <c r="G12" s="592"/>
      <c r="H12" s="592"/>
      <c r="I12" s="592"/>
      <c r="J12" s="940"/>
      <c r="K12" s="141"/>
    </row>
    <row r="13" spans="2:11" s="437" customFormat="1" ht="12">
      <c r="B13" s="594" t="s">
        <v>915</v>
      </c>
      <c r="C13" s="592">
        <v>5</v>
      </c>
      <c r="D13" s="592">
        <v>24</v>
      </c>
      <c r="E13" s="592">
        <v>36</v>
      </c>
      <c r="F13" s="592">
        <v>300</v>
      </c>
      <c r="G13" s="592">
        <v>15</v>
      </c>
      <c r="H13" s="592">
        <v>152</v>
      </c>
      <c r="I13" s="592">
        <v>51</v>
      </c>
      <c r="J13" s="940">
        <v>1817</v>
      </c>
      <c r="K13" s="141"/>
    </row>
    <row r="14" spans="2:11" s="437" customFormat="1" ht="12">
      <c r="B14" s="594" t="s">
        <v>916</v>
      </c>
      <c r="C14" s="592">
        <v>1</v>
      </c>
      <c r="D14" s="592">
        <v>37</v>
      </c>
      <c r="E14" s="592">
        <v>2</v>
      </c>
      <c r="F14" s="592">
        <v>56</v>
      </c>
      <c r="G14" s="592">
        <v>0</v>
      </c>
      <c r="H14" s="592">
        <v>0</v>
      </c>
      <c r="I14" s="592">
        <v>0</v>
      </c>
      <c r="J14" s="940">
        <v>0</v>
      </c>
      <c r="K14" s="141"/>
    </row>
    <row r="15" spans="2:11" s="437" customFormat="1" ht="12">
      <c r="B15" s="594" t="s">
        <v>921</v>
      </c>
      <c r="C15" s="592">
        <v>3</v>
      </c>
      <c r="D15" s="592">
        <v>6</v>
      </c>
      <c r="E15" s="592">
        <v>9</v>
      </c>
      <c r="F15" s="592">
        <v>27</v>
      </c>
      <c r="G15" s="592">
        <v>3</v>
      </c>
      <c r="H15" s="592">
        <v>8</v>
      </c>
      <c r="I15" s="592">
        <v>13</v>
      </c>
      <c r="J15" s="940">
        <v>27</v>
      </c>
      <c r="K15" s="141"/>
    </row>
    <row r="16" spans="2:11" ht="12">
      <c r="B16" s="595" t="s">
        <v>917</v>
      </c>
      <c r="C16" s="596">
        <v>0</v>
      </c>
      <c r="D16" s="596">
        <v>0</v>
      </c>
      <c r="E16" s="596">
        <v>0</v>
      </c>
      <c r="F16" s="596">
        <v>0</v>
      </c>
      <c r="G16" s="596">
        <v>0</v>
      </c>
      <c r="H16" s="596">
        <v>0</v>
      </c>
      <c r="I16" s="596">
        <v>1</v>
      </c>
      <c r="J16" s="737">
        <v>16</v>
      </c>
      <c r="K16" s="142"/>
    </row>
    <row r="17" spans="2:11" ht="12">
      <c r="B17" s="595" t="s">
        <v>918</v>
      </c>
      <c r="C17" s="596">
        <v>0</v>
      </c>
      <c r="D17" s="596">
        <v>0</v>
      </c>
      <c r="E17" s="596">
        <v>0</v>
      </c>
      <c r="F17" s="596">
        <v>0</v>
      </c>
      <c r="G17" s="596">
        <v>0</v>
      </c>
      <c r="H17" s="596">
        <v>0</v>
      </c>
      <c r="I17" s="596">
        <v>0</v>
      </c>
      <c r="J17" s="737">
        <v>0</v>
      </c>
      <c r="K17" s="142"/>
    </row>
    <row r="18" spans="2:11" ht="12">
      <c r="B18" s="595" t="s">
        <v>919</v>
      </c>
      <c r="C18" s="596">
        <v>0</v>
      </c>
      <c r="D18" s="596">
        <v>0</v>
      </c>
      <c r="E18" s="596">
        <v>0</v>
      </c>
      <c r="F18" s="596">
        <v>0</v>
      </c>
      <c r="G18" s="596">
        <v>0</v>
      </c>
      <c r="H18" s="596">
        <v>0</v>
      </c>
      <c r="I18" s="596">
        <v>0</v>
      </c>
      <c r="J18" s="737">
        <v>0</v>
      </c>
      <c r="K18" s="142"/>
    </row>
    <row r="19" spans="2:11" ht="12">
      <c r="B19" s="385"/>
      <c r="C19" s="597"/>
      <c r="D19" s="597"/>
      <c r="E19" s="597"/>
      <c r="F19" s="597"/>
      <c r="G19" s="597"/>
      <c r="H19" s="597"/>
      <c r="I19" s="597"/>
      <c r="J19" s="936"/>
      <c r="K19" s="142"/>
    </row>
    <row r="20" spans="2:11" ht="12">
      <c r="B20" s="560" t="s">
        <v>920</v>
      </c>
      <c r="C20" s="598">
        <v>0</v>
      </c>
      <c r="D20" s="598">
        <v>0</v>
      </c>
      <c r="E20" s="598">
        <v>0</v>
      </c>
      <c r="F20" s="598">
        <v>0</v>
      </c>
      <c r="G20" s="598">
        <v>0</v>
      </c>
      <c r="H20" s="598">
        <v>0</v>
      </c>
      <c r="I20" s="598">
        <v>0</v>
      </c>
      <c r="J20" s="1148">
        <v>0</v>
      </c>
      <c r="K20" s="142"/>
    </row>
    <row r="21" spans="2:11" ht="12.75" thickBot="1">
      <c r="B21" s="454"/>
      <c r="C21" s="599"/>
      <c r="D21" s="599"/>
      <c r="E21" s="599"/>
      <c r="F21" s="599"/>
      <c r="G21" s="599"/>
      <c r="H21" s="599"/>
      <c r="I21" s="599"/>
      <c r="J21" s="1149"/>
      <c r="K21" s="142"/>
    </row>
    <row r="22" spans="2:11" ht="12">
      <c r="B22" s="21" t="s">
        <v>922</v>
      </c>
      <c r="C22" s="142"/>
      <c r="D22" s="142"/>
      <c r="E22" s="142"/>
      <c r="F22" s="142"/>
      <c r="G22" s="142"/>
      <c r="H22" s="142"/>
      <c r="I22" s="142"/>
      <c r="J22" s="142"/>
      <c r="K22" s="142"/>
    </row>
    <row r="34" ht="12">
      <c r="N34" s="437"/>
    </row>
    <row r="35" ht="12">
      <c r="N35" s="437"/>
    </row>
    <row r="36" ht="12">
      <c r="N36" s="437"/>
    </row>
    <row r="37" ht="12">
      <c r="N37" s="437"/>
    </row>
  </sheetData>
  <printOptions/>
  <pageMargins left="0.25" right="0.29" top="1" bottom="1" header="0.512" footer="0.512"/>
  <pageSetup horizontalDpi="600" verticalDpi="600" orientation="portrait" paperSize="9" r:id="rId1"/>
  <headerFooter alignWithMargins="0">
    <oddHeader>&amp;R&amp;D  &amp;T</oddHeader>
  </headerFooter>
</worksheet>
</file>

<file path=xl/worksheets/sheet28.xml><?xml version="1.0" encoding="utf-8"?>
<worksheet xmlns="http://schemas.openxmlformats.org/spreadsheetml/2006/main" xmlns:r="http://schemas.openxmlformats.org/officeDocument/2006/relationships">
  <sheetPr codeName="Sheet27"/>
  <dimension ref="B2:N37"/>
  <sheetViews>
    <sheetView workbookViewId="0" topLeftCell="A1">
      <selection activeCell="A1" sqref="A1"/>
    </sheetView>
  </sheetViews>
  <sheetFormatPr defaultColWidth="9.00390625" defaultRowHeight="13.5"/>
  <cols>
    <col min="1" max="1" width="2.625" style="149" customWidth="1"/>
    <col min="2" max="2" width="15.125" style="149" customWidth="1"/>
    <col min="3" max="3" width="11.625" style="149" customWidth="1"/>
    <col min="4" max="4" width="10.125" style="149" customWidth="1"/>
    <col min="5" max="5" width="15.625" style="149" customWidth="1"/>
    <col min="6" max="6" width="11.625" style="149" customWidth="1"/>
    <col min="7" max="7" width="10.125" style="149" customWidth="1"/>
    <col min="8" max="8" width="15.75390625" style="149" customWidth="1"/>
    <col min="9" max="10" width="14.625" style="149" customWidth="1"/>
    <col min="11" max="11" width="13.25390625" style="149" customWidth="1"/>
    <col min="12" max="16384" width="9.00390625" style="149" customWidth="1"/>
  </cols>
  <sheetData>
    <row r="2" s="179" customFormat="1" ht="14.25">
      <c r="B2" s="287" t="s">
        <v>278</v>
      </c>
    </row>
    <row r="3" spans="2:8" ht="12.75" thickBot="1">
      <c r="B3" s="301"/>
      <c r="C3" s="301"/>
      <c r="D3" s="301"/>
      <c r="E3" s="301"/>
      <c r="F3" s="600"/>
      <c r="H3" s="601" t="s">
        <v>943</v>
      </c>
    </row>
    <row r="4" spans="2:8" ht="15" customHeight="1" thickTop="1">
      <c r="B4" s="602" t="s">
        <v>878</v>
      </c>
      <c r="C4" s="603" t="s">
        <v>923</v>
      </c>
      <c r="D4" s="603" t="s">
        <v>924</v>
      </c>
      <c r="E4" s="603" t="s">
        <v>925</v>
      </c>
      <c r="F4" s="603" t="s">
        <v>926</v>
      </c>
      <c r="G4" s="603" t="s">
        <v>927</v>
      </c>
      <c r="H4" s="604" t="s">
        <v>536</v>
      </c>
    </row>
    <row r="5" spans="2:8" ht="15.75" customHeight="1">
      <c r="B5" s="1150" t="s">
        <v>482</v>
      </c>
      <c r="C5" s="605">
        <v>44</v>
      </c>
      <c r="D5" s="605">
        <v>109</v>
      </c>
      <c r="E5" s="605">
        <v>263101</v>
      </c>
      <c r="F5" s="605">
        <v>99883</v>
      </c>
      <c r="G5" s="605">
        <v>96926</v>
      </c>
      <c r="H5" s="606">
        <v>97</v>
      </c>
    </row>
    <row r="6" spans="2:8" ht="16.5" customHeight="1" thickBot="1">
      <c r="B6" s="1151" t="s">
        <v>879</v>
      </c>
      <c r="C6" s="322">
        <v>44</v>
      </c>
      <c r="D6" s="322">
        <v>102</v>
      </c>
      <c r="E6" s="322">
        <v>263118</v>
      </c>
      <c r="F6" s="322">
        <v>94153</v>
      </c>
      <c r="G6" s="322">
        <v>91343</v>
      </c>
      <c r="H6" s="324">
        <v>97.01</v>
      </c>
    </row>
    <row r="7" spans="2:8" ht="12.75" thickBot="1">
      <c r="B7" s="301"/>
      <c r="C7" s="301"/>
      <c r="D7" s="301"/>
      <c r="E7" s="301"/>
      <c r="F7" s="301"/>
      <c r="G7" s="301"/>
      <c r="H7" s="301"/>
    </row>
    <row r="8" spans="2:7" ht="12.75" thickTop="1">
      <c r="B8" s="607" t="s">
        <v>909</v>
      </c>
      <c r="C8" s="608" t="s">
        <v>928</v>
      </c>
      <c r="D8" s="608" t="s">
        <v>929</v>
      </c>
      <c r="E8" s="603" t="s">
        <v>909</v>
      </c>
      <c r="F8" s="608" t="s">
        <v>928</v>
      </c>
      <c r="G8" s="609" t="s">
        <v>929</v>
      </c>
    </row>
    <row r="9" spans="2:8" ht="12">
      <c r="B9" s="1152" t="s">
        <v>879</v>
      </c>
      <c r="C9" s="1153">
        <f>C11+F11+F21</f>
        <v>7814</v>
      </c>
      <c r="D9" s="1153">
        <f>D11+G11+G21</f>
        <v>81341</v>
      </c>
      <c r="E9" s="610"/>
      <c r="F9" s="611"/>
      <c r="G9" s="612"/>
      <c r="H9" s="613"/>
    </row>
    <row r="10" spans="2:7" ht="12">
      <c r="B10" s="614"/>
      <c r="C10" s="1154"/>
      <c r="D10" s="1154"/>
      <c r="E10" s="615"/>
      <c r="F10" s="616"/>
      <c r="G10" s="617"/>
    </row>
    <row r="11" spans="2:8" ht="12">
      <c r="B11" s="560" t="s">
        <v>930</v>
      </c>
      <c r="C11" s="1155">
        <f>C12+C14+C17+C21</f>
        <v>2365</v>
      </c>
      <c r="D11" s="1156">
        <f>D12+D14+D17+D21</f>
        <v>34838</v>
      </c>
      <c r="E11" s="610" t="s">
        <v>931</v>
      </c>
      <c r="F11" s="1156">
        <f>F12+F14+F17+F18+F20</f>
        <v>5448</v>
      </c>
      <c r="G11" s="1157">
        <f>G12+G14+G17+G18+G20</f>
        <v>46437</v>
      </c>
      <c r="H11" s="613"/>
    </row>
    <row r="12" spans="2:7" ht="12">
      <c r="B12" s="385" t="s">
        <v>932</v>
      </c>
      <c r="C12" s="386">
        <v>2298</v>
      </c>
      <c r="D12" s="386">
        <v>30316</v>
      </c>
      <c r="E12" s="615" t="s">
        <v>932</v>
      </c>
      <c r="F12" s="388">
        <v>5413</v>
      </c>
      <c r="G12" s="389">
        <v>45377</v>
      </c>
    </row>
    <row r="13" spans="2:7" ht="12">
      <c r="B13" s="296" t="s">
        <v>933</v>
      </c>
      <c r="C13" s="1158">
        <v>41</v>
      </c>
      <c r="D13" s="1158">
        <v>328</v>
      </c>
      <c r="E13" s="618" t="s">
        <v>933</v>
      </c>
      <c r="F13" s="1158">
        <v>31</v>
      </c>
      <c r="G13" s="1159">
        <v>175</v>
      </c>
    </row>
    <row r="14" spans="2:7" ht="12">
      <c r="B14" s="296" t="s">
        <v>934</v>
      </c>
      <c r="C14" s="392">
        <v>38</v>
      </c>
      <c r="D14" s="392">
        <v>237</v>
      </c>
      <c r="E14" s="618" t="s">
        <v>944</v>
      </c>
      <c r="F14" s="392">
        <v>27</v>
      </c>
      <c r="G14" s="393">
        <v>83</v>
      </c>
    </row>
    <row r="15" spans="2:7" ht="12">
      <c r="B15" s="296" t="s">
        <v>935</v>
      </c>
      <c r="C15" s="392">
        <v>0</v>
      </c>
      <c r="D15" s="392">
        <v>0</v>
      </c>
      <c r="E15" s="618" t="s">
        <v>935</v>
      </c>
      <c r="F15" s="392">
        <v>0</v>
      </c>
      <c r="G15" s="393">
        <v>0</v>
      </c>
    </row>
    <row r="16" spans="2:7" ht="12">
      <c r="B16" s="385" t="s">
        <v>936</v>
      </c>
      <c r="C16" s="388">
        <v>0</v>
      </c>
      <c r="D16" s="388">
        <v>0</v>
      </c>
      <c r="E16" s="615" t="s">
        <v>936</v>
      </c>
      <c r="F16" s="388">
        <v>0</v>
      </c>
      <c r="G16" s="389">
        <v>0</v>
      </c>
    </row>
    <row r="17" spans="2:7" ht="12">
      <c r="B17" s="385" t="s">
        <v>937</v>
      </c>
      <c r="C17" s="388">
        <v>22</v>
      </c>
      <c r="D17" s="388">
        <v>2960</v>
      </c>
      <c r="E17" s="615" t="s">
        <v>938</v>
      </c>
      <c r="F17" s="388">
        <v>0</v>
      </c>
      <c r="G17" s="389">
        <v>0</v>
      </c>
    </row>
    <row r="18" spans="2:7" ht="12">
      <c r="B18" s="296" t="s">
        <v>939</v>
      </c>
      <c r="C18" s="392">
        <v>1</v>
      </c>
      <c r="D18" s="392">
        <v>50</v>
      </c>
      <c r="E18" s="618" t="s">
        <v>945</v>
      </c>
      <c r="F18" s="392">
        <v>3</v>
      </c>
      <c r="G18" s="393">
        <v>408</v>
      </c>
    </row>
    <row r="19" spans="2:7" ht="12">
      <c r="B19" s="619" t="s">
        <v>946</v>
      </c>
      <c r="C19" s="392">
        <v>0</v>
      </c>
      <c r="D19" s="392">
        <v>0</v>
      </c>
      <c r="E19" s="618" t="s">
        <v>947</v>
      </c>
      <c r="F19" s="392">
        <v>2</v>
      </c>
      <c r="G19" s="393">
        <v>600</v>
      </c>
    </row>
    <row r="20" spans="2:7" ht="12">
      <c r="B20" s="385" t="s">
        <v>940</v>
      </c>
      <c r="C20" s="388">
        <v>0</v>
      </c>
      <c r="D20" s="388">
        <v>0</v>
      </c>
      <c r="E20" s="615" t="s">
        <v>941</v>
      </c>
      <c r="F20" s="388">
        <v>5</v>
      </c>
      <c r="G20" s="389">
        <v>569</v>
      </c>
    </row>
    <row r="21" spans="2:7" ht="12">
      <c r="B21" s="385" t="s">
        <v>941</v>
      </c>
      <c r="C21" s="388">
        <v>7</v>
      </c>
      <c r="D21" s="388">
        <v>1325</v>
      </c>
      <c r="E21" s="615" t="s">
        <v>942</v>
      </c>
      <c r="F21" s="388">
        <v>1</v>
      </c>
      <c r="G21" s="389">
        <v>66</v>
      </c>
    </row>
    <row r="22" spans="2:7" ht="12.75" thickBot="1">
      <c r="B22" s="620"/>
      <c r="C22" s="1160"/>
      <c r="D22" s="1160"/>
      <c r="E22" s="351"/>
      <c r="F22" s="1160"/>
      <c r="G22" s="1161"/>
    </row>
    <row r="23" spans="2:7" ht="12">
      <c r="B23" s="179" t="s">
        <v>218</v>
      </c>
      <c r="C23" s="179"/>
      <c r="D23" s="179"/>
      <c r="E23" s="179"/>
      <c r="F23" s="179"/>
      <c r="G23" s="179"/>
    </row>
    <row r="24" spans="2:7" ht="12">
      <c r="B24" s="179" t="s">
        <v>219</v>
      </c>
      <c r="C24" s="179"/>
      <c r="D24" s="179"/>
      <c r="E24" s="179"/>
      <c r="F24" s="179"/>
      <c r="G24" s="179"/>
    </row>
    <row r="25" ht="12">
      <c r="B25" s="149" t="s">
        <v>906</v>
      </c>
    </row>
    <row r="34" ht="12">
      <c r="N34" s="179"/>
    </row>
    <row r="35" ht="12">
      <c r="N35" s="179"/>
    </row>
    <row r="36" ht="12">
      <c r="N36" s="179"/>
    </row>
    <row r="37" ht="12">
      <c r="N37" s="179"/>
    </row>
  </sheetData>
  <printOptions/>
  <pageMargins left="0.75" right="0.28" top="1" bottom="1" header="0.512" footer="0.512"/>
  <pageSetup horizontalDpi="600" verticalDpi="600" orientation="portrait" paperSize="9" r:id="rId1"/>
  <headerFooter alignWithMargins="0">
    <oddHeader>&amp;R&amp;D  &amp;T</oddHeader>
  </headerFooter>
</worksheet>
</file>

<file path=xl/worksheets/sheet29.xml><?xml version="1.0" encoding="utf-8"?>
<worksheet xmlns="http://schemas.openxmlformats.org/spreadsheetml/2006/main" xmlns:r="http://schemas.openxmlformats.org/officeDocument/2006/relationships">
  <sheetPr codeName="Sheet28"/>
  <dimension ref="A1:N37"/>
  <sheetViews>
    <sheetView workbookViewId="0" topLeftCell="A1">
      <selection activeCell="A1" sqref="A1"/>
    </sheetView>
  </sheetViews>
  <sheetFormatPr defaultColWidth="9.00390625" defaultRowHeight="13.5"/>
  <cols>
    <col min="1" max="1" width="2.625" style="149" customWidth="1"/>
    <col min="2" max="2" width="18.125" style="149" customWidth="1"/>
    <col min="3" max="3" width="8.125" style="149" customWidth="1"/>
    <col min="4" max="4" width="8.625" style="149" customWidth="1"/>
    <col min="5" max="5" width="10.625" style="149" customWidth="1"/>
    <col min="6" max="6" width="8.125" style="149" customWidth="1"/>
    <col min="7" max="7" width="8.625" style="149" customWidth="1"/>
    <col min="8" max="8" width="10.625" style="149" customWidth="1"/>
    <col min="9" max="10" width="7.00390625" style="149" customWidth="1"/>
    <col min="11" max="11" width="9.25390625" style="149" customWidth="1"/>
    <col min="12" max="13" width="8.625" style="149" customWidth="1"/>
    <col min="14" max="14" width="9.125" style="149" customWidth="1"/>
    <col min="15" max="16384" width="9.00390625" style="149" customWidth="1"/>
  </cols>
  <sheetData>
    <row r="1" spans="2:14" ht="17.25" customHeight="1">
      <c r="B1" s="287" t="s">
        <v>279</v>
      </c>
      <c r="C1" s="179"/>
      <c r="D1" s="179"/>
      <c r="E1" s="179"/>
      <c r="F1" s="179"/>
      <c r="G1" s="179"/>
      <c r="H1" s="179"/>
      <c r="I1" s="179"/>
      <c r="J1" s="179"/>
      <c r="K1" s="179"/>
      <c r="L1" s="179"/>
      <c r="M1" s="179"/>
      <c r="N1" s="179"/>
    </row>
    <row r="2" spans="2:14" ht="13.5" customHeight="1" thickBot="1">
      <c r="B2" s="244"/>
      <c r="C2" s="244"/>
      <c r="D2" s="244"/>
      <c r="E2" s="244"/>
      <c r="F2" s="244"/>
      <c r="G2" s="244"/>
      <c r="H2" s="244"/>
      <c r="I2" s="244"/>
      <c r="J2" s="244"/>
      <c r="K2" s="179"/>
      <c r="L2" s="244"/>
      <c r="M2" s="331"/>
      <c r="N2" s="502" t="s">
        <v>907</v>
      </c>
    </row>
    <row r="3" spans="1:14" ht="13.5" customHeight="1" thickTop="1">
      <c r="A3" s="301"/>
      <c r="B3" s="1413" t="s">
        <v>880</v>
      </c>
      <c r="C3" s="1409" t="s">
        <v>500</v>
      </c>
      <c r="D3" s="1409"/>
      <c r="E3" s="1410"/>
      <c r="F3" s="623"/>
      <c r="G3" s="623"/>
      <c r="H3" s="623"/>
      <c r="I3" s="623"/>
      <c r="J3" s="623"/>
      <c r="K3" s="624"/>
      <c r="L3" s="1409" t="s">
        <v>948</v>
      </c>
      <c r="M3" s="1409"/>
      <c r="N3" s="1410"/>
    </row>
    <row r="4" spans="1:14" ht="13.5" customHeight="1">
      <c r="A4" s="301"/>
      <c r="B4" s="1417"/>
      <c r="C4" s="1411"/>
      <c r="D4" s="1411"/>
      <c r="E4" s="1411"/>
      <c r="F4" s="1411" t="s">
        <v>881</v>
      </c>
      <c r="G4" s="1411"/>
      <c r="H4" s="1411"/>
      <c r="I4" s="1411" t="s">
        <v>882</v>
      </c>
      <c r="J4" s="1411"/>
      <c r="K4" s="1411"/>
      <c r="L4" s="1411"/>
      <c r="M4" s="1411"/>
      <c r="N4" s="1412"/>
    </row>
    <row r="5" spans="1:14" ht="13.5" customHeight="1">
      <c r="A5" s="301"/>
      <c r="B5" s="1414"/>
      <c r="C5" s="152" t="s">
        <v>949</v>
      </c>
      <c r="D5" s="152" t="s">
        <v>950</v>
      </c>
      <c r="E5" s="152" t="s">
        <v>924</v>
      </c>
      <c r="F5" s="152" t="s">
        <v>949</v>
      </c>
      <c r="G5" s="152" t="s">
        <v>950</v>
      </c>
      <c r="H5" s="152" t="s">
        <v>924</v>
      </c>
      <c r="I5" s="152" t="s">
        <v>949</v>
      </c>
      <c r="J5" s="152" t="s">
        <v>950</v>
      </c>
      <c r="K5" s="152" t="s">
        <v>924</v>
      </c>
      <c r="L5" s="152" t="s">
        <v>951</v>
      </c>
      <c r="M5" s="152" t="s">
        <v>952</v>
      </c>
      <c r="N5" s="153" t="s">
        <v>953</v>
      </c>
    </row>
    <row r="6" spans="2:14" ht="13.5" customHeight="1">
      <c r="B6" s="1162" t="s">
        <v>482</v>
      </c>
      <c r="C6" s="626">
        <v>38</v>
      </c>
      <c r="D6" s="626">
        <v>234953</v>
      </c>
      <c r="E6" s="626">
        <v>497533</v>
      </c>
      <c r="F6" s="626">
        <v>35</v>
      </c>
      <c r="G6" s="626">
        <v>221533</v>
      </c>
      <c r="H6" s="626">
        <v>464477</v>
      </c>
      <c r="I6" s="626">
        <v>3</v>
      </c>
      <c r="J6" s="626">
        <v>13420</v>
      </c>
      <c r="K6" s="626">
        <v>33056</v>
      </c>
      <c r="L6" s="626">
        <v>112490749</v>
      </c>
      <c r="M6" s="626">
        <v>108485612</v>
      </c>
      <c r="N6" s="627">
        <v>4005136</v>
      </c>
    </row>
    <row r="7" spans="2:14" ht="6" customHeight="1">
      <c r="B7" s="625"/>
      <c r="C7" s="628"/>
      <c r="D7" s="628"/>
      <c r="E7" s="628"/>
      <c r="F7" s="628"/>
      <c r="G7" s="628"/>
      <c r="H7" s="628"/>
      <c r="I7" s="628"/>
      <c r="J7" s="628"/>
      <c r="K7" s="628"/>
      <c r="L7" s="628"/>
      <c r="M7" s="628"/>
      <c r="N7" s="629"/>
    </row>
    <row r="8" spans="2:14" s="613" customFormat="1" ht="13.5" customHeight="1" thickBot="1">
      <c r="B8" s="1163" t="s">
        <v>1301</v>
      </c>
      <c r="C8" s="1164">
        <f>F8+I8</f>
        <v>38</v>
      </c>
      <c r="D8" s="1164">
        <f>G8+J8</f>
        <v>234554</v>
      </c>
      <c r="E8" s="1164">
        <f>H8+K8</f>
        <v>488756</v>
      </c>
      <c r="F8" s="1164">
        <v>35</v>
      </c>
      <c r="G8" s="1164">
        <v>221113</v>
      </c>
      <c r="H8" s="1164">
        <v>456202</v>
      </c>
      <c r="I8" s="1164">
        <v>3</v>
      </c>
      <c r="J8" s="1164">
        <v>13441</v>
      </c>
      <c r="K8" s="1164">
        <v>32554</v>
      </c>
      <c r="L8" s="1164">
        <v>117886564</v>
      </c>
      <c r="M8" s="1164">
        <v>113814350</v>
      </c>
      <c r="N8" s="1165">
        <v>4072214</v>
      </c>
    </row>
    <row r="9" spans="2:14" ht="6" customHeight="1" thickBot="1">
      <c r="B9" s="179"/>
      <c r="C9" s="179"/>
      <c r="D9" s="179"/>
      <c r="E9" s="179"/>
      <c r="F9" s="179"/>
      <c r="G9" s="179"/>
      <c r="H9" s="179"/>
      <c r="I9" s="179"/>
      <c r="J9" s="244"/>
      <c r="K9" s="244"/>
      <c r="L9" s="244"/>
      <c r="M9" s="179"/>
      <c r="N9" s="179"/>
    </row>
    <row r="10" spans="2:14" ht="18" customHeight="1" thickTop="1">
      <c r="B10" s="1413" t="s">
        <v>883</v>
      </c>
      <c r="C10" s="1415" t="s">
        <v>884</v>
      </c>
      <c r="D10" s="1416"/>
      <c r="E10" s="1413"/>
      <c r="F10" s="1415" t="s">
        <v>885</v>
      </c>
      <c r="G10" s="1416"/>
      <c r="H10" s="1416"/>
      <c r="I10" s="179"/>
      <c r="J10" s="244"/>
      <c r="K10" s="244"/>
      <c r="L10" s="244"/>
      <c r="M10" s="179"/>
      <c r="N10" s="179"/>
    </row>
    <row r="11" spans="2:14" ht="18" customHeight="1">
      <c r="B11" s="1414"/>
      <c r="C11" s="541" t="s">
        <v>493</v>
      </c>
      <c r="D11" s="541" t="s">
        <v>954</v>
      </c>
      <c r="E11" s="630" t="s">
        <v>955</v>
      </c>
      <c r="F11" s="541" t="s">
        <v>493</v>
      </c>
      <c r="G11" s="541" t="s">
        <v>954</v>
      </c>
      <c r="H11" s="631" t="s">
        <v>955</v>
      </c>
      <c r="I11" s="179"/>
      <c r="J11" s="179"/>
      <c r="K11" s="179"/>
      <c r="L11" s="179"/>
      <c r="M11" s="179"/>
      <c r="N11" s="179"/>
    </row>
    <row r="12" spans="2:14" s="613" customFormat="1" ht="15" customHeight="1">
      <c r="B12" s="295" t="s">
        <v>141</v>
      </c>
      <c r="C12" s="632">
        <v>4919667</v>
      </c>
      <c r="D12" s="632">
        <v>88172769</v>
      </c>
      <c r="E12" s="632">
        <v>72093709</v>
      </c>
      <c r="F12" s="632">
        <f>F14+F21</f>
        <v>5185689</v>
      </c>
      <c r="G12" s="632">
        <f>G14+G21</f>
        <v>90413748</v>
      </c>
      <c r="H12" s="1166">
        <f>H14+H21</f>
        <v>74651532</v>
      </c>
      <c r="I12" s="320"/>
      <c r="J12" s="320"/>
      <c r="K12" s="320"/>
      <c r="L12" s="320"/>
      <c r="M12" s="320"/>
      <c r="N12" s="320"/>
    </row>
    <row r="13" spans="1:14" ht="6" customHeight="1">
      <c r="A13" s="301"/>
      <c r="B13" s="594"/>
      <c r="C13" s="633"/>
      <c r="D13" s="633"/>
      <c r="E13" s="633"/>
      <c r="F13" s="633"/>
      <c r="G13" s="633"/>
      <c r="H13" s="1167"/>
      <c r="I13" s="179"/>
      <c r="J13" s="179"/>
      <c r="K13" s="179"/>
      <c r="L13" s="179"/>
      <c r="M13" s="179"/>
      <c r="N13" s="179"/>
    </row>
    <row r="14" spans="2:14" ht="15" customHeight="1">
      <c r="B14" s="295" t="s">
        <v>886</v>
      </c>
      <c r="C14" s="634">
        <v>4698398</v>
      </c>
      <c r="D14" s="634">
        <v>87350106</v>
      </c>
      <c r="E14" s="634">
        <v>64015881</v>
      </c>
      <c r="F14" s="634">
        <f>SUM(F15:F18)+F20</f>
        <v>4938381</v>
      </c>
      <c r="G14" s="634">
        <v>89525466</v>
      </c>
      <c r="H14" s="1168">
        <v>66333511</v>
      </c>
      <c r="I14" s="179"/>
      <c r="J14" s="179"/>
      <c r="K14" s="179"/>
      <c r="L14" s="179"/>
      <c r="M14" s="179"/>
      <c r="N14" s="179"/>
    </row>
    <row r="15" spans="2:14" ht="15" customHeight="1">
      <c r="B15" s="594" t="s">
        <v>887</v>
      </c>
      <c r="C15" s="635">
        <v>77211</v>
      </c>
      <c r="D15" s="635">
        <v>30887672</v>
      </c>
      <c r="E15" s="635" t="s">
        <v>338</v>
      </c>
      <c r="F15" s="635">
        <v>79071</v>
      </c>
      <c r="G15" s="635">
        <v>31523599</v>
      </c>
      <c r="H15" s="1169" t="s">
        <v>338</v>
      </c>
      <c r="I15" s="179"/>
      <c r="J15" s="179"/>
      <c r="K15" s="179"/>
      <c r="L15" s="179"/>
      <c r="M15" s="179"/>
      <c r="N15" s="179"/>
    </row>
    <row r="16" spans="2:14" ht="15" customHeight="1">
      <c r="B16" s="594" t="s">
        <v>888</v>
      </c>
      <c r="C16" s="633">
        <v>2828607</v>
      </c>
      <c r="D16" s="633">
        <v>33945587</v>
      </c>
      <c r="E16" s="635" t="s">
        <v>338</v>
      </c>
      <c r="F16" s="635">
        <v>2944613</v>
      </c>
      <c r="G16" s="635">
        <v>35044698</v>
      </c>
      <c r="H16" s="1169" t="s">
        <v>338</v>
      </c>
      <c r="I16" s="179"/>
      <c r="J16" s="179"/>
      <c r="K16" s="179"/>
      <c r="L16" s="179"/>
      <c r="M16" s="179"/>
      <c r="N16" s="179"/>
    </row>
    <row r="17" spans="2:14" ht="15" customHeight="1">
      <c r="B17" s="594" t="s">
        <v>889</v>
      </c>
      <c r="C17" s="633">
        <v>517812</v>
      </c>
      <c r="D17" s="633">
        <v>7017983</v>
      </c>
      <c r="E17" s="635" t="s">
        <v>338</v>
      </c>
      <c r="F17" s="635">
        <v>537978</v>
      </c>
      <c r="G17" s="635">
        <v>7021628</v>
      </c>
      <c r="H17" s="1169" t="s">
        <v>338</v>
      </c>
      <c r="I17" s="179"/>
      <c r="J17" s="179"/>
      <c r="K17" s="179"/>
      <c r="L17" s="179"/>
      <c r="M17" s="179"/>
      <c r="N17" s="179"/>
    </row>
    <row r="18" spans="2:14" ht="15" customHeight="1">
      <c r="B18" s="594" t="s">
        <v>890</v>
      </c>
      <c r="C18" s="633">
        <v>1272908</v>
      </c>
      <c r="D18" s="633">
        <v>12685772</v>
      </c>
      <c r="E18" s="635" t="s">
        <v>338</v>
      </c>
      <c r="F18" s="635">
        <v>1374631</v>
      </c>
      <c r="G18" s="635">
        <v>13452767</v>
      </c>
      <c r="H18" s="1169" t="s">
        <v>338</v>
      </c>
      <c r="I18" s="179"/>
      <c r="J18" s="179"/>
      <c r="K18" s="179"/>
      <c r="L18" s="179"/>
      <c r="M18" s="179"/>
      <c r="N18" s="179"/>
    </row>
    <row r="19" spans="2:14" ht="15" customHeight="1">
      <c r="B19" s="594" t="s">
        <v>891</v>
      </c>
      <c r="C19" s="636">
        <v>73532</v>
      </c>
      <c r="D19" s="633">
        <v>2692892</v>
      </c>
      <c r="E19" s="635" t="s">
        <v>338</v>
      </c>
      <c r="F19" s="636">
        <v>75424</v>
      </c>
      <c r="G19" s="635">
        <v>2340982</v>
      </c>
      <c r="H19" s="1169" t="s">
        <v>338</v>
      </c>
      <c r="I19" s="179"/>
      <c r="J19" s="179"/>
      <c r="K19" s="179"/>
      <c r="L19" s="179"/>
      <c r="M19" s="179"/>
      <c r="N19" s="179"/>
    </row>
    <row r="20" spans="2:14" ht="15" customHeight="1">
      <c r="B20" s="594" t="s">
        <v>892</v>
      </c>
      <c r="C20" s="637">
        <v>1860</v>
      </c>
      <c r="D20" s="633">
        <v>120200</v>
      </c>
      <c r="E20" s="635" t="s">
        <v>338</v>
      </c>
      <c r="F20" s="635">
        <v>2088</v>
      </c>
      <c r="G20" s="635">
        <v>141792</v>
      </c>
      <c r="H20" s="1169" t="s">
        <v>338</v>
      </c>
      <c r="I20" s="179"/>
      <c r="J20" s="179"/>
      <c r="K20" s="179"/>
      <c r="L20" s="179"/>
      <c r="M20" s="179"/>
      <c r="N20" s="179"/>
    </row>
    <row r="21" spans="2:14" ht="15" customHeight="1">
      <c r="B21" s="295" t="s">
        <v>958</v>
      </c>
      <c r="C21" s="638">
        <v>221269</v>
      </c>
      <c r="D21" s="638">
        <v>822663</v>
      </c>
      <c r="E21" s="638">
        <v>8077828</v>
      </c>
      <c r="F21" s="638">
        <f>SUM(F22:F29)</f>
        <v>247308</v>
      </c>
      <c r="G21" s="638">
        <f>SUM(G22:G29)</f>
        <v>888282</v>
      </c>
      <c r="H21" s="1170">
        <f>SUM(H22:H29)</f>
        <v>8318021</v>
      </c>
      <c r="I21" s="639"/>
      <c r="J21" s="179"/>
      <c r="K21" s="179"/>
      <c r="L21" s="179"/>
      <c r="M21" s="179"/>
      <c r="N21" s="179"/>
    </row>
    <row r="22" spans="2:14" ht="15" customHeight="1">
      <c r="B22" s="594" t="s">
        <v>956</v>
      </c>
      <c r="C22" s="633">
        <v>94844</v>
      </c>
      <c r="D22" s="633">
        <v>822512</v>
      </c>
      <c r="E22" s="635">
        <v>606665</v>
      </c>
      <c r="F22" s="635">
        <v>99294</v>
      </c>
      <c r="G22" s="635">
        <v>887958</v>
      </c>
      <c r="H22" s="1169">
        <v>660276</v>
      </c>
      <c r="I22" s="179"/>
      <c r="J22" s="179"/>
      <c r="K22" s="179"/>
      <c r="L22" s="179"/>
      <c r="M22" s="179"/>
      <c r="N22" s="179"/>
    </row>
    <row r="23" spans="2:14" ht="15" customHeight="1">
      <c r="B23" s="594" t="s">
        <v>893</v>
      </c>
      <c r="C23" s="633">
        <v>4</v>
      </c>
      <c r="D23" s="633">
        <v>151</v>
      </c>
      <c r="E23" s="633">
        <v>149</v>
      </c>
      <c r="F23" s="635">
        <v>4</v>
      </c>
      <c r="G23" s="635">
        <v>324</v>
      </c>
      <c r="H23" s="1169">
        <v>324</v>
      </c>
      <c r="I23" s="179"/>
      <c r="J23" s="179"/>
      <c r="K23" s="179"/>
      <c r="L23" s="179"/>
      <c r="M23" s="179"/>
      <c r="N23" s="179"/>
    </row>
    <row r="24" spans="2:14" ht="15" customHeight="1">
      <c r="B24" s="594" t="s">
        <v>894</v>
      </c>
      <c r="C24" s="633">
        <v>547</v>
      </c>
      <c r="D24" s="635" t="s">
        <v>338</v>
      </c>
      <c r="E24" s="633">
        <v>1947</v>
      </c>
      <c r="F24" s="635">
        <v>580</v>
      </c>
      <c r="G24" s="635" t="s">
        <v>338</v>
      </c>
      <c r="H24" s="1169">
        <v>2103</v>
      </c>
      <c r="I24" s="179"/>
      <c r="J24" s="179"/>
      <c r="K24" s="179"/>
      <c r="L24" s="179"/>
      <c r="M24" s="179"/>
      <c r="N24" s="179"/>
    </row>
    <row r="25" spans="2:14" ht="15" customHeight="1">
      <c r="B25" s="640" t="s">
        <v>895</v>
      </c>
      <c r="C25" s="633">
        <v>75391</v>
      </c>
      <c r="D25" s="635" t="s">
        <v>338</v>
      </c>
      <c r="E25" s="633">
        <v>6077593</v>
      </c>
      <c r="F25" s="635">
        <v>81453</v>
      </c>
      <c r="G25" s="635" t="s">
        <v>338</v>
      </c>
      <c r="H25" s="1169">
        <v>6069189</v>
      </c>
      <c r="I25" s="179"/>
      <c r="J25" s="179"/>
      <c r="K25" s="179"/>
      <c r="L25" s="179"/>
      <c r="M25" s="179"/>
      <c r="N25" s="179"/>
    </row>
    <row r="26" spans="2:14" ht="15" customHeight="1">
      <c r="B26" s="640" t="s">
        <v>896</v>
      </c>
      <c r="C26" s="633">
        <v>1465</v>
      </c>
      <c r="D26" s="635" t="s">
        <v>338</v>
      </c>
      <c r="E26" s="633">
        <v>445650</v>
      </c>
      <c r="F26" s="635">
        <v>1483</v>
      </c>
      <c r="G26" s="635" t="s">
        <v>338</v>
      </c>
      <c r="H26" s="1169">
        <v>486050</v>
      </c>
      <c r="I26" s="179"/>
      <c r="J26" s="179"/>
      <c r="K26" s="179"/>
      <c r="L26" s="179"/>
      <c r="M26" s="179"/>
      <c r="N26" s="179"/>
    </row>
    <row r="27" spans="2:14" ht="15" customHeight="1">
      <c r="B27" s="640" t="s">
        <v>897</v>
      </c>
      <c r="C27" s="633">
        <v>9288</v>
      </c>
      <c r="D27" s="635" t="s">
        <v>338</v>
      </c>
      <c r="E27" s="633">
        <v>603941</v>
      </c>
      <c r="F27" s="635">
        <v>9448</v>
      </c>
      <c r="G27" s="635" t="s">
        <v>338</v>
      </c>
      <c r="H27" s="1169">
        <v>611203</v>
      </c>
      <c r="I27" s="179"/>
      <c r="J27" s="179"/>
      <c r="K27" s="179"/>
      <c r="L27" s="179"/>
      <c r="M27" s="179"/>
      <c r="N27" s="179"/>
    </row>
    <row r="28" spans="2:14" ht="15" customHeight="1">
      <c r="B28" s="640" t="s">
        <v>898</v>
      </c>
      <c r="C28" s="633">
        <v>39730</v>
      </c>
      <c r="D28" s="635" t="s">
        <v>338</v>
      </c>
      <c r="E28" s="633">
        <v>341883</v>
      </c>
      <c r="F28" s="635">
        <v>55046</v>
      </c>
      <c r="G28" s="635" t="s">
        <v>338</v>
      </c>
      <c r="H28" s="1169">
        <v>488876</v>
      </c>
      <c r="I28" s="179"/>
      <c r="J28" s="179"/>
      <c r="K28" s="179"/>
      <c r="L28" s="179"/>
      <c r="M28" s="179"/>
      <c r="N28" s="179"/>
    </row>
    <row r="29" spans="2:14" ht="15" customHeight="1" thickBot="1">
      <c r="B29" s="641" t="s">
        <v>899</v>
      </c>
      <c r="C29" s="642" t="s">
        <v>338</v>
      </c>
      <c r="D29" s="642" t="s">
        <v>338</v>
      </c>
      <c r="E29" s="642" t="s">
        <v>338</v>
      </c>
      <c r="F29" s="642" t="s">
        <v>338</v>
      </c>
      <c r="G29" s="642" t="s">
        <v>338</v>
      </c>
      <c r="H29" s="1171" t="s">
        <v>338</v>
      </c>
      <c r="I29" s="179"/>
      <c r="J29" s="179"/>
      <c r="K29" s="179"/>
      <c r="L29" s="179"/>
      <c r="M29" s="179"/>
      <c r="N29" s="179"/>
    </row>
    <row r="30" spans="2:14" ht="12">
      <c r="B30" s="326" t="s">
        <v>957</v>
      </c>
      <c r="C30" s="179"/>
      <c r="D30" s="179"/>
      <c r="E30" s="179"/>
      <c r="F30" s="179"/>
      <c r="G30" s="179"/>
      <c r="H30" s="179"/>
      <c r="I30" s="179"/>
      <c r="J30" s="179"/>
      <c r="K30" s="179"/>
      <c r="L30" s="179"/>
      <c r="M30" s="179"/>
      <c r="N30" s="179"/>
    </row>
    <row r="31" spans="2:14" ht="12">
      <c r="B31" s="326" t="s">
        <v>959</v>
      </c>
      <c r="C31" s="179"/>
      <c r="D31" s="179"/>
      <c r="E31" s="179"/>
      <c r="F31" s="179"/>
      <c r="G31" s="179"/>
      <c r="H31" s="179"/>
      <c r="I31" s="179"/>
      <c r="J31" s="179"/>
      <c r="K31" s="179"/>
      <c r="L31" s="179"/>
      <c r="M31" s="179"/>
      <c r="N31" s="179"/>
    </row>
    <row r="32" spans="2:14" ht="12">
      <c r="B32" s="326" t="s">
        <v>900</v>
      </c>
      <c r="C32" s="179"/>
      <c r="D32" s="179"/>
      <c r="E32" s="179"/>
      <c r="F32" s="179"/>
      <c r="G32" s="179"/>
      <c r="H32" s="179"/>
      <c r="I32" s="179"/>
      <c r="J32" s="179"/>
      <c r="K32" s="179"/>
      <c r="L32" s="179"/>
      <c r="M32" s="179"/>
      <c r="N32" s="179"/>
    </row>
    <row r="33" s="179" customFormat="1" ht="12">
      <c r="B33" s="326" t="s">
        <v>220</v>
      </c>
    </row>
    <row r="34" spans="2:14" ht="12">
      <c r="B34" s="325" t="s">
        <v>901</v>
      </c>
      <c r="N34" s="179"/>
    </row>
    <row r="35" ht="12">
      <c r="N35" s="179"/>
    </row>
    <row r="36" ht="12">
      <c r="N36" s="179"/>
    </row>
    <row r="37" ht="12">
      <c r="N37" s="179"/>
    </row>
  </sheetData>
  <mergeCells count="8">
    <mergeCell ref="L3:N4"/>
    <mergeCell ref="F4:H4"/>
    <mergeCell ref="I4:K4"/>
    <mergeCell ref="B10:B11"/>
    <mergeCell ref="C10:E10"/>
    <mergeCell ref="F10:H10"/>
    <mergeCell ref="B3:B5"/>
    <mergeCell ref="C3:E4"/>
  </mergeCells>
  <printOptions/>
  <pageMargins left="0.41" right="0.26" top="1" bottom="1" header="0.512" footer="0.512"/>
  <pageSetup horizontalDpi="600" verticalDpi="600" orientation="portrait" paperSize="9" scale="79"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sheetPr codeName="Sheet2"/>
  <dimension ref="A1:N41"/>
  <sheetViews>
    <sheetView workbookViewId="0" topLeftCell="A1">
      <selection activeCell="A1" sqref="A1"/>
    </sheetView>
  </sheetViews>
  <sheetFormatPr defaultColWidth="9.00390625" defaultRowHeight="13.5"/>
  <cols>
    <col min="1" max="1" width="18.625" style="21" customWidth="1"/>
    <col min="2" max="8" width="10.625" style="21" customWidth="1"/>
    <col min="9" max="16384" width="9.00390625" style="21" customWidth="1"/>
  </cols>
  <sheetData>
    <row r="1" ht="18" customHeight="1">
      <c r="A1" s="20" t="s">
        <v>264</v>
      </c>
    </row>
    <row r="2" spans="1:8" ht="15" customHeight="1" thickBot="1">
      <c r="A2" s="22"/>
      <c r="B2" s="23"/>
      <c r="C2" s="22"/>
      <c r="D2" s="23"/>
      <c r="E2" s="22"/>
      <c r="F2" s="22"/>
      <c r="H2" s="22" t="s">
        <v>42</v>
      </c>
    </row>
    <row r="3" spans="1:8" ht="12.75" customHeight="1" thickTop="1">
      <c r="A3" s="1360" t="s">
        <v>114</v>
      </c>
      <c r="B3" s="1362" t="s">
        <v>115</v>
      </c>
      <c r="C3" s="1364" t="s">
        <v>116</v>
      </c>
      <c r="D3" s="1382" t="s">
        <v>117</v>
      </c>
      <c r="E3" s="1382" t="s">
        <v>118</v>
      </c>
      <c r="F3" s="1382" t="s">
        <v>119</v>
      </c>
      <c r="G3" s="1382" t="s">
        <v>120</v>
      </c>
      <c r="H3" s="1358" t="s">
        <v>121</v>
      </c>
    </row>
    <row r="4" spans="1:8" ht="12.75" customHeight="1">
      <c r="A4" s="1361"/>
      <c r="B4" s="1363"/>
      <c r="C4" s="1365"/>
      <c r="D4" s="1357"/>
      <c r="E4" s="1357"/>
      <c r="F4" s="1357"/>
      <c r="G4" s="1357"/>
      <c r="H4" s="1359"/>
    </row>
    <row r="5" spans="1:8" s="28" customFormat="1" ht="24" customHeight="1">
      <c r="A5" s="1023" t="s">
        <v>122</v>
      </c>
      <c r="B5" s="24"/>
      <c r="C5" s="25"/>
      <c r="D5" s="26"/>
      <c r="E5" s="26"/>
      <c r="F5" s="26"/>
      <c r="G5" s="26"/>
      <c r="H5" s="27"/>
    </row>
    <row r="6" spans="1:9" s="35" customFormat="1" ht="18" customHeight="1">
      <c r="A6" s="29" t="s">
        <v>123</v>
      </c>
      <c r="B6" s="30">
        <v>1023777</v>
      </c>
      <c r="C6" s="31">
        <v>141827</v>
      </c>
      <c r="D6" s="32">
        <v>148450</v>
      </c>
      <c r="E6" s="32">
        <v>190431</v>
      </c>
      <c r="F6" s="32">
        <v>158222</v>
      </c>
      <c r="G6" s="32">
        <v>180270</v>
      </c>
      <c r="H6" s="33">
        <v>204577</v>
      </c>
      <c r="I6" s="34"/>
    </row>
    <row r="7" spans="1:9" s="35" customFormat="1" ht="18" customHeight="1">
      <c r="A7" s="29" t="s">
        <v>124</v>
      </c>
      <c r="B7" s="36">
        <v>668519</v>
      </c>
      <c r="C7" s="31">
        <v>65313</v>
      </c>
      <c r="D7" s="32">
        <v>130063</v>
      </c>
      <c r="E7" s="32">
        <v>173112</v>
      </c>
      <c r="F7" s="32">
        <v>137282</v>
      </c>
      <c r="G7" s="32">
        <v>115539</v>
      </c>
      <c r="H7" s="33">
        <v>47210</v>
      </c>
      <c r="I7" s="34"/>
    </row>
    <row r="8" spans="1:9" s="35" customFormat="1" ht="18" customHeight="1">
      <c r="A8" s="29" t="s">
        <v>125</v>
      </c>
      <c r="B8" s="36">
        <v>656851</v>
      </c>
      <c r="C8" s="31">
        <v>62787</v>
      </c>
      <c r="D8" s="32">
        <v>127959</v>
      </c>
      <c r="E8" s="32">
        <v>171423</v>
      </c>
      <c r="F8" s="32">
        <v>136007</v>
      </c>
      <c r="G8" s="32">
        <v>112331</v>
      </c>
      <c r="H8" s="33">
        <v>46344</v>
      </c>
      <c r="I8" s="34"/>
    </row>
    <row r="9" spans="1:9" s="35" customFormat="1" ht="18" customHeight="1">
      <c r="A9" s="29" t="s">
        <v>129</v>
      </c>
      <c r="B9" s="36">
        <v>11668</v>
      </c>
      <c r="C9" s="31">
        <v>2526</v>
      </c>
      <c r="D9" s="32">
        <v>2104</v>
      </c>
      <c r="E9" s="32">
        <v>1689</v>
      </c>
      <c r="F9" s="32">
        <v>1275</v>
      </c>
      <c r="G9" s="32">
        <v>3208</v>
      </c>
      <c r="H9" s="33">
        <v>866</v>
      </c>
      <c r="I9" s="34"/>
    </row>
    <row r="10" spans="1:9" s="35" customFormat="1" ht="18" customHeight="1">
      <c r="A10" s="29" t="s">
        <v>130</v>
      </c>
      <c r="B10" s="36">
        <v>354613</v>
      </c>
      <c r="C10" s="31">
        <v>76390</v>
      </c>
      <c r="D10" s="32">
        <v>18323</v>
      </c>
      <c r="E10" s="32">
        <v>17274</v>
      </c>
      <c r="F10" s="32">
        <v>20911</v>
      </c>
      <c r="G10" s="32">
        <v>64674</v>
      </c>
      <c r="H10" s="33">
        <v>157041</v>
      </c>
      <c r="I10" s="34"/>
    </row>
    <row r="11" spans="1:8" s="35" customFormat="1" ht="18" customHeight="1">
      <c r="A11" s="29" t="s">
        <v>131</v>
      </c>
      <c r="B11" s="37">
        <f aca="true" t="shared" si="0" ref="B11:H11">B7/(B7+B10)*100</f>
        <v>65.34044483018809</v>
      </c>
      <c r="C11" s="38">
        <f t="shared" si="0"/>
        <v>46.09147301045144</v>
      </c>
      <c r="D11" s="39">
        <f t="shared" si="0"/>
        <v>87.65180003504373</v>
      </c>
      <c r="E11" s="39">
        <f t="shared" si="0"/>
        <v>90.92685386530522</v>
      </c>
      <c r="F11" s="39">
        <f t="shared" si="0"/>
        <v>86.78133672159957</v>
      </c>
      <c r="G11" s="39">
        <f t="shared" si="0"/>
        <v>64.11246691415158</v>
      </c>
      <c r="H11" s="40">
        <f t="shared" si="0"/>
        <v>23.11371792549363</v>
      </c>
    </row>
    <row r="12" spans="1:8" s="35" customFormat="1" ht="18" customHeight="1">
      <c r="A12" s="29" t="s">
        <v>132</v>
      </c>
      <c r="B12" s="37">
        <v>1.745350543514844</v>
      </c>
      <c r="C12" s="38">
        <v>3.8675302007257364</v>
      </c>
      <c r="D12" s="39">
        <v>1.6176775870155233</v>
      </c>
      <c r="E12" s="39">
        <v>0.9756689310966311</v>
      </c>
      <c r="F12" s="39">
        <v>0.9287452105884239</v>
      </c>
      <c r="G12" s="39">
        <v>2.776551640571582</v>
      </c>
      <c r="H12" s="40">
        <v>1.8343571277271764</v>
      </c>
    </row>
    <row r="13" spans="1:8" s="28" customFormat="1" ht="24" customHeight="1">
      <c r="A13" s="1023" t="s">
        <v>133</v>
      </c>
      <c r="B13" s="41"/>
      <c r="C13" s="42"/>
      <c r="D13" s="43"/>
      <c r="E13" s="43"/>
      <c r="F13" s="43"/>
      <c r="G13" s="43"/>
      <c r="H13" s="44"/>
    </row>
    <row r="14" spans="1:9" s="35" customFormat="1" ht="18" customHeight="1">
      <c r="A14" s="29" t="s">
        <v>43</v>
      </c>
      <c r="B14" s="30">
        <v>1048068</v>
      </c>
      <c r="C14" s="31">
        <v>147680</v>
      </c>
      <c r="D14" s="32">
        <v>136371</v>
      </c>
      <c r="E14" s="32">
        <v>175219</v>
      </c>
      <c r="F14" s="32">
        <v>172568</v>
      </c>
      <c r="G14" s="32">
        <v>167413</v>
      </c>
      <c r="H14" s="33">
        <v>248817</v>
      </c>
      <c r="I14" s="34"/>
    </row>
    <row r="15" spans="1:9" s="35" customFormat="1" ht="18" customHeight="1">
      <c r="A15" s="29" t="s">
        <v>44</v>
      </c>
      <c r="B15" s="36">
        <v>675160</v>
      </c>
      <c r="C15" s="31">
        <v>69838</v>
      </c>
      <c r="D15" s="32">
        <v>118776</v>
      </c>
      <c r="E15" s="32">
        <v>158696</v>
      </c>
      <c r="F15" s="32">
        <v>152810</v>
      </c>
      <c r="G15" s="32">
        <v>111738</v>
      </c>
      <c r="H15" s="33">
        <v>63302</v>
      </c>
      <c r="I15" s="34"/>
    </row>
    <row r="16" spans="1:9" s="35" customFormat="1" ht="18" customHeight="1">
      <c r="A16" s="29" t="s">
        <v>45</v>
      </c>
      <c r="B16" s="36">
        <v>657193</v>
      </c>
      <c r="C16" s="31">
        <v>65912</v>
      </c>
      <c r="D16" s="32">
        <v>115322</v>
      </c>
      <c r="E16" s="32">
        <v>156159</v>
      </c>
      <c r="F16" s="32">
        <v>150453</v>
      </c>
      <c r="G16" s="32">
        <v>107504</v>
      </c>
      <c r="H16" s="33">
        <v>61843</v>
      </c>
      <c r="I16" s="34"/>
    </row>
    <row r="17" spans="1:9" s="35" customFormat="1" ht="18" customHeight="1">
      <c r="A17" s="29" t="s">
        <v>46</v>
      </c>
      <c r="B17" s="36">
        <v>17967</v>
      </c>
      <c r="C17" s="31">
        <v>3926</v>
      </c>
      <c r="D17" s="32">
        <v>3454</v>
      </c>
      <c r="E17" s="32">
        <v>2537</v>
      </c>
      <c r="F17" s="32">
        <v>2357</v>
      </c>
      <c r="G17" s="32">
        <v>4234</v>
      </c>
      <c r="H17" s="33">
        <v>1459</v>
      </c>
      <c r="I17" s="34"/>
    </row>
    <row r="18" spans="1:9" s="35" customFormat="1" ht="18" customHeight="1">
      <c r="A18" s="29" t="s">
        <v>47</v>
      </c>
      <c r="B18" s="36">
        <v>372310</v>
      </c>
      <c r="C18" s="31">
        <v>77732</v>
      </c>
      <c r="D18" s="32">
        <v>17542</v>
      </c>
      <c r="E18" s="32">
        <v>16472</v>
      </c>
      <c r="F18" s="32">
        <v>19684</v>
      </c>
      <c r="G18" s="32">
        <v>55616</v>
      </c>
      <c r="H18" s="33">
        <v>185264</v>
      </c>
      <c r="I18" s="34"/>
    </row>
    <row r="19" spans="1:8" s="35" customFormat="1" ht="18" customHeight="1">
      <c r="A19" s="29" t="s">
        <v>48</v>
      </c>
      <c r="B19" s="37">
        <f aca="true" t="shared" si="1" ref="B19:H19">B15/(B15+B18)*100</f>
        <v>64.45626127717262</v>
      </c>
      <c r="C19" s="38">
        <f t="shared" si="1"/>
        <v>47.32533712814258</v>
      </c>
      <c r="D19" s="39">
        <f t="shared" si="1"/>
        <v>87.1315600287563</v>
      </c>
      <c r="E19" s="39">
        <f t="shared" si="1"/>
        <v>90.59645597369382</v>
      </c>
      <c r="F19" s="39">
        <f t="shared" si="1"/>
        <v>88.58858858858859</v>
      </c>
      <c r="G19" s="39">
        <f t="shared" si="1"/>
        <v>66.76745103194426</v>
      </c>
      <c r="H19" s="40">
        <f t="shared" si="1"/>
        <v>25.46687801227843</v>
      </c>
    </row>
    <row r="20" spans="1:8" s="35" customFormat="1" ht="18" customHeight="1">
      <c r="A20" s="29" t="s">
        <v>49</v>
      </c>
      <c r="B20" s="37">
        <v>2.661146987380769</v>
      </c>
      <c r="C20" s="38">
        <v>5.621581374037057</v>
      </c>
      <c r="D20" s="39">
        <v>2.907994881120765</v>
      </c>
      <c r="E20" s="39">
        <v>1.5986540303473307</v>
      </c>
      <c r="F20" s="39">
        <v>1.542438322099339</v>
      </c>
      <c r="G20" s="39">
        <v>3.789221213911113</v>
      </c>
      <c r="H20" s="40">
        <v>2.304824492117153</v>
      </c>
    </row>
    <row r="21" spans="1:8" s="28" customFormat="1" ht="24" customHeight="1">
      <c r="A21" s="1023" t="s">
        <v>134</v>
      </c>
      <c r="B21" s="41"/>
      <c r="C21" s="42"/>
      <c r="D21" s="43"/>
      <c r="E21" s="43"/>
      <c r="F21" s="43"/>
      <c r="G21" s="43"/>
      <c r="H21" s="44"/>
    </row>
    <row r="22" spans="1:8" s="35" customFormat="1" ht="18" customHeight="1">
      <c r="A22" s="29" t="s">
        <v>50</v>
      </c>
      <c r="B22" s="30">
        <v>1057690</v>
      </c>
      <c r="C22" s="31">
        <v>136788</v>
      </c>
      <c r="D22" s="32">
        <v>139202</v>
      </c>
      <c r="E22" s="32">
        <v>153810</v>
      </c>
      <c r="F22" s="32">
        <v>188934</v>
      </c>
      <c r="G22" s="32">
        <v>153366</v>
      </c>
      <c r="H22" s="33">
        <v>285590</v>
      </c>
    </row>
    <row r="23" spans="1:8" s="35" customFormat="1" ht="18" customHeight="1">
      <c r="A23" s="29" t="s">
        <v>51</v>
      </c>
      <c r="B23" s="30">
        <v>664791</v>
      </c>
      <c r="C23" s="31">
        <v>65103</v>
      </c>
      <c r="D23" s="32">
        <v>120912</v>
      </c>
      <c r="E23" s="32">
        <v>137746</v>
      </c>
      <c r="F23" s="32">
        <v>168515</v>
      </c>
      <c r="G23" s="32">
        <v>103755</v>
      </c>
      <c r="H23" s="33">
        <v>68760</v>
      </c>
    </row>
    <row r="24" spans="1:8" s="35" customFormat="1" ht="18" customHeight="1">
      <c r="A24" s="29" t="s">
        <v>52</v>
      </c>
      <c r="B24" s="30">
        <v>642580</v>
      </c>
      <c r="C24" s="31">
        <v>60068</v>
      </c>
      <c r="D24" s="32">
        <v>116046</v>
      </c>
      <c r="E24" s="32">
        <v>134647</v>
      </c>
      <c r="F24" s="32">
        <v>164825</v>
      </c>
      <c r="G24" s="32">
        <v>99720</v>
      </c>
      <c r="H24" s="33">
        <v>67274</v>
      </c>
    </row>
    <row r="25" spans="1:8" s="35" customFormat="1" ht="18" customHeight="1">
      <c r="A25" s="29" t="s">
        <v>53</v>
      </c>
      <c r="B25" s="30">
        <v>22211</v>
      </c>
      <c r="C25" s="31">
        <v>5035</v>
      </c>
      <c r="D25" s="32">
        <v>4866</v>
      </c>
      <c r="E25" s="32">
        <v>3099</v>
      </c>
      <c r="F25" s="32">
        <v>3690</v>
      </c>
      <c r="G25" s="32">
        <v>4035</v>
      </c>
      <c r="H25" s="33">
        <v>1486</v>
      </c>
    </row>
    <row r="26" spans="1:8" s="35" customFormat="1" ht="18" customHeight="1">
      <c r="A26" s="29" t="s">
        <v>54</v>
      </c>
      <c r="B26" s="30">
        <v>390782</v>
      </c>
      <c r="C26" s="31">
        <v>71097</v>
      </c>
      <c r="D26" s="32">
        <v>17798</v>
      </c>
      <c r="E26" s="32">
        <v>15850</v>
      </c>
      <c r="F26" s="32">
        <v>20147</v>
      </c>
      <c r="G26" s="32">
        <v>49468</v>
      </c>
      <c r="H26" s="33">
        <v>216422</v>
      </c>
    </row>
    <row r="27" spans="1:8" s="35" customFormat="1" ht="18" customHeight="1">
      <c r="A27" s="29" t="s">
        <v>55</v>
      </c>
      <c r="B27" s="45">
        <f aca="true" t="shared" si="2" ref="B27:H27">B23/(B23+B26)*100</f>
        <v>62.97915918652712</v>
      </c>
      <c r="C27" s="46">
        <f t="shared" si="2"/>
        <v>47.79955947136564</v>
      </c>
      <c r="D27" s="47">
        <f t="shared" si="2"/>
        <v>87.16891356066614</v>
      </c>
      <c r="E27" s="47">
        <f t="shared" si="2"/>
        <v>89.68072085210552</v>
      </c>
      <c r="F27" s="47">
        <f t="shared" si="2"/>
        <v>89.32111394981501</v>
      </c>
      <c r="G27" s="47">
        <f t="shared" si="2"/>
        <v>67.7150297279129</v>
      </c>
      <c r="H27" s="48">
        <f t="shared" si="2"/>
        <v>24.110918641428984</v>
      </c>
    </row>
    <row r="28" spans="1:8" s="35" customFormat="1" ht="18" customHeight="1">
      <c r="A28" s="29" t="s">
        <v>56</v>
      </c>
      <c r="B28" s="45">
        <v>3.341050044299637</v>
      </c>
      <c r="C28" s="46">
        <v>7.73389859146276</v>
      </c>
      <c r="D28" s="47">
        <v>4.024414450178642</v>
      </c>
      <c r="E28" s="47">
        <v>2.249793097440216</v>
      </c>
      <c r="F28" s="47">
        <v>2.189716049016408</v>
      </c>
      <c r="G28" s="47">
        <v>3.8889692063033108</v>
      </c>
      <c r="H28" s="48">
        <v>2.1611401977894125</v>
      </c>
    </row>
    <row r="29" spans="1:8" s="28" customFormat="1" ht="24" customHeight="1">
      <c r="A29" s="1023" t="s">
        <v>135</v>
      </c>
      <c r="B29" s="41"/>
      <c r="C29" s="42"/>
      <c r="D29" s="43"/>
      <c r="E29" s="43"/>
      <c r="F29" s="43"/>
      <c r="G29" s="43"/>
      <c r="H29" s="44"/>
    </row>
    <row r="30" spans="1:8" s="35" customFormat="1" ht="18" customHeight="1">
      <c r="A30" s="29" t="s">
        <v>50</v>
      </c>
      <c r="B30" s="30">
        <v>1048943</v>
      </c>
      <c r="C30" s="31">
        <v>121809</v>
      </c>
      <c r="D30" s="32">
        <v>139398</v>
      </c>
      <c r="E30" s="32">
        <v>138683</v>
      </c>
      <c r="F30" s="32">
        <v>172350</v>
      </c>
      <c r="G30" s="32">
        <v>166790</v>
      </c>
      <c r="H30" s="33">
        <v>309913</v>
      </c>
    </row>
    <row r="31" spans="1:8" s="35" customFormat="1" ht="18" customHeight="1">
      <c r="A31" s="29" t="s">
        <v>51</v>
      </c>
      <c r="B31" s="30">
        <v>643008</v>
      </c>
      <c r="C31" s="31">
        <v>55101</v>
      </c>
      <c r="D31" s="32">
        <v>121922</v>
      </c>
      <c r="E31" s="32">
        <v>123400</v>
      </c>
      <c r="F31" s="32">
        <v>153456</v>
      </c>
      <c r="G31" s="32">
        <v>118990</v>
      </c>
      <c r="H31" s="33">
        <v>70139</v>
      </c>
    </row>
    <row r="32" spans="1:8" s="35" customFormat="1" ht="18" customHeight="1">
      <c r="A32" s="29" t="s">
        <v>52</v>
      </c>
      <c r="B32" s="30">
        <v>612089</v>
      </c>
      <c r="C32" s="31">
        <v>49387</v>
      </c>
      <c r="D32" s="32">
        <v>114745</v>
      </c>
      <c r="E32" s="32">
        <v>118484</v>
      </c>
      <c r="F32" s="32">
        <v>148348</v>
      </c>
      <c r="G32" s="32">
        <v>112958</v>
      </c>
      <c r="H32" s="33">
        <v>68167</v>
      </c>
    </row>
    <row r="33" spans="1:8" s="35" customFormat="1" ht="18" customHeight="1">
      <c r="A33" s="29" t="s">
        <v>53</v>
      </c>
      <c r="B33" s="30">
        <v>30919</v>
      </c>
      <c r="C33" s="31">
        <v>5714</v>
      </c>
      <c r="D33" s="32">
        <v>7177</v>
      </c>
      <c r="E33" s="32">
        <v>4916</v>
      </c>
      <c r="F33" s="32">
        <v>5108</v>
      </c>
      <c r="G33" s="32">
        <v>6032</v>
      </c>
      <c r="H33" s="33">
        <v>1972</v>
      </c>
    </row>
    <row r="34" spans="1:14" s="35" customFormat="1" ht="18" customHeight="1">
      <c r="A34" s="29" t="s">
        <v>54</v>
      </c>
      <c r="B34" s="30">
        <v>399102</v>
      </c>
      <c r="C34" s="31">
        <v>64837</v>
      </c>
      <c r="D34" s="32">
        <v>15611</v>
      </c>
      <c r="E34" s="32">
        <v>14269</v>
      </c>
      <c r="F34" s="32">
        <v>18114</v>
      </c>
      <c r="G34" s="32">
        <v>47279</v>
      </c>
      <c r="H34" s="33">
        <v>238992</v>
      </c>
      <c r="N34" s="899"/>
    </row>
    <row r="35" spans="1:14" s="35" customFormat="1" ht="18" customHeight="1">
      <c r="A35" s="29" t="s">
        <v>55</v>
      </c>
      <c r="B35" s="45">
        <f aca="true" t="shared" si="3" ref="B35:H35">B31/(B31+B34)*100</f>
        <v>61.7025074128451</v>
      </c>
      <c r="C35" s="46">
        <f t="shared" si="3"/>
        <v>45.94123630542447</v>
      </c>
      <c r="D35" s="47">
        <f t="shared" si="3"/>
        <v>88.6492696298343</v>
      </c>
      <c r="E35" s="47">
        <f t="shared" si="3"/>
        <v>89.6352846319796</v>
      </c>
      <c r="F35" s="47">
        <f t="shared" si="3"/>
        <v>89.44221017660429</v>
      </c>
      <c r="G35" s="47">
        <f t="shared" si="3"/>
        <v>71.56475350185542</v>
      </c>
      <c r="H35" s="48">
        <f t="shared" si="3"/>
        <v>22.68908650377995</v>
      </c>
      <c r="N35" s="899"/>
    </row>
    <row r="36" spans="1:14" s="35" customFormat="1" ht="18" customHeight="1" thickBot="1">
      <c r="A36" s="1024" t="s">
        <v>56</v>
      </c>
      <c r="B36" s="49">
        <v>4.808493829003683</v>
      </c>
      <c r="C36" s="50">
        <v>10.370047730531207</v>
      </c>
      <c r="D36" s="51">
        <v>5.886550417480028</v>
      </c>
      <c r="E36" s="51">
        <v>3.9837925445705027</v>
      </c>
      <c r="F36" s="51">
        <v>3.328641434678344</v>
      </c>
      <c r="G36" s="51">
        <v>5.0693335574418015</v>
      </c>
      <c r="H36" s="52">
        <v>2.8115599024793623</v>
      </c>
      <c r="N36" s="899"/>
    </row>
    <row r="37" spans="1:14" s="35" customFormat="1" ht="15" customHeight="1">
      <c r="A37" s="785" t="s">
        <v>200</v>
      </c>
      <c r="B37" s="53"/>
      <c r="C37" s="54"/>
      <c r="D37" s="54"/>
      <c r="E37" s="54"/>
      <c r="F37" s="54"/>
      <c r="G37" s="54"/>
      <c r="H37" s="54"/>
      <c r="N37" s="899"/>
    </row>
    <row r="38" spans="1:8" s="35" customFormat="1" ht="15" customHeight="1">
      <c r="A38" s="785" t="s">
        <v>136</v>
      </c>
      <c r="B38" s="53"/>
      <c r="C38" s="54"/>
      <c r="D38" s="54"/>
      <c r="E38" s="54"/>
      <c r="F38" s="54"/>
      <c r="G38" s="54"/>
      <c r="H38" s="54"/>
    </row>
    <row r="39" spans="1:8" s="35" customFormat="1" ht="15" customHeight="1">
      <c r="A39" s="785" t="s">
        <v>201</v>
      </c>
      <c r="B39" s="53"/>
      <c r="C39" s="54"/>
      <c r="D39" s="54"/>
      <c r="E39" s="54"/>
      <c r="F39" s="54"/>
      <c r="G39" s="54"/>
      <c r="H39" s="54"/>
    </row>
    <row r="40" spans="1:8" s="35" customFormat="1" ht="15" customHeight="1">
      <c r="A40" s="785" t="s">
        <v>137</v>
      </c>
      <c r="B40" s="53"/>
      <c r="C40" s="54"/>
      <c r="D40" s="54"/>
      <c r="E40" s="54"/>
      <c r="F40" s="54"/>
      <c r="G40" s="54"/>
      <c r="H40" s="54"/>
    </row>
    <row r="41" s="35" customFormat="1" ht="15" customHeight="1">
      <c r="A41" s="55" t="s">
        <v>57</v>
      </c>
    </row>
  </sheetData>
  <mergeCells count="8">
    <mergeCell ref="A3:A4"/>
    <mergeCell ref="B3:B4"/>
    <mergeCell ref="C3:C4"/>
    <mergeCell ref="D3:D4"/>
    <mergeCell ref="E3:E4"/>
    <mergeCell ref="F3:F4"/>
    <mergeCell ref="G3:G4"/>
    <mergeCell ref="H3:H4"/>
  </mergeCells>
  <printOptions/>
  <pageMargins left="0.7874015748031497" right="0.3937007874015748" top="0.984251968503937" bottom="0.3937007874015748" header="0.5118110236220472" footer="0.5118110236220472"/>
  <pageSetup horizontalDpi="600" verticalDpi="600" orientation="portrait" paperSize="9" scale="90" r:id="rId1"/>
  <headerFooter alignWithMargins="0">
    <oddHeader>&amp;R&amp;D&amp;T</oddHeader>
  </headerFooter>
</worksheet>
</file>

<file path=xl/worksheets/sheet30.xml><?xml version="1.0" encoding="utf-8"?>
<worksheet xmlns="http://schemas.openxmlformats.org/spreadsheetml/2006/main" xmlns:r="http://schemas.openxmlformats.org/officeDocument/2006/relationships">
  <sheetPr codeName="Sheet29"/>
  <dimension ref="B2:N37"/>
  <sheetViews>
    <sheetView workbookViewId="0" topLeftCell="A1">
      <selection activeCell="A1" sqref="A1"/>
    </sheetView>
  </sheetViews>
  <sheetFormatPr defaultColWidth="9.00390625" defaultRowHeight="13.5"/>
  <cols>
    <col min="1" max="1" width="2.875" style="1001" customWidth="1"/>
    <col min="2" max="2" width="9.125" style="1001" customWidth="1"/>
    <col min="3" max="3" width="9.50390625" style="1001" customWidth="1"/>
    <col min="4" max="4" width="20.625" style="1172" customWidth="1"/>
    <col min="5" max="5" width="19.625" style="1172" customWidth="1"/>
    <col min="6" max="6" width="21.25390625" style="1172" customWidth="1"/>
    <col min="7" max="7" width="21.75390625" style="1172" customWidth="1"/>
    <col min="8" max="9" width="19.375" style="1172" customWidth="1"/>
    <col min="10" max="16384" width="9.00390625" style="1001" customWidth="1"/>
  </cols>
  <sheetData>
    <row r="2" spans="2:7" ht="14.25">
      <c r="B2" s="1418" t="s">
        <v>305</v>
      </c>
      <c r="C2" s="1418"/>
      <c r="D2" s="1418"/>
      <c r="E2" s="1418"/>
      <c r="F2" s="1418"/>
      <c r="G2" s="1418"/>
    </row>
    <row r="3" spans="5:7" ht="14.25" thickBot="1">
      <c r="E3" s="643" t="s">
        <v>960</v>
      </c>
      <c r="G3" s="643"/>
    </row>
    <row r="4" spans="2:7" s="646" customFormat="1" ht="17.25" customHeight="1" thickTop="1">
      <c r="B4" s="1419" t="s">
        <v>439</v>
      </c>
      <c r="C4" s="1420"/>
      <c r="D4" s="644" t="s">
        <v>961</v>
      </c>
      <c r="E4" s="1180" t="s">
        <v>962</v>
      </c>
      <c r="F4" s="645"/>
      <c r="G4" s="645"/>
    </row>
    <row r="5" spans="2:7" s="646" customFormat="1" ht="17.25" customHeight="1">
      <c r="B5" s="1421" t="s">
        <v>963</v>
      </c>
      <c r="C5" s="1422"/>
      <c r="D5" s="647">
        <v>200923</v>
      </c>
      <c r="E5" s="648">
        <v>661211</v>
      </c>
      <c r="F5" s="645"/>
      <c r="G5" s="645"/>
    </row>
    <row r="6" spans="2:7" s="646" customFormat="1" ht="17.25" customHeight="1" thickBot="1">
      <c r="B6" s="1423" t="s">
        <v>964</v>
      </c>
      <c r="C6" s="1424"/>
      <c r="D6" s="1173">
        <v>191612</v>
      </c>
      <c r="E6" s="1174">
        <v>695675</v>
      </c>
      <c r="F6" s="649"/>
      <c r="G6" s="643"/>
    </row>
    <row r="7" spans="2:9" s="646" customFormat="1" ht="17.25" customHeight="1" thickBot="1">
      <c r="B7" s="650"/>
      <c r="C7" s="650"/>
      <c r="D7" s="651"/>
      <c r="E7" s="651"/>
      <c r="F7" s="649"/>
      <c r="G7" s="649"/>
      <c r="H7" s="645"/>
      <c r="I7" s="645"/>
    </row>
    <row r="8" spans="2:9" s="646" customFormat="1" ht="17.25" customHeight="1" thickTop="1">
      <c r="B8" s="1425" t="s">
        <v>965</v>
      </c>
      <c r="C8" s="1426"/>
      <c r="D8" s="1429" t="s">
        <v>963</v>
      </c>
      <c r="E8" s="1429"/>
      <c r="F8" s="1429" t="s">
        <v>964</v>
      </c>
      <c r="G8" s="1430"/>
      <c r="H8" s="645"/>
      <c r="I8" s="645"/>
    </row>
    <row r="9" spans="2:9" s="646" customFormat="1" ht="17.25" customHeight="1">
      <c r="B9" s="1427"/>
      <c r="C9" s="1428"/>
      <c r="D9" s="652" t="s">
        <v>966</v>
      </c>
      <c r="E9" s="652" t="s">
        <v>967</v>
      </c>
      <c r="F9" s="652" t="s">
        <v>966</v>
      </c>
      <c r="G9" s="653" t="s">
        <v>967</v>
      </c>
      <c r="H9" s="645"/>
      <c r="I9" s="645"/>
    </row>
    <row r="10" spans="2:9" s="646" customFormat="1" ht="17.25" customHeight="1">
      <c r="B10" s="1431" t="s">
        <v>968</v>
      </c>
      <c r="C10" s="1432"/>
      <c r="D10" s="654">
        <v>5114577</v>
      </c>
      <c r="E10" s="654">
        <v>132852430</v>
      </c>
      <c r="F10" s="647">
        <v>4980663</v>
      </c>
      <c r="G10" s="648">
        <v>133299614</v>
      </c>
      <c r="H10" s="645"/>
      <c r="I10" s="645"/>
    </row>
    <row r="11" spans="2:9" s="646" customFormat="1" ht="17.25" customHeight="1">
      <c r="B11" s="1433" t="s">
        <v>969</v>
      </c>
      <c r="C11" s="1434"/>
      <c r="D11" s="654">
        <v>3546466</v>
      </c>
      <c r="E11" s="654">
        <v>109144496</v>
      </c>
      <c r="F11" s="654">
        <v>3415529</v>
      </c>
      <c r="G11" s="1175">
        <v>108785460</v>
      </c>
      <c r="H11" s="645"/>
      <c r="I11" s="645"/>
    </row>
    <row r="12" spans="2:9" s="646" customFormat="1" ht="17.25" customHeight="1">
      <c r="B12" s="1435" t="s">
        <v>221</v>
      </c>
      <c r="C12" s="1436"/>
      <c r="D12" s="654">
        <v>140420</v>
      </c>
      <c r="E12" s="654">
        <v>58839483</v>
      </c>
      <c r="F12" s="654">
        <v>140899</v>
      </c>
      <c r="G12" s="1175">
        <v>59400237</v>
      </c>
      <c r="H12" s="645"/>
      <c r="I12" s="645"/>
    </row>
    <row r="13" spans="2:9" s="646" customFormat="1" ht="17.25" customHeight="1">
      <c r="B13" s="1435" t="s">
        <v>222</v>
      </c>
      <c r="C13" s="1436"/>
      <c r="D13" s="654">
        <v>3149618</v>
      </c>
      <c r="E13" s="654">
        <v>45997266</v>
      </c>
      <c r="F13" s="654">
        <v>3028190</v>
      </c>
      <c r="G13" s="1175">
        <v>45355620</v>
      </c>
      <c r="H13" s="645"/>
      <c r="I13" s="645"/>
    </row>
    <row r="14" spans="2:9" s="646" customFormat="1" ht="17.25" customHeight="1">
      <c r="B14" s="1435" t="s">
        <v>223</v>
      </c>
      <c r="C14" s="1436"/>
      <c r="D14" s="654">
        <v>256428</v>
      </c>
      <c r="E14" s="654">
        <v>4307747</v>
      </c>
      <c r="F14" s="654">
        <v>246440</v>
      </c>
      <c r="G14" s="1175">
        <v>4029603</v>
      </c>
      <c r="H14" s="645"/>
      <c r="I14" s="645"/>
    </row>
    <row r="15" spans="2:9" s="646" customFormat="1" ht="17.25" customHeight="1">
      <c r="B15" s="1433" t="s">
        <v>970</v>
      </c>
      <c r="C15" s="1434"/>
      <c r="D15" s="654">
        <v>1365054</v>
      </c>
      <c r="E15" s="654">
        <v>17943062</v>
      </c>
      <c r="F15" s="654">
        <v>1362174</v>
      </c>
      <c r="G15" s="1176">
        <v>18650648</v>
      </c>
      <c r="H15" s="645"/>
      <c r="I15" s="645"/>
    </row>
    <row r="16" spans="2:9" s="646" customFormat="1" ht="17.25" customHeight="1">
      <c r="B16" s="1433" t="s">
        <v>971</v>
      </c>
      <c r="C16" s="1434"/>
      <c r="D16" s="654">
        <v>127805</v>
      </c>
      <c r="E16" s="654">
        <v>4784136</v>
      </c>
      <c r="F16" s="654">
        <v>128442</v>
      </c>
      <c r="G16" s="1175">
        <v>4871157</v>
      </c>
      <c r="H16" s="645"/>
      <c r="I16" s="645"/>
    </row>
    <row r="17" spans="2:9" s="646" customFormat="1" ht="17.25" customHeight="1">
      <c r="B17" s="1433" t="s">
        <v>972</v>
      </c>
      <c r="C17" s="1434"/>
      <c r="D17" s="655">
        <v>-1</v>
      </c>
      <c r="E17" s="655">
        <v>-21</v>
      </c>
      <c r="F17" s="1177" t="s">
        <v>902</v>
      </c>
      <c r="G17" s="1178" t="s">
        <v>902</v>
      </c>
      <c r="H17" s="645"/>
      <c r="I17" s="645"/>
    </row>
    <row r="18" spans="2:9" s="646" customFormat="1" ht="17.25" customHeight="1">
      <c r="B18" s="1433" t="s">
        <v>973</v>
      </c>
      <c r="C18" s="1434"/>
      <c r="D18" s="654">
        <v>2378</v>
      </c>
      <c r="E18" s="654">
        <v>167910</v>
      </c>
      <c r="F18" s="654">
        <v>2750</v>
      </c>
      <c r="G18" s="1176">
        <v>197135</v>
      </c>
      <c r="H18" s="645"/>
      <c r="I18" s="645"/>
    </row>
    <row r="19" spans="2:9" s="646" customFormat="1" ht="17.25" customHeight="1" thickBot="1">
      <c r="B19" s="1437" t="s">
        <v>974</v>
      </c>
      <c r="C19" s="1438"/>
      <c r="D19" s="656">
        <v>200680</v>
      </c>
      <c r="E19" s="656">
        <v>812847</v>
      </c>
      <c r="F19" s="656">
        <v>200210</v>
      </c>
      <c r="G19" s="1179">
        <v>795214</v>
      </c>
      <c r="H19" s="645"/>
      <c r="I19" s="645"/>
    </row>
    <row r="20" spans="2:9" s="646" customFormat="1" ht="17.25" customHeight="1">
      <c r="B20" s="657" t="s">
        <v>975</v>
      </c>
      <c r="C20" s="657"/>
      <c r="D20" s="649"/>
      <c r="E20" s="649"/>
      <c r="F20" s="649"/>
      <c r="G20" s="649"/>
      <c r="H20" s="645"/>
      <c r="I20" s="645"/>
    </row>
    <row r="21" spans="2:9" s="646" customFormat="1" ht="17.25" customHeight="1">
      <c r="B21" s="658" t="s">
        <v>976</v>
      </c>
      <c r="C21" s="658"/>
      <c r="D21" s="659"/>
      <c r="E21" s="659"/>
      <c r="F21" s="645"/>
      <c r="G21" s="645"/>
      <c r="H21" s="645"/>
      <c r="I21" s="645"/>
    </row>
    <row r="34" ht="13.5">
      <c r="N34" s="1006"/>
    </row>
    <row r="35" ht="13.5">
      <c r="N35" s="1006"/>
    </row>
    <row r="36" ht="13.5">
      <c r="N36" s="1006"/>
    </row>
    <row r="37" ht="13.5">
      <c r="N37" s="1006"/>
    </row>
  </sheetData>
  <mergeCells count="17">
    <mergeCell ref="B19:C19"/>
    <mergeCell ref="B15:C15"/>
    <mergeCell ref="B16:C16"/>
    <mergeCell ref="B17:C17"/>
    <mergeCell ref="B18:C18"/>
    <mergeCell ref="B11:C11"/>
    <mergeCell ref="B12:C12"/>
    <mergeCell ref="B13:C13"/>
    <mergeCell ref="B14:C14"/>
    <mergeCell ref="B8:C9"/>
    <mergeCell ref="D8:E8"/>
    <mergeCell ref="F8:G8"/>
    <mergeCell ref="B10:C10"/>
    <mergeCell ref="B2:G2"/>
    <mergeCell ref="B4:C4"/>
    <mergeCell ref="B5:C5"/>
    <mergeCell ref="B6:C6"/>
  </mergeCells>
  <printOptions/>
  <pageMargins left="0.18" right="0.17" top="1" bottom="1" header="0.512" footer="0.512"/>
  <pageSetup horizontalDpi="600" verticalDpi="600" orientation="portrait" paperSize="9" scale="98" r:id="rId1"/>
  <headerFooter alignWithMargins="0">
    <oddHeader>&amp;R&amp;D　　&amp;T</oddHeader>
  </headerFooter>
</worksheet>
</file>

<file path=xl/worksheets/sheet31.xml><?xml version="1.0" encoding="utf-8"?>
<worksheet xmlns="http://schemas.openxmlformats.org/spreadsheetml/2006/main" xmlns:r="http://schemas.openxmlformats.org/officeDocument/2006/relationships">
  <sheetPr codeName="Sheet30"/>
  <dimension ref="A2:AD64"/>
  <sheetViews>
    <sheetView workbookViewId="0" topLeftCell="A1">
      <pane xSplit="1" topLeftCell="B1" activePane="topRight" state="frozen"/>
      <selection pane="topLeft" activeCell="N34" sqref="N34:N37"/>
      <selection pane="topRight" activeCell="A1" sqref="A1"/>
    </sheetView>
  </sheetViews>
  <sheetFormatPr defaultColWidth="9.00390625" defaultRowHeight="13.5"/>
  <cols>
    <col min="1" max="1" width="15.125" style="661" customWidth="1"/>
    <col min="2" max="2" width="6.625" style="661" customWidth="1"/>
    <col min="3" max="3" width="10.625" style="661" customWidth="1"/>
    <col min="4" max="4" width="6.625" style="661" customWidth="1"/>
    <col min="5" max="5" width="10.625" style="661" customWidth="1"/>
    <col min="6" max="6" width="6.625" style="661" customWidth="1"/>
    <col min="7" max="7" width="10.625" style="661" customWidth="1"/>
    <col min="8" max="8" width="6.625" style="661" customWidth="1"/>
    <col min="9" max="9" width="10.625" style="661" customWidth="1"/>
    <col min="10" max="10" width="6.625" style="661" customWidth="1"/>
    <col min="11" max="11" width="9.75390625" style="661" customWidth="1"/>
    <col min="12" max="12" width="1.37890625" style="662" customWidth="1"/>
    <col min="13" max="13" width="6.625" style="661" customWidth="1"/>
    <col min="14" max="14" width="10.625" style="661" customWidth="1"/>
    <col min="15" max="15" width="6.625" style="661" customWidth="1"/>
    <col min="16" max="16" width="10.625" style="661" customWidth="1"/>
    <col min="17" max="17" width="6.625" style="661" customWidth="1"/>
    <col min="18" max="18" width="10.625" style="661" customWidth="1"/>
    <col min="19" max="19" width="6.625" style="661" customWidth="1"/>
    <col min="20" max="20" width="8.625" style="661" customWidth="1"/>
    <col min="21" max="21" width="6.625" style="661" customWidth="1"/>
    <col min="22" max="22" width="8.625" style="661" customWidth="1"/>
    <col min="23" max="23" width="6.625" style="661" customWidth="1"/>
    <col min="24" max="24" width="10.50390625" style="662" customWidth="1"/>
    <col min="25" max="16384" width="9.00390625" style="661" customWidth="1"/>
  </cols>
  <sheetData>
    <row r="2" ht="14.25">
      <c r="A2" s="660" t="s">
        <v>281</v>
      </c>
    </row>
    <row r="3" ht="11.25">
      <c r="A3" s="663"/>
    </row>
    <row r="4" spans="1:24" ht="12" thickBot="1">
      <c r="A4" s="664" t="s">
        <v>561</v>
      </c>
      <c r="B4" s="662"/>
      <c r="C4" s="662"/>
      <c r="D4" s="662"/>
      <c r="E4" s="662"/>
      <c r="F4" s="662"/>
      <c r="G4" s="662"/>
      <c r="H4" s="662"/>
      <c r="I4" s="662"/>
      <c r="J4" s="662"/>
      <c r="K4" s="662"/>
      <c r="M4" s="662"/>
      <c r="N4" s="662"/>
      <c r="O4" s="662"/>
      <c r="P4" s="662"/>
      <c r="Q4" s="662"/>
      <c r="R4" s="662"/>
      <c r="S4" s="662"/>
      <c r="T4" s="662"/>
      <c r="U4" s="662"/>
      <c r="V4" s="662"/>
      <c r="X4" s="665" t="s">
        <v>1027</v>
      </c>
    </row>
    <row r="5" spans="1:24" ht="13.5" customHeight="1" thickTop="1">
      <c r="A5" s="666" t="s">
        <v>977</v>
      </c>
      <c r="B5" s="1439" t="s">
        <v>1028</v>
      </c>
      <c r="C5" s="1440"/>
      <c r="D5" s="1443" t="s">
        <v>1029</v>
      </c>
      <c r="E5" s="1443"/>
      <c r="F5" s="1443"/>
      <c r="G5" s="1443"/>
      <c r="H5" s="1443"/>
      <c r="I5" s="1443"/>
      <c r="J5" s="1443"/>
      <c r="K5" s="1444"/>
      <c r="L5" s="667"/>
      <c r="M5" s="1445" t="s">
        <v>1030</v>
      </c>
      <c r="N5" s="1443"/>
      <c r="O5" s="1443"/>
      <c r="P5" s="1443"/>
      <c r="Q5" s="1444" t="s">
        <v>1031</v>
      </c>
      <c r="R5" s="1446"/>
      <c r="S5" s="1446"/>
      <c r="T5" s="1445"/>
      <c r="U5" s="1447" t="s">
        <v>1032</v>
      </c>
      <c r="V5" s="1447"/>
      <c r="W5" s="1447" t="s">
        <v>1033</v>
      </c>
      <c r="X5" s="1439"/>
    </row>
    <row r="6" spans="1:24" ht="13.5" customHeight="1">
      <c r="A6" s="668" t="s">
        <v>978</v>
      </c>
      <c r="B6" s="1441"/>
      <c r="C6" s="1442"/>
      <c r="D6" s="1449" t="s">
        <v>1034</v>
      </c>
      <c r="E6" s="1449"/>
      <c r="F6" s="1449" t="s">
        <v>1035</v>
      </c>
      <c r="G6" s="1449"/>
      <c r="H6" s="1449" t="s">
        <v>1036</v>
      </c>
      <c r="I6" s="1449"/>
      <c r="J6" s="1449" t="s">
        <v>1037</v>
      </c>
      <c r="K6" s="1450"/>
      <c r="L6" s="670"/>
      <c r="M6" s="1451" t="s">
        <v>1038</v>
      </c>
      <c r="N6" s="1450"/>
      <c r="O6" s="1449" t="s">
        <v>1039</v>
      </c>
      <c r="P6" s="1449"/>
      <c r="Q6" s="1449" t="s">
        <v>1040</v>
      </c>
      <c r="R6" s="1450"/>
      <c r="S6" s="1449" t="s">
        <v>1041</v>
      </c>
      <c r="T6" s="1449"/>
      <c r="U6" s="1448"/>
      <c r="V6" s="1448"/>
      <c r="W6" s="1448"/>
      <c r="X6" s="1441"/>
    </row>
    <row r="7" spans="1:24" ht="13.5" customHeight="1">
      <c r="A7" s="668" t="s">
        <v>562</v>
      </c>
      <c r="B7" s="672" t="s">
        <v>1042</v>
      </c>
      <c r="C7" s="1452" t="s">
        <v>1043</v>
      </c>
      <c r="D7" s="672" t="s">
        <v>1042</v>
      </c>
      <c r="E7" s="1452" t="s">
        <v>1043</v>
      </c>
      <c r="F7" s="672" t="s">
        <v>1042</v>
      </c>
      <c r="G7" s="1452" t="s">
        <v>1043</v>
      </c>
      <c r="H7" s="672" t="s">
        <v>1042</v>
      </c>
      <c r="I7" s="1452" t="s">
        <v>1043</v>
      </c>
      <c r="J7" s="672" t="s">
        <v>1042</v>
      </c>
      <c r="K7" s="1453" t="s">
        <v>1043</v>
      </c>
      <c r="L7" s="670"/>
      <c r="M7" s="673" t="s">
        <v>1042</v>
      </c>
      <c r="N7" s="1452" t="s">
        <v>1043</v>
      </c>
      <c r="O7" s="672" t="s">
        <v>1042</v>
      </c>
      <c r="P7" s="1452" t="s">
        <v>1043</v>
      </c>
      <c r="Q7" s="672" t="s">
        <v>1042</v>
      </c>
      <c r="R7" s="1452" t="s">
        <v>1043</v>
      </c>
      <c r="S7" s="672" t="s">
        <v>1042</v>
      </c>
      <c r="T7" s="1452" t="s">
        <v>1043</v>
      </c>
      <c r="U7" s="672" t="s">
        <v>1042</v>
      </c>
      <c r="V7" s="1452" t="s">
        <v>1043</v>
      </c>
      <c r="W7" s="672" t="s">
        <v>1042</v>
      </c>
      <c r="X7" s="1453" t="s">
        <v>1043</v>
      </c>
    </row>
    <row r="8" spans="1:24" ht="13.5" customHeight="1">
      <c r="A8" s="674"/>
      <c r="B8" s="671" t="s">
        <v>1044</v>
      </c>
      <c r="C8" s="1448"/>
      <c r="D8" s="671" t="s">
        <v>1044</v>
      </c>
      <c r="E8" s="1448"/>
      <c r="F8" s="671" t="s">
        <v>1044</v>
      </c>
      <c r="G8" s="1448"/>
      <c r="H8" s="671" t="s">
        <v>1044</v>
      </c>
      <c r="I8" s="1448"/>
      <c r="J8" s="671" t="s">
        <v>1044</v>
      </c>
      <c r="K8" s="1441"/>
      <c r="L8" s="670"/>
      <c r="M8" s="669" t="s">
        <v>1044</v>
      </c>
      <c r="N8" s="1448"/>
      <c r="O8" s="671" t="s">
        <v>1044</v>
      </c>
      <c r="P8" s="1448"/>
      <c r="Q8" s="671" t="s">
        <v>1044</v>
      </c>
      <c r="R8" s="1448"/>
      <c r="S8" s="671" t="s">
        <v>1044</v>
      </c>
      <c r="T8" s="1448"/>
      <c r="U8" s="671" t="s">
        <v>1044</v>
      </c>
      <c r="V8" s="1448"/>
      <c r="W8" s="671" t="s">
        <v>1044</v>
      </c>
      <c r="X8" s="1441"/>
    </row>
    <row r="9" spans="1:24" s="676" customFormat="1" ht="15" customHeight="1">
      <c r="A9" s="675" t="s">
        <v>141</v>
      </c>
      <c r="B9" s="1181">
        <f aca="true" t="shared" si="0" ref="B9:K9">B14+B22+B32+B45+B56</f>
        <v>321925</v>
      </c>
      <c r="C9" s="1182">
        <f t="shared" si="0"/>
        <v>197219990</v>
      </c>
      <c r="D9" s="1183">
        <f t="shared" si="0"/>
        <v>229873</v>
      </c>
      <c r="E9" s="1182">
        <f t="shared" si="0"/>
        <v>151127236</v>
      </c>
      <c r="F9" s="1182">
        <f t="shared" si="0"/>
        <v>47192</v>
      </c>
      <c r="G9" s="1182">
        <f t="shared" si="0"/>
        <v>20399079</v>
      </c>
      <c r="H9" s="1182">
        <f t="shared" si="0"/>
        <v>18643</v>
      </c>
      <c r="I9" s="1182">
        <f t="shared" si="0"/>
        <v>3623356</v>
      </c>
      <c r="J9" s="1181">
        <f t="shared" si="0"/>
        <v>1022</v>
      </c>
      <c r="K9" s="1181">
        <f t="shared" si="0"/>
        <v>418612</v>
      </c>
      <c r="L9" s="1184"/>
      <c r="M9" s="1185">
        <f aca="true" t="shared" si="1" ref="M9:X9">M14+M22+M32+M45+M56</f>
        <v>18332</v>
      </c>
      <c r="N9" s="1182">
        <f t="shared" si="1"/>
        <v>16491902</v>
      </c>
      <c r="O9" s="1185">
        <f t="shared" si="1"/>
        <v>2265</v>
      </c>
      <c r="P9" s="1182">
        <f t="shared" si="1"/>
        <v>2031410</v>
      </c>
      <c r="Q9" s="1185">
        <f t="shared" si="1"/>
        <v>3484</v>
      </c>
      <c r="R9" s="1182">
        <f t="shared" si="1"/>
        <v>2688380</v>
      </c>
      <c r="S9" s="1185">
        <f t="shared" si="1"/>
        <v>1</v>
      </c>
      <c r="T9" s="1182">
        <f t="shared" si="1"/>
        <v>792</v>
      </c>
      <c r="U9" s="1185">
        <f t="shared" si="1"/>
        <v>638</v>
      </c>
      <c r="V9" s="1182">
        <f t="shared" si="1"/>
        <v>303012</v>
      </c>
      <c r="W9" s="1185">
        <f t="shared" si="1"/>
        <v>475</v>
      </c>
      <c r="X9" s="1181">
        <f t="shared" si="1"/>
        <v>136211</v>
      </c>
    </row>
    <row r="10" spans="1:24" s="676" customFormat="1" ht="11.25">
      <c r="A10" s="677"/>
      <c r="B10" s="1186"/>
      <c r="C10" s="1183"/>
      <c r="D10" s="1183"/>
      <c r="E10" s="1183"/>
      <c r="F10" s="1183"/>
      <c r="G10" s="1183"/>
      <c r="H10" s="1183"/>
      <c r="I10" s="1183"/>
      <c r="J10" s="1186"/>
      <c r="K10" s="1186"/>
      <c r="L10" s="1184"/>
      <c r="M10" s="1184"/>
      <c r="N10" s="1183"/>
      <c r="O10" s="1184"/>
      <c r="P10" s="1183"/>
      <c r="Q10" s="1184"/>
      <c r="R10" s="1183"/>
      <c r="S10" s="1184"/>
      <c r="T10" s="1183"/>
      <c r="U10" s="1184"/>
      <c r="V10" s="1183"/>
      <c r="W10" s="1184"/>
      <c r="X10" s="1186"/>
    </row>
    <row r="11" spans="1:24" s="676" customFormat="1" ht="15" customHeight="1">
      <c r="A11" s="677" t="s">
        <v>979</v>
      </c>
      <c r="B11" s="1186">
        <f aca="true" t="shared" si="2" ref="B11:K11">B16+B17+B18+B24+B25+B26+B34+B35+B47+B48+B49+B59+B58</f>
        <v>240232</v>
      </c>
      <c r="C11" s="1183">
        <f t="shared" si="2"/>
        <v>147685472</v>
      </c>
      <c r="D11" s="1183">
        <f t="shared" si="2"/>
        <v>173822</v>
      </c>
      <c r="E11" s="1183">
        <f t="shared" si="2"/>
        <v>114562876</v>
      </c>
      <c r="F11" s="1183">
        <f t="shared" si="2"/>
        <v>32358</v>
      </c>
      <c r="G11" s="1183">
        <f t="shared" si="2"/>
        <v>14045058</v>
      </c>
      <c r="H11" s="1183">
        <f t="shared" si="2"/>
        <v>14753</v>
      </c>
      <c r="I11" s="1183">
        <f t="shared" si="2"/>
        <v>2850994</v>
      </c>
      <c r="J11" s="1186">
        <f t="shared" si="2"/>
        <v>743</v>
      </c>
      <c r="K11" s="1186">
        <f t="shared" si="2"/>
        <v>304333</v>
      </c>
      <c r="L11" s="1184"/>
      <c r="M11" s="1184">
        <f aca="true" t="shared" si="3" ref="M11:X11">M16+M17+M18+M24+M25+M26+M34+M35+M47+M48+M49+M59+M58</f>
        <v>13506</v>
      </c>
      <c r="N11" s="1183">
        <f t="shared" si="3"/>
        <v>12137864</v>
      </c>
      <c r="O11" s="1184">
        <f t="shared" si="3"/>
        <v>1562</v>
      </c>
      <c r="P11" s="1183">
        <f t="shared" si="3"/>
        <v>1403877</v>
      </c>
      <c r="Q11" s="1184">
        <f t="shared" si="3"/>
        <v>2663</v>
      </c>
      <c r="R11" s="1183">
        <f t="shared" si="3"/>
        <v>2059239</v>
      </c>
      <c r="S11" s="1184">
        <f t="shared" si="3"/>
        <v>1</v>
      </c>
      <c r="T11" s="1183">
        <f t="shared" si="3"/>
        <v>792</v>
      </c>
      <c r="U11" s="1184">
        <f t="shared" si="3"/>
        <v>453</v>
      </c>
      <c r="V11" s="1183">
        <f t="shared" si="3"/>
        <v>214646</v>
      </c>
      <c r="W11" s="1184">
        <f t="shared" si="3"/>
        <v>371</v>
      </c>
      <c r="X11" s="1186">
        <f t="shared" si="3"/>
        <v>105793</v>
      </c>
    </row>
    <row r="12" spans="1:24" s="676" customFormat="1" ht="15" customHeight="1">
      <c r="A12" s="677" t="s">
        <v>980</v>
      </c>
      <c r="B12" s="1186">
        <f aca="true" t="shared" si="4" ref="B12:K12">B9-B11</f>
        <v>81693</v>
      </c>
      <c r="C12" s="1183">
        <f t="shared" si="4"/>
        <v>49534518</v>
      </c>
      <c r="D12" s="1183">
        <f t="shared" si="4"/>
        <v>56051</v>
      </c>
      <c r="E12" s="1183">
        <f t="shared" si="4"/>
        <v>36564360</v>
      </c>
      <c r="F12" s="1183">
        <f t="shared" si="4"/>
        <v>14834</v>
      </c>
      <c r="G12" s="1183">
        <f t="shared" si="4"/>
        <v>6354021</v>
      </c>
      <c r="H12" s="1183">
        <f t="shared" si="4"/>
        <v>3890</v>
      </c>
      <c r="I12" s="1183">
        <f t="shared" si="4"/>
        <v>772362</v>
      </c>
      <c r="J12" s="1186">
        <f t="shared" si="4"/>
        <v>279</v>
      </c>
      <c r="K12" s="1186">
        <f t="shared" si="4"/>
        <v>114279</v>
      </c>
      <c r="L12" s="1184"/>
      <c r="M12" s="1184">
        <f aca="true" t="shared" si="5" ref="M12:X12">M9-M11</f>
        <v>4826</v>
      </c>
      <c r="N12" s="1183">
        <f t="shared" si="5"/>
        <v>4354038</v>
      </c>
      <c r="O12" s="1184">
        <f t="shared" si="5"/>
        <v>703</v>
      </c>
      <c r="P12" s="1183">
        <f t="shared" si="5"/>
        <v>627533</v>
      </c>
      <c r="Q12" s="1184">
        <f t="shared" si="5"/>
        <v>821</v>
      </c>
      <c r="R12" s="1183">
        <f t="shared" si="5"/>
        <v>629141</v>
      </c>
      <c r="S12" s="1184">
        <f t="shared" si="5"/>
        <v>0</v>
      </c>
      <c r="T12" s="1183">
        <f t="shared" si="5"/>
        <v>0</v>
      </c>
      <c r="U12" s="1184">
        <f t="shared" si="5"/>
        <v>185</v>
      </c>
      <c r="V12" s="1183">
        <f t="shared" si="5"/>
        <v>88366</v>
      </c>
      <c r="W12" s="1184">
        <f t="shared" si="5"/>
        <v>104</v>
      </c>
      <c r="X12" s="1186">
        <f t="shared" si="5"/>
        <v>30418</v>
      </c>
    </row>
    <row r="13" spans="1:24" s="676" customFormat="1" ht="11.25">
      <c r="A13" s="677"/>
      <c r="B13" s="1186"/>
      <c r="C13" s="1183"/>
      <c r="D13" s="1183"/>
      <c r="E13" s="1183"/>
      <c r="F13" s="1183"/>
      <c r="G13" s="1183"/>
      <c r="H13" s="1183"/>
      <c r="I13" s="1183"/>
      <c r="J13" s="1186"/>
      <c r="K13" s="1186"/>
      <c r="L13" s="1184"/>
      <c r="M13" s="1184"/>
      <c r="N13" s="1183"/>
      <c r="O13" s="1184"/>
      <c r="P13" s="1183"/>
      <c r="Q13" s="1184"/>
      <c r="R13" s="1183"/>
      <c r="S13" s="1184"/>
      <c r="T13" s="1183"/>
      <c r="U13" s="1184"/>
      <c r="V13" s="1183"/>
      <c r="W13" s="1184"/>
      <c r="X13" s="1186"/>
    </row>
    <row r="14" spans="1:24" s="676" customFormat="1" ht="15" customHeight="1">
      <c r="A14" s="677" t="s">
        <v>981</v>
      </c>
      <c r="B14" s="1183">
        <f>D14+F14+H14+J14+M14+O14+Q14+S14+U14+W14</f>
        <v>86958</v>
      </c>
      <c r="C14" s="1184">
        <f>E14+G14+I14+K14+N14+P14+R14+T14+V14+X14</f>
        <v>54247029</v>
      </c>
      <c r="D14" s="1183">
        <f aca="true" t="shared" si="6" ref="D14:K14">SUM(D16:D20)</f>
        <v>63145</v>
      </c>
      <c r="E14" s="1183">
        <f t="shared" si="6"/>
        <v>42419650</v>
      </c>
      <c r="F14" s="1183">
        <f t="shared" si="6"/>
        <v>10904</v>
      </c>
      <c r="G14" s="1183">
        <f t="shared" si="6"/>
        <v>4743508</v>
      </c>
      <c r="H14" s="1183">
        <f t="shared" si="6"/>
        <v>5902</v>
      </c>
      <c r="I14" s="1183">
        <f t="shared" si="6"/>
        <v>1140155</v>
      </c>
      <c r="J14" s="1184">
        <f t="shared" si="6"/>
        <v>279</v>
      </c>
      <c r="K14" s="1186">
        <f t="shared" si="6"/>
        <v>114279</v>
      </c>
      <c r="L14" s="1184"/>
      <c r="M14" s="1184">
        <f aca="true" t="shared" si="7" ref="M14:X14">SUM(M16:M20)</f>
        <v>5044</v>
      </c>
      <c r="N14" s="1183">
        <f t="shared" si="7"/>
        <v>4560404</v>
      </c>
      <c r="O14" s="1184">
        <f t="shared" si="7"/>
        <v>483</v>
      </c>
      <c r="P14" s="1183">
        <f t="shared" si="7"/>
        <v>443471</v>
      </c>
      <c r="Q14" s="1184">
        <f t="shared" si="7"/>
        <v>942</v>
      </c>
      <c r="R14" s="1183">
        <f t="shared" si="7"/>
        <v>732524</v>
      </c>
      <c r="S14" s="1184">
        <f t="shared" si="7"/>
        <v>0</v>
      </c>
      <c r="T14" s="1183">
        <f t="shared" si="7"/>
        <v>0</v>
      </c>
      <c r="U14" s="1184">
        <f t="shared" si="7"/>
        <v>117</v>
      </c>
      <c r="V14" s="1183">
        <f t="shared" si="7"/>
        <v>56094</v>
      </c>
      <c r="W14" s="1184">
        <f t="shared" si="7"/>
        <v>142</v>
      </c>
      <c r="X14" s="1186">
        <f t="shared" si="7"/>
        <v>36944</v>
      </c>
    </row>
    <row r="15" spans="1:24" ht="11.25">
      <c r="A15" s="668"/>
      <c r="B15" s="1184"/>
      <c r="C15" s="1183"/>
      <c r="D15" s="573"/>
      <c r="E15" s="1183"/>
      <c r="F15" s="573"/>
      <c r="G15" s="1183"/>
      <c r="H15" s="1187"/>
      <c r="I15" s="1183"/>
      <c r="J15" s="1187"/>
      <c r="K15" s="1186"/>
      <c r="L15" s="1187"/>
      <c r="M15" s="1187"/>
      <c r="N15" s="1183"/>
      <c r="O15" s="1187"/>
      <c r="P15" s="1183"/>
      <c r="Q15" s="1187"/>
      <c r="R15" s="1183"/>
      <c r="S15" s="1187"/>
      <c r="T15" s="1183"/>
      <c r="U15" s="1187"/>
      <c r="V15" s="1183"/>
      <c r="W15" s="1187"/>
      <c r="X15" s="1186"/>
    </row>
    <row r="16" spans="1:25" ht="11.25">
      <c r="A16" s="668" t="s">
        <v>982</v>
      </c>
      <c r="B16" s="1187">
        <f aca="true" t="shared" si="8" ref="B16:C20">D16+F16+H16+J16+M16+O16+Q16+S16+U16+W16</f>
        <v>54612</v>
      </c>
      <c r="C16" s="573">
        <f t="shared" si="8"/>
        <v>34029127</v>
      </c>
      <c r="D16" s="573">
        <v>40197</v>
      </c>
      <c r="E16" s="573">
        <v>26846611</v>
      </c>
      <c r="F16" s="573">
        <v>6111</v>
      </c>
      <c r="G16" s="573">
        <v>2661318</v>
      </c>
      <c r="H16" s="573">
        <v>3852</v>
      </c>
      <c r="I16" s="573">
        <v>746782</v>
      </c>
      <c r="J16" s="1188">
        <v>198</v>
      </c>
      <c r="K16" s="1188">
        <v>81101</v>
      </c>
      <c r="L16" s="1187"/>
      <c r="M16" s="1187">
        <v>3205</v>
      </c>
      <c r="N16" s="573">
        <v>2895836</v>
      </c>
      <c r="O16" s="1187">
        <v>247</v>
      </c>
      <c r="P16" s="573">
        <v>233963</v>
      </c>
      <c r="Q16" s="1187">
        <v>644</v>
      </c>
      <c r="R16" s="573">
        <v>510339</v>
      </c>
      <c r="S16" s="1187">
        <v>0</v>
      </c>
      <c r="T16" s="573">
        <v>0</v>
      </c>
      <c r="U16" s="1187">
        <v>59</v>
      </c>
      <c r="V16" s="573">
        <v>27867</v>
      </c>
      <c r="W16" s="1187">
        <v>99</v>
      </c>
      <c r="X16" s="1188">
        <v>25310</v>
      </c>
      <c r="Y16" s="662"/>
    </row>
    <row r="17" spans="1:25" ht="11.25">
      <c r="A17" s="668" t="s">
        <v>983</v>
      </c>
      <c r="B17" s="1187">
        <f t="shared" si="8"/>
        <v>10452</v>
      </c>
      <c r="C17" s="573">
        <f t="shared" si="8"/>
        <v>6618378</v>
      </c>
      <c r="D17" s="573">
        <v>7277</v>
      </c>
      <c r="E17" s="573">
        <v>4997857</v>
      </c>
      <c r="F17" s="573">
        <v>1481</v>
      </c>
      <c r="G17" s="573">
        <v>667205</v>
      </c>
      <c r="H17" s="573">
        <v>762</v>
      </c>
      <c r="I17" s="573">
        <v>152189</v>
      </c>
      <c r="J17" s="1188">
        <v>30</v>
      </c>
      <c r="K17" s="1188">
        <v>12288</v>
      </c>
      <c r="L17" s="1187"/>
      <c r="M17" s="1187">
        <v>669</v>
      </c>
      <c r="N17" s="573">
        <v>606768</v>
      </c>
      <c r="O17" s="1187">
        <v>100</v>
      </c>
      <c r="P17" s="573">
        <v>91288</v>
      </c>
      <c r="Q17" s="1187">
        <v>108</v>
      </c>
      <c r="R17" s="573">
        <v>80373</v>
      </c>
      <c r="S17" s="1187">
        <v>0</v>
      </c>
      <c r="T17" s="573">
        <v>0</v>
      </c>
      <c r="U17" s="1187">
        <v>15</v>
      </c>
      <c r="V17" s="573">
        <v>7660</v>
      </c>
      <c r="W17" s="1187">
        <v>10</v>
      </c>
      <c r="X17" s="1188">
        <v>2750</v>
      </c>
      <c r="Y17" s="662"/>
    </row>
    <row r="18" spans="1:25" ht="11.25">
      <c r="A18" s="668" t="s">
        <v>984</v>
      </c>
      <c r="B18" s="1187">
        <f t="shared" si="8"/>
        <v>14441</v>
      </c>
      <c r="C18" s="573">
        <f t="shared" si="8"/>
        <v>8920551</v>
      </c>
      <c r="D18" s="573">
        <v>10480</v>
      </c>
      <c r="E18" s="573">
        <v>6967807</v>
      </c>
      <c r="F18" s="573">
        <v>2030</v>
      </c>
      <c r="G18" s="573">
        <v>862973</v>
      </c>
      <c r="H18" s="573">
        <v>825</v>
      </c>
      <c r="I18" s="573">
        <v>155303</v>
      </c>
      <c r="J18" s="1188">
        <v>27</v>
      </c>
      <c r="K18" s="1188">
        <v>11059</v>
      </c>
      <c r="L18" s="1187"/>
      <c r="M18" s="1187">
        <v>802</v>
      </c>
      <c r="N18" s="573">
        <v>725604</v>
      </c>
      <c r="O18" s="1187">
        <v>89</v>
      </c>
      <c r="P18" s="573">
        <v>77031</v>
      </c>
      <c r="Q18" s="1187">
        <v>140</v>
      </c>
      <c r="R18" s="573">
        <v>101131</v>
      </c>
      <c r="S18" s="1187">
        <v>0</v>
      </c>
      <c r="T18" s="573">
        <v>0</v>
      </c>
      <c r="U18" s="1187">
        <v>30</v>
      </c>
      <c r="V18" s="573">
        <v>14443</v>
      </c>
      <c r="W18" s="1187">
        <v>18</v>
      </c>
      <c r="X18" s="1188">
        <v>5200</v>
      </c>
      <c r="Y18" s="662"/>
    </row>
    <row r="19" spans="1:25" ht="11.25">
      <c r="A19" s="668" t="s">
        <v>985</v>
      </c>
      <c r="B19" s="1187">
        <f t="shared" si="8"/>
        <v>4126</v>
      </c>
      <c r="C19" s="573">
        <f t="shared" si="8"/>
        <v>2588923</v>
      </c>
      <c r="D19" s="573">
        <v>2851</v>
      </c>
      <c r="E19" s="573">
        <v>1979162</v>
      </c>
      <c r="F19" s="573">
        <v>681</v>
      </c>
      <c r="G19" s="573">
        <v>294746</v>
      </c>
      <c r="H19" s="573">
        <v>281</v>
      </c>
      <c r="I19" s="573">
        <v>51095</v>
      </c>
      <c r="J19" s="1188">
        <v>16</v>
      </c>
      <c r="K19" s="1188">
        <v>6554</v>
      </c>
      <c r="L19" s="1187"/>
      <c r="M19" s="1187">
        <v>229</v>
      </c>
      <c r="N19" s="573">
        <v>206332</v>
      </c>
      <c r="O19" s="1187">
        <v>30</v>
      </c>
      <c r="P19" s="573">
        <v>26535</v>
      </c>
      <c r="Q19" s="1187">
        <v>22</v>
      </c>
      <c r="R19" s="573">
        <v>18241</v>
      </c>
      <c r="S19" s="1187">
        <v>0</v>
      </c>
      <c r="T19" s="573">
        <v>0</v>
      </c>
      <c r="U19" s="1187">
        <v>11</v>
      </c>
      <c r="V19" s="573">
        <v>5041</v>
      </c>
      <c r="W19" s="1187">
        <v>5</v>
      </c>
      <c r="X19" s="1188">
        <v>1217</v>
      </c>
      <c r="Y19" s="662"/>
    </row>
    <row r="20" spans="1:25" ht="11.25">
      <c r="A20" s="668" t="s">
        <v>986</v>
      </c>
      <c r="B20" s="1187">
        <f t="shared" si="8"/>
        <v>3327</v>
      </c>
      <c r="C20" s="573">
        <f t="shared" si="8"/>
        <v>2090050</v>
      </c>
      <c r="D20" s="573">
        <v>2340</v>
      </c>
      <c r="E20" s="573">
        <v>1628213</v>
      </c>
      <c r="F20" s="573">
        <v>601</v>
      </c>
      <c r="G20" s="573">
        <v>257266</v>
      </c>
      <c r="H20" s="573">
        <v>182</v>
      </c>
      <c r="I20" s="573">
        <v>34786</v>
      </c>
      <c r="J20" s="1188">
        <v>8</v>
      </c>
      <c r="K20" s="1188">
        <v>3277</v>
      </c>
      <c r="L20" s="1187"/>
      <c r="M20" s="1187">
        <v>139</v>
      </c>
      <c r="N20" s="573">
        <v>125864</v>
      </c>
      <c r="O20" s="1187">
        <v>17</v>
      </c>
      <c r="P20" s="573">
        <v>14654</v>
      </c>
      <c r="Q20" s="1187">
        <v>28</v>
      </c>
      <c r="R20" s="573">
        <v>22440</v>
      </c>
      <c r="S20" s="1187">
        <v>0</v>
      </c>
      <c r="T20" s="573">
        <v>0</v>
      </c>
      <c r="U20" s="1187">
        <v>2</v>
      </c>
      <c r="V20" s="573">
        <v>1083</v>
      </c>
      <c r="W20" s="1187">
        <v>10</v>
      </c>
      <c r="X20" s="1188">
        <v>2467</v>
      </c>
      <c r="Y20" s="662"/>
    </row>
    <row r="21" spans="1:24" ht="11.25">
      <c r="A21" s="668"/>
      <c r="B21" s="1184"/>
      <c r="C21" s="1183"/>
      <c r="D21" s="573"/>
      <c r="E21" s="1183"/>
      <c r="F21" s="573"/>
      <c r="G21" s="1183"/>
      <c r="H21" s="573"/>
      <c r="I21" s="1183"/>
      <c r="J21" s="1188"/>
      <c r="K21" s="1186"/>
      <c r="L21" s="1187"/>
      <c r="M21" s="1187"/>
      <c r="N21" s="1183"/>
      <c r="O21" s="1187"/>
      <c r="P21" s="1183"/>
      <c r="Q21" s="1187"/>
      <c r="R21" s="1183"/>
      <c r="S21" s="1187"/>
      <c r="T21" s="1183"/>
      <c r="U21" s="1187"/>
      <c r="V21" s="1183"/>
      <c r="W21" s="1187"/>
      <c r="X21" s="1186"/>
    </row>
    <row r="22" spans="1:24" s="676" customFormat="1" ht="15" customHeight="1">
      <c r="A22" s="677" t="s">
        <v>987</v>
      </c>
      <c r="B22" s="1184">
        <f>D22+F22+H22+J22+M22+O22+Q22+S22+U22+W22</f>
        <v>46212</v>
      </c>
      <c r="C22" s="1183">
        <f aca="true" t="shared" si="9" ref="C22:K22">SUM(C24:C30)</f>
        <v>28683790</v>
      </c>
      <c r="D22" s="1183">
        <f t="shared" si="9"/>
        <v>32381</v>
      </c>
      <c r="E22" s="1183">
        <f t="shared" si="9"/>
        <v>22024102</v>
      </c>
      <c r="F22" s="1183">
        <f t="shared" si="9"/>
        <v>7883</v>
      </c>
      <c r="G22" s="1183">
        <f t="shared" si="9"/>
        <v>3395602</v>
      </c>
      <c r="H22" s="1183">
        <f t="shared" si="9"/>
        <v>2674</v>
      </c>
      <c r="I22" s="1183">
        <f t="shared" si="9"/>
        <v>526318</v>
      </c>
      <c r="J22" s="1186">
        <f t="shared" si="9"/>
        <v>138</v>
      </c>
      <c r="K22" s="1186">
        <f t="shared" si="9"/>
        <v>56525</v>
      </c>
      <c r="L22" s="1184"/>
      <c r="M22" s="1184">
        <f aca="true" t="shared" si="10" ref="M22:X22">SUM(M24:M30)</f>
        <v>2168</v>
      </c>
      <c r="N22" s="1183">
        <f t="shared" si="10"/>
        <v>1950929</v>
      </c>
      <c r="O22" s="1184">
        <f t="shared" si="10"/>
        <v>393</v>
      </c>
      <c r="P22" s="1183">
        <f t="shared" si="10"/>
        <v>347727</v>
      </c>
      <c r="Q22" s="1184">
        <f t="shared" si="10"/>
        <v>407</v>
      </c>
      <c r="R22" s="1183">
        <f t="shared" si="10"/>
        <v>316099</v>
      </c>
      <c r="S22" s="1184">
        <f t="shared" si="10"/>
        <v>0</v>
      </c>
      <c r="T22" s="1183">
        <f t="shared" si="10"/>
        <v>0</v>
      </c>
      <c r="U22" s="1184">
        <f t="shared" si="10"/>
        <v>103</v>
      </c>
      <c r="V22" s="1183">
        <f t="shared" si="10"/>
        <v>48649</v>
      </c>
      <c r="W22" s="1184">
        <f t="shared" si="10"/>
        <v>65</v>
      </c>
      <c r="X22" s="1186">
        <f t="shared" si="10"/>
        <v>17839</v>
      </c>
    </row>
    <row r="23" spans="1:24" ht="11.25">
      <c r="A23" s="668"/>
      <c r="B23" s="1184"/>
      <c r="C23" s="1183"/>
      <c r="D23" s="573"/>
      <c r="E23" s="1183"/>
      <c r="F23" s="1187"/>
      <c r="G23" s="1183"/>
      <c r="H23" s="1187"/>
      <c r="I23" s="1183"/>
      <c r="J23" s="1187"/>
      <c r="K23" s="1186"/>
      <c r="L23" s="1187"/>
      <c r="M23" s="1187"/>
      <c r="N23" s="1183"/>
      <c r="O23" s="1187"/>
      <c r="P23" s="1183"/>
      <c r="Q23" s="1187"/>
      <c r="R23" s="1183"/>
      <c r="S23" s="1187"/>
      <c r="T23" s="1183"/>
      <c r="U23" s="1187"/>
      <c r="V23" s="1183"/>
      <c r="W23" s="1187"/>
      <c r="X23" s="1186"/>
    </row>
    <row r="24" spans="1:24" ht="11.25">
      <c r="A24" s="668" t="s">
        <v>574</v>
      </c>
      <c r="B24" s="1187">
        <f aca="true" t="shared" si="11" ref="B24:C30">D24+F24+H24+J24+M24+O24+Q24+S24+U24+W24</f>
        <v>11235</v>
      </c>
      <c r="C24" s="573">
        <f t="shared" si="11"/>
        <v>7024623</v>
      </c>
      <c r="D24" s="573">
        <v>8022</v>
      </c>
      <c r="E24" s="573">
        <v>5495049</v>
      </c>
      <c r="F24" s="573">
        <v>1643</v>
      </c>
      <c r="G24" s="573">
        <v>718942</v>
      </c>
      <c r="H24" s="573">
        <v>771</v>
      </c>
      <c r="I24" s="573">
        <v>152013</v>
      </c>
      <c r="J24" s="1188">
        <v>36</v>
      </c>
      <c r="K24" s="1188">
        <v>14746</v>
      </c>
      <c r="L24" s="1187"/>
      <c r="M24" s="1187">
        <v>528</v>
      </c>
      <c r="N24" s="573">
        <v>470256</v>
      </c>
      <c r="O24" s="1187">
        <v>84</v>
      </c>
      <c r="P24" s="573">
        <v>73070</v>
      </c>
      <c r="Q24" s="1187">
        <v>110</v>
      </c>
      <c r="R24" s="573">
        <v>85321</v>
      </c>
      <c r="S24" s="1187">
        <v>0</v>
      </c>
      <c r="T24" s="573">
        <v>0</v>
      </c>
      <c r="U24" s="1187">
        <v>22</v>
      </c>
      <c r="V24" s="573">
        <v>9820</v>
      </c>
      <c r="W24" s="1187">
        <v>19</v>
      </c>
      <c r="X24" s="1188">
        <v>5406</v>
      </c>
    </row>
    <row r="25" spans="1:24" ht="11.25">
      <c r="A25" s="668" t="s">
        <v>988</v>
      </c>
      <c r="B25" s="1187">
        <f t="shared" si="11"/>
        <v>8959</v>
      </c>
      <c r="C25" s="573">
        <f t="shared" si="11"/>
        <v>5479902</v>
      </c>
      <c r="D25" s="573">
        <v>6317</v>
      </c>
      <c r="E25" s="573">
        <v>4217603</v>
      </c>
      <c r="F25" s="573">
        <v>1626</v>
      </c>
      <c r="G25" s="573">
        <v>674248</v>
      </c>
      <c r="H25" s="573">
        <v>415</v>
      </c>
      <c r="I25" s="573">
        <v>80251</v>
      </c>
      <c r="J25" s="1188">
        <v>22</v>
      </c>
      <c r="K25" s="1188">
        <v>9011</v>
      </c>
      <c r="L25" s="1187"/>
      <c r="M25" s="1187">
        <v>379</v>
      </c>
      <c r="N25" s="573">
        <v>345368</v>
      </c>
      <c r="O25" s="1187">
        <v>94</v>
      </c>
      <c r="P25" s="573">
        <v>84357</v>
      </c>
      <c r="Q25" s="1187">
        <v>62</v>
      </c>
      <c r="R25" s="573">
        <v>51542</v>
      </c>
      <c r="S25" s="1187">
        <v>0</v>
      </c>
      <c r="T25" s="573">
        <v>0</v>
      </c>
      <c r="U25" s="1187">
        <v>27</v>
      </c>
      <c r="V25" s="573">
        <v>12652</v>
      </c>
      <c r="W25" s="1187">
        <v>17</v>
      </c>
      <c r="X25" s="1188">
        <v>4870</v>
      </c>
    </row>
    <row r="26" spans="1:24" ht="11.25">
      <c r="A26" s="668" t="s">
        <v>989</v>
      </c>
      <c r="B26" s="1187">
        <f t="shared" si="11"/>
        <v>11195</v>
      </c>
      <c r="C26" s="573">
        <f t="shared" si="11"/>
        <v>6803324</v>
      </c>
      <c r="D26" s="573">
        <v>8220</v>
      </c>
      <c r="E26" s="573">
        <v>5378924</v>
      </c>
      <c r="F26" s="573">
        <v>1693</v>
      </c>
      <c r="G26" s="573">
        <v>711484</v>
      </c>
      <c r="H26" s="573">
        <v>542</v>
      </c>
      <c r="I26" s="573">
        <v>96507</v>
      </c>
      <c r="J26" s="1188">
        <v>32</v>
      </c>
      <c r="K26" s="1188">
        <v>13107</v>
      </c>
      <c r="L26" s="1187"/>
      <c r="M26" s="1187">
        <v>487</v>
      </c>
      <c r="N26" s="573">
        <v>440614</v>
      </c>
      <c r="O26" s="1187">
        <v>67</v>
      </c>
      <c r="P26" s="573">
        <v>59605</v>
      </c>
      <c r="Q26" s="1187">
        <v>110</v>
      </c>
      <c r="R26" s="573">
        <v>84768</v>
      </c>
      <c r="S26" s="1187">
        <v>0</v>
      </c>
      <c r="T26" s="573">
        <v>0</v>
      </c>
      <c r="U26" s="1187">
        <v>32</v>
      </c>
      <c r="V26" s="573">
        <v>15068</v>
      </c>
      <c r="W26" s="1187">
        <v>12</v>
      </c>
      <c r="X26" s="1188">
        <v>3247</v>
      </c>
    </row>
    <row r="27" spans="1:24" ht="11.25">
      <c r="A27" s="668" t="s">
        <v>990</v>
      </c>
      <c r="B27" s="1187">
        <f t="shared" si="11"/>
        <v>6216</v>
      </c>
      <c r="C27" s="573">
        <f t="shared" si="11"/>
        <v>3829264</v>
      </c>
      <c r="D27" s="573">
        <v>4167</v>
      </c>
      <c r="E27" s="573">
        <v>2846339</v>
      </c>
      <c r="F27" s="573">
        <v>1104</v>
      </c>
      <c r="G27" s="573">
        <v>466156</v>
      </c>
      <c r="H27" s="573">
        <v>450</v>
      </c>
      <c r="I27" s="573">
        <v>90447</v>
      </c>
      <c r="J27" s="1188">
        <v>20</v>
      </c>
      <c r="K27" s="1188">
        <v>8192</v>
      </c>
      <c r="L27" s="1187"/>
      <c r="M27" s="1187">
        <v>353</v>
      </c>
      <c r="N27" s="573">
        <v>316446</v>
      </c>
      <c r="O27" s="1187">
        <v>72</v>
      </c>
      <c r="P27" s="573">
        <v>64159</v>
      </c>
      <c r="Q27" s="1187">
        <v>45</v>
      </c>
      <c r="R27" s="573">
        <v>35656</v>
      </c>
      <c r="S27" s="1187">
        <v>0</v>
      </c>
      <c r="T27" s="573">
        <v>0</v>
      </c>
      <c r="U27" s="1187">
        <v>4</v>
      </c>
      <c r="V27" s="573">
        <v>1869</v>
      </c>
      <c r="W27" s="1187">
        <v>1</v>
      </c>
      <c r="X27" s="1188">
        <v>0</v>
      </c>
    </row>
    <row r="28" spans="1:24" ht="11.25">
      <c r="A28" s="668" t="s">
        <v>991</v>
      </c>
      <c r="B28" s="1187">
        <f t="shared" si="11"/>
        <v>2387</v>
      </c>
      <c r="C28" s="573">
        <f t="shared" si="11"/>
        <v>1530796</v>
      </c>
      <c r="D28" s="573">
        <v>1660</v>
      </c>
      <c r="E28" s="573">
        <v>1203762</v>
      </c>
      <c r="F28" s="573">
        <v>429</v>
      </c>
      <c r="G28" s="573">
        <v>188489</v>
      </c>
      <c r="H28" s="573">
        <v>166</v>
      </c>
      <c r="I28" s="573">
        <v>32386</v>
      </c>
      <c r="J28" s="1188">
        <v>12</v>
      </c>
      <c r="K28" s="1188">
        <v>4915</v>
      </c>
      <c r="L28" s="1187"/>
      <c r="M28" s="1187">
        <v>87</v>
      </c>
      <c r="N28" s="573">
        <v>78615</v>
      </c>
      <c r="O28" s="1187">
        <v>16</v>
      </c>
      <c r="P28" s="573">
        <v>13466</v>
      </c>
      <c r="Q28" s="1187">
        <v>6</v>
      </c>
      <c r="R28" s="573">
        <v>5436</v>
      </c>
      <c r="S28" s="1187">
        <v>0</v>
      </c>
      <c r="T28" s="573">
        <v>0</v>
      </c>
      <c r="U28" s="1187">
        <v>3</v>
      </c>
      <c r="V28" s="573">
        <v>1479</v>
      </c>
      <c r="W28" s="1187">
        <v>8</v>
      </c>
      <c r="X28" s="1188">
        <v>2248</v>
      </c>
    </row>
    <row r="29" spans="1:24" ht="11.25">
      <c r="A29" s="668" t="s">
        <v>992</v>
      </c>
      <c r="B29" s="1187">
        <f t="shared" si="11"/>
        <v>3085</v>
      </c>
      <c r="C29" s="573">
        <f t="shared" si="11"/>
        <v>2023794</v>
      </c>
      <c r="D29" s="573">
        <v>1969</v>
      </c>
      <c r="E29" s="573">
        <v>1434922</v>
      </c>
      <c r="F29" s="573">
        <v>732</v>
      </c>
      <c r="G29" s="573">
        <v>349107</v>
      </c>
      <c r="H29" s="573">
        <v>132</v>
      </c>
      <c r="I29" s="573">
        <v>31872</v>
      </c>
      <c r="J29" s="1188">
        <v>8</v>
      </c>
      <c r="K29" s="1188">
        <v>3277</v>
      </c>
      <c r="L29" s="1187"/>
      <c r="M29" s="1187">
        <v>156</v>
      </c>
      <c r="N29" s="573">
        <v>138231</v>
      </c>
      <c r="O29" s="1187">
        <v>39</v>
      </c>
      <c r="P29" s="573">
        <v>34258</v>
      </c>
      <c r="Q29" s="1187">
        <v>36</v>
      </c>
      <c r="R29" s="573">
        <v>26476</v>
      </c>
      <c r="S29" s="1187">
        <v>0</v>
      </c>
      <c r="T29" s="573">
        <v>0</v>
      </c>
      <c r="U29" s="1187">
        <v>10</v>
      </c>
      <c r="V29" s="573">
        <v>5245</v>
      </c>
      <c r="W29" s="1187">
        <v>3</v>
      </c>
      <c r="X29" s="1188">
        <v>406</v>
      </c>
    </row>
    <row r="30" spans="1:24" ht="11.25">
      <c r="A30" s="668" t="s">
        <v>993</v>
      </c>
      <c r="B30" s="1187">
        <f t="shared" si="11"/>
        <v>3135</v>
      </c>
      <c r="C30" s="573">
        <f t="shared" si="11"/>
        <v>1992087</v>
      </c>
      <c r="D30" s="573">
        <v>2026</v>
      </c>
      <c r="E30" s="573">
        <v>1447503</v>
      </c>
      <c r="F30" s="573">
        <v>656</v>
      </c>
      <c r="G30" s="573">
        <v>287176</v>
      </c>
      <c r="H30" s="573">
        <v>198</v>
      </c>
      <c r="I30" s="573">
        <v>42842</v>
      </c>
      <c r="J30" s="1188">
        <v>8</v>
      </c>
      <c r="K30" s="1188">
        <v>3277</v>
      </c>
      <c r="L30" s="1187"/>
      <c r="M30" s="1187">
        <v>178</v>
      </c>
      <c r="N30" s="573">
        <v>161399</v>
      </c>
      <c r="O30" s="1187">
        <v>21</v>
      </c>
      <c r="P30" s="573">
        <v>18812</v>
      </c>
      <c r="Q30" s="1187">
        <v>38</v>
      </c>
      <c r="R30" s="573">
        <v>26900</v>
      </c>
      <c r="S30" s="1187">
        <v>0</v>
      </c>
      <c r="T30" s="573">
        <v>0</v>
      </c>
      <c r="U30" s="1187">
        <v>5</v>
      </c>
      <c r="V30" s="573">
        <v>2516</v>
      </c>
      <c r="W30" s="1187">
        <v>5</v>
      </c>
      <c r="X30" s="1188">
        <v>1662</v>
      </c>
    </row>
    <row r="31" spans="1:24" ht="11.25">
      <c r="A31" s="668"/>
      <c r="B31" s="1184"/>
      <c r="C31" s="1183"/>
      <c r="D31" s="573"/>
      <c r="E31" s="1183"/>
      <c r="F31" s="573"/>
      <c r="G31" s="1183"/>
      <c r="H31" s="573"/>
      <c r="I31" s="1183"/>
      <c r="J31" s="1188"/>
      <c r="K31" s="1186"/>
      <c r="L31" s="1187"/>
      <c r="M31" s="1187"/>
      <c r="N31" s="1183"/>
      <c r="O31" s="1187"/>
      <c r="P31" s="1183"/>
      <c r="Q31" s="1187"/>
      <c r="R31" s="1183"/>
      <c r="S31" s="1187"/>
      <c r="T31" s="1183"/>
      <c r="U31" s="1187"/>
      <c r="V31" s="1183"/>
      <c r="W31" s="1187"/>
      <c r="X31" s="1186"/>
    </row>
    <row r="32" spans="1:24" s="676" customFormat="1" ht="15" customHeight="1">
      <c r="A32" s="677" t="s">
        <v>994</v>
      </c>
      <c r="B32" s="1184">
        <f>D32+F32+H32+J32+M32+O32+Q32+S32+U32+W32</f>
        <v>37120</v>
      </c>
      <c r="C32" s="1183">
        <f aca="true" t="shared" si="12" ref="C32:K32">SUM(C34:C43)</f>
        <v>21346237</v>
      </c>
      <c r="D32" s="1186">
        <f t="shared" si="12"/>
        <v>26296</v>
      </c>
      <c r="E32" s="1183">
        <f t="shared" si="12"/>
        <v>15694347</v>
      </c>
      <c r="F32" s="1183">
        <f t="shared" si="12"/>
        <v>6162</v>
      </c>
      <c r="G32" s="1183">
        <f t="shared" si="12"/>
        <v>2567156</v>
      </c>
      <c r="H32" s="1183">
        <f t="shared" si="12"/>
        <v>1330</v>
      </c>
      <c r="I32" s="1183">
        <f t="shared" si="12"/>
        <v>252006</v>
      </c>
      <c r="J32" s="1186">
        <f t="shared" si="12"/>
        <v>100</v>
      </c>
      <c r="K32" s="1186">
        <f t="shared" si="12"/>
        <v>40959</v>
      </c>
      <c r="L32" s="1184"/>
      <c r="M32" s="1184">
        <f aca="true" t="shared" si="13" ref="M32:X32">SUM(M34:M43)</f>
        <v>2271</v>
      </c>
      <c r="N32" s="1183">
        <f t="shared" si="13"/>
        <v>2051380</v>
      </c>
      <c r="O32" s="1184">
        <f t="shared" si="13"/>
        <v>417</v>
      </c>
      <c r="P32" s="1183">
        <f t="shared" si="13"/>
        <v>370697</v>
      </c>
      <c r="Q32" s="1184">
        <f t="shared" si="13"/>
        <v>415</v>
      </c>
      <c r="R32" s="1183">
        <f t="shared" si="13"/>
        <v>313497</v>
      </c>
      <c r="S32" s="1184">
        <f t="shared" si="13"/>
        <v>0</v>
      </c>
      <c r="T32" s="1183">
        <f t="shared" si="13"/>
        <v>0</v>
      </c>
      <c r="U32" s="1184">
        <f t="shared" si="13"/>
        <v>100</v>
      </c>
      <c r="V32" s="1183">
        <f t="shared" si="13"/>
        <v>46960</v>
      </c>
      <c r="W32" s="1184">
        <f t="shared" si="13"/>
        <v>29</v>
      </c>
      <c r="X32" s="1186">
        <f t="shared" si="13"/>
        <v>9235</v>
      </c>
    </row>
    <row r="33" spans="1:24" ht="11.25">
      <c r="A33" s="668"/>
      <c r="B33" s="1184"/>
      <c r="C33" s="1183"/>
      <c r="D33" s="1188"/>
      <c r="E33" s="1183"/>
      <c r="F33" s="1187"/>
      <c r="G33" s="1183"/>
      <c r="H33" s="1187"/>
      <c r="I33" s="1183"/>
      <c r="J33" s="1187"/>
      <c r="K33" s="1186"/>
      <c r="L33" s="1187"/>
      <c r="M33" s="1187"/>
      <c r="N33" s="1183"/>
      <c r="O33" s="1187"/>
      <c r="P33" s="1183"/>
      <c r="Q33" s="1187"/>
      <c r="R33" s="1183"/>
      <c r="S33" s="1187"/>
      <c r="T33" s="1183"/>
      <c r="U33" s="1187"/>
      <c r="V33" s="1183"/>
      <c r="W33" s="1187"/>
      <c r="X33" s="1186"/>
    </row>
    <row r="34" spans="1:25" ht="11.25">
      <c r="A34" s="668" t="s">
        <v>995</v>
      </c>
      <c r="B34" s="1187">
        <f aca="true" t="shared" si="14" ref="B34:B43">D34+F34+H34+J34+M34+O34+Q34+S34+U34+W34</f>
        <v>10688</v>
      </c>
      <c r="C34" s="573">
        <f aca="true" t="shared" si="15" ref="C34:C43">E34+G34+I34+K34+N34+P34+R34+T34+V34+X34</f>
        <v>6144525</v>
      </c>
      <c r="D34" s="1188">
        <v>7945</v>
      </c>
      <c r="E34" s="573">
        <v>4718168</v>
      </c>
      <c r="F34" s="573">
        <v>1278</v>
      </c>
      <c r="G34" s="573">
        <v>524932</v>
      </c>
      <c r="H34" s="573">
        <v>501</v>
      </c>
      <c r="I34" s="573">
        <v>89594</v>
      </c>
      <c r="J34" s="1188">
        <v>31</v>
      </c>
      <c r="K34" s="1188">
        <v>12697</v>
      </c>
      <c r="L34" s="1187"/>
      <c r="M34" s="1187">
        <v>632</v>
      </c>
      <c r="N34" s="573">
        <v>563102</v>
      </c>
      <c r="O34" s="1187">
        <v>113</v>
      </c>
      <c r="P34" s="573">
        <v>102179</v>
      </c>
      <c r="Q34" s="1187">
        <v>159</v>
      </c>
      <c r="R34" s="573">
        <v>121998</v>
      </c>
      <c r="S34" s="1187">
        <v>0</v>
      </c>
      <c r="T34" s="573">
        <v>0</v>
      </c>
      <c r="U34" s="1187">
        <v>21</v>
      </c>
      <c r="V34" s="573">
        <v>9727</v>
      </c>
      <c r="W34" s="1187">
        <v>8</v>
      </c>
      <c r="X34" s="1188">
        <v>2128</v>
      </c>
      <c r="Y34" s="678"/>
    </row>
    <row r="35" spans="1:25" ht="11.25">
      <c r="A35" s="668" t="s">
        <v>575</v>
      </c>
      <c r="B35" s="1187">
        <f t="shared" si="14"/>
        <v>7020</v>
      </c>
      <c r="C35" s="573">
        <f t="shared" si="15"/>
        <v>4118364</v>
      </c>
      <c r="D35" s="1188">
        <v>4887</v>
      </c>
      <c r="E35" s="573">
        <v>3003165</v>
      </c>
      <c r="F35" s="573">
        <v>1324</v>
      </c>
      <c r="G35" s="573">
        <v>558635</v>
      </c>
      <c r="H35" s="573">
        <v>211</v>
      </c>
      <c r="I35" s="573">
        <v>45363</v>
      </c>
      <c r="J35" s="1188">
        <v>11</v>
      </c>
      <c r="K35" s="1188">
        <v>4506</v>
      </c>
      <c r="L35" s="1187"/>
      <c r="M35" s="1187">
        <v>398</v>
      </c>
      <c r="N35" s="573">
        <v>361917</v>
      </c>
      <c r="O35" s="1187">
        <v>103</v>
      </c>
      <c r="P35" s="573">
        <v>89110</v>
      </c>
      <c r="Q35" s="1187">
        <v>60</v>
      </c>
      <c r="R35" s="573">
        <v>44239</v>
      </c>
      <c r="S35" s="1187">
        <v>0</v>
      </c>
      <c r="T35" s="573">
        <v>0</v>
      </c>
      <c r="U35" s="1187">
        <v>18</v>
      </c>
      <c r="V35" s="573">
        <v>8445</v>
      </c>
      <c r="W35" s="1187">
        <v>8</v>
      </c>
      <c r="X35" s="1188">
        <v>2984</v>
      </c>
      <c r="Y35" s="678"/>
    </row>
    <row r="36" spans="1:25" ht="11.25">
      <c r="A36" s="668" t="s">
        <v>576</v>
      </c>
      <c r="B36" s="1187">
        <f t="shared" si="14"/>
        <v>2878</v>
      </c>
      <c r="C36" s="573">
        <f t="shared" si="15"/>
        <v>1767568</v>
      </c>
      <c r="D36" s="1188">
        <v>1950</v>
      </c>
      <c r="E36" s="573">
        <v>1272198</v>
      </c>
      <c r="F36" s="573">
        <v>566</v>
      </c>
      <c r="G36" s="573">
        <v>251496</v>
      </c>
      <c r="H36" s="573">
        <v>103</v>
      </c>
      <c r="I36" s="573">
        <v>23652</v>
      </c>
      <c r="J36" s="1188">
        <v>3</v>
      </c>
      <c r="K36" s="1188">
        <v>1229</v>
      </c>
      <c r="L36" s="1187"/>
      <c r="M36" s="1187">
        <v>195</v>
      </c>
      <c r="N36" s="573">
        <v>173131</v>
      </c>
      <c r="O36" s="1187">
        <v>24</v>
      </c>
      <c r="P36" s="573">
        <v>21782</v>
      </c>
      <c r="Q36" s="1187">
        <v>27</v>
      </c>
      <c r="R36" s="573">
        <v>19608</v>
      </c>
      <c r="S36" s="1187">
        <v>0</v>
      </c>
      <c r="T36" s="573">
        <v>0</v>
      </c>
      <c r="U36" s="1187">
        <v>8</v>
      </c>
      <c r="V36" s="573">
        <v>4066</v>
      </c>
      <c r="W36" s="1187">
        <v>2</v>
      </c>
      <c r="X36" s="1188">
        <v>406</v>
      </c>
      <c r="Y36" s="678"/>
    </row>
    <row r="37" spans="1:25" ht="11.25">
      <c r="A37" s="668" t="s">
        <v>996</v>
      </c>
      <c r="B37" s="1187">
        <f t="shared" si="14"/>
        <v>2133</v>
      </c>
      <c r="C37" s="573">
        <f t="shared" si="15"/>
        <v>1186036</v>
      </c>
      <c r="D37" s="1188">
        <v>1485</v>
      </c>
      <c r="E37" s="573">
        <v>856456</v>
      </c>
      <c r="F37" s="573">
        <v>414</v>
      </c>
      <c r="G37" s="573">
        <v>168543</v>
      </c>
      <c r="H37" s="573">
        <v>50</v>
      </c>
      <c r="I37" s="573">
        <v>9596</v>
      </c>
      <c r="J37" s="1188">
        <v>9</v>
      </c>
      <c r="K37" s="1188">
        <v>3686</v>
      </c>
      <c r="L37" s="1187"/>
      <c r="M37" s="1187">
        <v>104</v>
      </c>
      <c r="N37" s="573">
        <v>92732</v>
      </c>
      <c r="O37" s="1187">
        <v>27</v>
      </c>
      <c r="P37" s="573">
        <v>23763</v>
      </c>
      <c r="Q37" s="1187">
        <v>36</v>
      </c>
      <c r="R37" s="573">
        <v>27464</v>
      </c>
      <c r="S37" s="1187">
        <v>0</v>
      </c>
      <c r="T37" s="573">
        <v>0</v>
      </c>
      <c r="U37" s="1187">
        <v>7</v>
      </c>
      <c r="V37" s="573">
        <v>3390</v>
      </c>
      <c r="W37" s="1187">
        <v>1</v>
      </c>
      <c r="X37" s="1188">
        <v>406</v>
      </c>
      <c r="Y37" s="678"/>
    </row>
    <row r="38" spans="1:25" ht="11.25">
      <c r="A38" s="668" t="s">
        <v>997</v>
      </c>
      <c r="B38" s="1187">
        <f t="shared" si="14"/>
        <v>3584</v>
      </c>
      <c r="C38" s="573">
        <f t="shared" si="15"/>
        <v>2006021</v>
      </c>
      <c r="D38" s="1188">
        <v>2509</v>
      </c>
      <c r="E38" s="573">
        <v>1460702</v>
      </c>
      <c r="F38" s="573">
        <v>645</v>
      </c>
      <c r="G38" s="573">
        <v>261910</v>
      </c>
      <c r="H38" s="573">
        <v>120</v>
      </c>
      <c r="I38" s="573">
        <v>20285</v>
      </c>
      <c r="J38" s="1188">
        <v>20</v>
      </c>
      <c r="K38" s="1188">
        <v>8192</v>
      </c>
      <c r="L38" s="1187"/>
      <c r="M38" s="1187">
        <v>232</v>
      </c>
      <c r="N38" s="573">
        <v>213777</v>
      </c>
      <c r="O38" s="1187">
        <v>20</v>
      </c>
      <c r="P38" s="573">
        <v>17426</v>
      </c>
      <c r="Q38" s="1187">
        <v>23</v>
      </c>
      <c r="R38" s="573">
        <v>17156</v>
      </c>
      <c r="S38" s="1187">
        <v>0</v>
      </c>
      <c r="T38" s="573">
        <v>0</v>
      </c>
      <c r="U38" s="1187">
        <v>11</v>
      </c>
      <c r="V38" s="573">
        <v>5212</v>
      </c>
      <c r="W38" s="1187">
        <v>4</v>
      </c>
      <c r="X38" s="1188">
        <v>1361</v>
      </c>
      <c r="Y38" s="678"/>
    </row>
    <row r="39" spans="1:25" ht="11.25">
      <c r="A39" s="668" t="s">
        <v>998</v>
      </c>
      <c r="B39" s="1187">
        <f t="shared" si="14"/>
        <v>2243</v>
      </c>
      <c r="C39" s="573">
        <f t="shared" si="15"/>
        <v>1324780</v>
      </c>
      <c r="D39" s="1188">
        <v>1518</v>
      </c>
      <c r="E39" s="573">
        <v>936288</v>
      </c>
      <c r="F39" s="573">
        <v>391</v>
      </c>
      <c r="G39" s="573">
        <v>163519</v>
      </c>
      <c r="H39" s="573">
        <v>104</v>
      </c>
      <c r="I39" s="573">
        <v>20279</v>
      </c>
      <c r="J39" s="1188">
        <v>7</v>
      </c>
      <c r="K39" s="1188">
        <v>2867</v>
      </c>
      <c r="L39" s="1187"/>
      <c r="M39" s="1187">
        <v>170</v>
      </c>
      <c r="N39" s="573">
        <v>159953</v>
      </c>
      <c r="O39" s="1187">
        <v>23</v>
      </c>
      <c r="P39" s="573">
        <v>20792</v>
      </c>
      <c r="Q39" s="1187">
        <v>22</v>
      </c>
      <c r="R39" s="573">
        <v>17296</v>
      </c>
      <c r="S39" s="1187">
        <v>0</v>
      </c>
      <c r="T39" s="573">
        <v>0</v>
      </c>
      <c r="U39" s="1187">
        <v>7</v>
      </c>
      <c r="V39" s="573">
        <v>3460</v>
      </c>
      <c r="W39" s="1187">
        <v>1</v>
      </c>
      <c r="X39" s="1188">
        <v>326</v>
      </c>
      <c r="Y39" s="678"/>
    </row>
    <row r="40" spans="1:25" ht="11.25">
      <c r="A40" s="668" t="s">
        <v>577</v>
      </c>
      <c r="B40" s="1187">
        <f t="shared" si="14"/>
        <v>3291</v>
      </c>
      <c r="C40" s="573">
        <f t="shared" si="15"/>
        <v>1828510</v>
      </c>
      <c r="D40" s="1188">
        <v>2392</v>
      </c>
      <c r="E40" s="573">
        <v>1370106</v>
      </c>
      <c r="F40" s="573">
        <v>514</v>
      </c>
      <c r="G40" s="573">
        <v>209861</v>
      </c>
      <c r="H40" s="573">
        <v>109</v>
      </c>
      <c r="I40" s="573">
        <v>15891</v>
      </c>
      <c r="J40" s="1188">
        <v>7</v>
      </c>
      <c r="K40" s="1188">
        <v>2867</v>
      </c>
      <c r="L40" s="1187"/>
      <c r="M40" s="1187">
        <v>178</v>
      </c>
      <c r="N40" s="573">
        <v>160314</v>
      </c>
      <c r="O40" s="1187">
        <v>43</v>
      </c>
      <c r="P40" s="573">
        <v>38416</v>
      </c>
      <c r="Q40" s="1187">
        <v>39</v>
      </c>
      <c r="R40" s="573">
        <v>27084</v>
      </c>
      <c r="S40" s="1187">
        <v>0</v>
      </c>
      <c r="T40" s="573">
        <v>0</v>
      </c>
      <c r="U40" s="1187">
        <v>7</v>
      </c>
      <c r="V40" s="573">
        <v>3565</v>
      </c>
      <c r="W40" s="1187">
        <v>2</v>
      </c>
      <c r="X40" s="1188">
        <v>406</v>
      </c>
      <c r="Y40" s="678"/>
    </row>
    <row r="41" spans="1:25" ht="11.25">
      <c r="A41" s="668" t="s">
        <v>999</v>
      </c>
      <c r="B41" s="1187">
        <f t="shared" si="14"/>
        <v>1425</v>
      </c>
      <c r="C41" s="573">
        <f t="shared" si="15"/>
        <v>797116</v>
      </c>
      <c r="D41" s="1188">
        <v>957</v>
      </c>
      <c r="E41" s="573">
        <v>557136</v>
      </c>
      <c r="F41" s="573">
        <v>298</v>
      </c>
      <c r="G41" s="573">
        <v>126259</v>
      </c>
      <c r="H41" s="573">
        <v>47</v>
      </c>
      <c r="I41" s="573">
        <v>10090</v>
      </c>
      <c r="J41" s="1188">
        <v>5</v>
      </c>
      <c r="K41" s="1188">
        <v>2048</v>
      </c>
      <c r="L41" s="1187"/>
      <c r="M41" s="1187">
        <v>76</v>
      </c>
      <c r="N41" s="573">
        <v>68453</v>
      </c>
      <c r="O41" s="1187">
        <v>15</v>
      </c>
      <c r="P41" s="573">
        <v>13466</v>
      </c>
      <c r="Q41" s="1187">
        <v>21</v>
      </c>
      <c r="R41" s="573">
        <v>17112</v>
      </c>
      <c r="S41" s="1187">
        <v>0</v>
      </c>
      <c r="T41" s="573">
        <v>0</v>
      </c>
      <c r="U41" s="1187">
        <v>4</v>
      </c>
      <c r="V41" s="573">
        <v>1740</v>
      </c>
      <c r="W41" s="1187">
        <v>2</v>
      </c>
      <c r="X41" s="1188">
        <v>812</v>
      </c>
      <c r="Y41" s="678"/>
    </row>
    <row r="42" spans="1:25" ht="11.25">
      <c r="A42" s="668" t="s">
        <v>1000</v>
      </c>
      <c r="B42" s="1187">
        <f t="shared" si="14"/>
        <v>1800</v>
      </c>
      <c r="C42" s="573">
        <f t="shared" si="15"/>
        <v>976475</v>
      </c>
      <c r="D42" s="1188">
        <v>1273</v>
      </c>
      <c r="E42" s="573">
        <v>707146</v>
      </c>
      <c r="F42" s="573">
        <v>332</v>
      </c>
      <c r="G42" s="573">
        <v>135817</v>
      </c>
      <c r="H42" s="573">
        <v>44</v>
      </c>
      <c r="I42" s="573">
        <v>9043</v>
      </c>
      <c r="J42" s="1188">
        <v>5</v>
      </c>
      <c r="K42" s="1188">
        <v>2048</v>
      </c>
      <c r="L42" s="1187"/>
      <c r="M42" s="1187">
        <v>98</v>
      </c>
      <c r="N42" s="573">
        <v>86655</v>
      </c>
      <c r="O42" s="1187">
        <v>23</v>
      </c>
      <c r="P42" s="573">
        <v>20198</v>
      </c>
      <c r="Q42" s="1187">
        <v>16</v>
      </c>
      <c r="R42" s="573">
        <v>11459</v>
      </c>
      <c r="S42" s="1187">
        <v>0</v>
      </c>
      <c r="T42" s="573">
        <v>0</v>
      </c>
      <c r="U42" s="1187">
        <v>9</v>
      </c>
      <c r="V42" s="573">
        <v>4109</v>
      </c>
      <c r="W42" s="1187">
        <v>0</v>
      </c>
      <c r="X42" s="1188">
        <v>0</v>
      </c>
      <c r="Y42" s="678"/>
    </row>
    <row r="43" spans="1:25" ht="11.25">
      <c r="A43" s="668" t="s">
        <v>1001</v>
      </c>
      <c r="B43" s="1187">
        <f t="shared" si="14"/>
        <v>2058</v>
      </c>
      <c r="C43" s="573">
        <f t="shared" si="15"/>
        <v>1196842</v>
      </c>
      <c r="D43" s="1188">
        <v>1380</v>
      </c>
      <c r="E43" s="573">
        <v>812982</v>
      </c>
      <c r="F43" s="573">
        <v>400</v>
      </c>
      <c r="G43" s="573">
        <v>166184</v>
      </c>
      <c r="H43" s="573">
        <v>41</v>
      </c>
      <c r="I43" s="573">
        <v>8213</v>
      </c>
      <c r="J43" s="1188">
        <v>2</v>
      </c>
      <c r="K43" s="1188">
        <v>819</v>
      </c>
      <c r="L43" s="1187"/>
      <c r="M43" s="1187">
        <v>188</v>
      </c>
      <c r="N43" s="573">
        <v>171346</v>
      </c>
      <c r="O43" s="1187">
        <v>26</v>
      </c>
      <c r="P43" s="573">
        <v>23565</v>
      </c>
      <c r="Q43" s="1187">
        <v>12</v>
      </c>
      <c r="R43" s="573">
        <v>10081</v>
      </c>
      <c r="S43" s="1187">
        <v>0</v>
      </c>
      <c r="T43" s="573">
        <v>0</v>
      </c>
      <c r="U43" s="1187">
        <v>8</v>
      </c>
      <c r="V43" s="573">
        <v>3246</v>
      </c>
      <c r="W43" s="1187">
        <v>1</v>
      </c>
      <c r="X43" s="1188">
        <v>406</v>
      </c>
      <c r="Y43" s="678"/>
    </row>
    <row r="44" spans="1:24" ht="11.25">
      <c r="A44" s="668"/>
      <c r="B44" s="1184"/>
      <c r="C44" s="1183"/>
      <c r="D44" s="573"/>
      <c r="E44" s="1183"/>
      <c r="F44" s="573"/>
      <c r="G44" s="1183"/>
      <c r="H44" s="573"/>
      <c r="I44" s="1183"/>
      <c r="J44" s="1188"/>
      <c r="K44" s="1186"/>
      <c r="L44" s="1187"/>
      <c r="M44" s="1187"/>
      <c r="N44" s="1183"/>
      <c r="O44" s="1187"/>
      <c r="P44" s="1183"/>
      <c r="Q44" s="1187"/>
      <c r="R44" s="1183"/>
      <c r="S44" s="1187"/>
      <c r="T44" s="1183"/>
      <c r="U44" s="1187"/>
      <c r="V44" s="1183"/>
      <c r="W44" s="1187"/>
      <c r="X44" s="1186"/>
    </row>
    <row r="45" spans="1:24" s="676" customFormat="1" ht="15" customHeight="1">
      <c r="A45" s="677" t="s">
        <v>1002</v>
      </c>
      <c r="B45" s="1184">
        <f>D45+F45+H45+J45+M45+O45+Q45+S45+U45+W45</f>
        <v>65619</v>
      </c>
      <c r="C45" s="1183">
        <f aca="true" t="shared" si="16" ref="C45:K45">SUM(C47:C54)</f>
        <v>39595258</v>
      </c>
      <c r="D45" s="1183">
        <f t="shared" si="16"/>
        <v>46050</v>
      </c>
      <c r="E45" s="1183">
        <f t="shared" si="16"/>
        <v>29948538</v>
      </c>
      <c r="F45" s="1183">
        <f t="shared" si="16"/>
        <v>9795</v>
      </c>
      <c r="G45" s="1183">
        <f t="shared" si="16"/>
        <v>4117093</v>
      </c>
      <c r="H45" s="1183">
        <f t="shared" si="16"/>
        <v>4131</v>
      </c>
      <c r="I45" s="1183">
        <f t="shared" si="16"/>
        <v>777399</v>
      </c>
      <c r="J45" s="1186">
        <f t="shared" si="16"/>
        <v>248</v>
      </c>
      <c r="K45" s="1186">
        <f t="shared" si="16"/>
        <v>101582</v>
      </c>
      <c r="L45" s="1184"/>
      <c r="M45" s="1184">
        <f aca="true" t="shared" si="17" ref="M45:X45">SUM(M47:M54)</f>
        <v>3970</v>
      </c>
      <c r="N45" s="1183">
        <f t="shared" si="17"/>
        <v>3580612</v>
      </c>
      <c r="O45" s="1184">
        <f t="shared" si="17"/>
        <v>454</v>
      </c>
      <c r="P45" s="1183">
        <f t="shared" si="17"/>
        <v>406538</v>
      </c>
      <c r="Q45" s="1184">
        <f t="shared" si="17"/>
        <v>739</v>
      </c>
      <c r="R45" s="1183">
        <f t="shared" si="17"/>
        <v>575362</v>
      </c>
      <c r="S45" s="1184">
        <f t="shared" si="17"/>
        <v>0</v>
      </c>
      <c r="T45" s="1183">
        <f t="shared" si="17"/>
        <v>0</v>
      </c>
      <c r="U45" s="1184">
        <f t="shared" si="17"/>
        <v>101</v>
      </c>
      <c r="V45" s="1183">
        <f t="shared" si="17"/>
        <v>48068</v>
      </c>
      <c r="W45" s="1184">
        <f t="shared" si="17"/>
        <v>131</v>
      </c>
      <c r="X45" s="1186">
        <f t="shared" si="17"/>
        <v>40066</v>
      </c>
    </row>
    <row r="46" spans="1:25" ht="11.25">
      <c r="A46" s="668"/>
      <c r="B46" s="1184"/>
      <c r="C46" s="1183"/>
      <c r="D46" s="1188"/>
      <c r="E46" s="1183"/>
      <c r="F46" s="1187"/>
      <c r="G46" s="1183"/>
      <c r="H46" s="1187"/>
      <c r="I46" s="1183"/>
      <c r="J46" s="1187"/>
      <c r="K46" s="1186"/>
      <c r="L46" s="1187"/>
      <c r="M46" s="1187"/>
      <c r="N46" s="1183"/>
      <c r="O46" s="1187"/>
      <c r="P46" s="1183"/>
      <c r="Q46" s="1187"/>
      <c r="R46" s="1183"/>
      <c r="S46" s="1187"/>
      <c r="T46" s="1183"/>
      <c r="U46" s="1187"/>
      <c r="V46" s="1183"/>
      <c r="W46" s="1187"/>
      <c r="X46" s="1186"/>
      <c r="Y46" s="676"/>
    </row>
    <row r="47" spans="1:30" ht="11.25">
      <c r="A47" s="668" t="s">
        <v>1003</v>
      </c>
      <c r="B47" s="1187">
        <f aca="true" t="shared" si="18" ref="B47:C54">D47+F47+H47+J47+M47+O47+Q47+S47+U47+W47</f>
        <v>22124</v>
      </c>
      <c r="C47" s="573">
        <f t="shared" si="18"/>
        <v>13480609</v>
      </c>
      <c r="D47" s="573">
        <v>16013</v>
      </c>
      <c r="E47" s="573">
        <v>10504938</v>
      </c>
      <c r="F47" s="573">
        <v>2448</v>
      </c>
      <c r="G47" s="573">
        <v>1037805</v>
      </c>
      <c r="H47" s="573">
        <v>1739</v>
      </c>
      <c r="I47" s="573">
        <v>316275</v>
      </c>
      <c r="J47" s="1188">
        <v>75</v>
      </c>
      <c r="K47" s="1188">
        <v>30720</v>
      </c>
      <c r="L47" s="1187"/>
      <c r="M47" s="1187">
        <v>1398</v>
      </c>
      <c r="N47" s="573">
        <v>1256774</v>
      </c>
      <c r="O47" s="1187">
        <v>114</v>
      </c>
      <c r="P47" s="573">
        <v>100991</v>
      </c>
      <c r="Q47" s="1187">
        <v>267</v>
      </c>
      <c r="R47" s="573">
        <v>208838</v>
      </c>
      <c r="S47" s="1187">
        <v>0</v>
      </c>
      <c r="T47" s="573">
        <v>0</v>
      </c>
      <c r="U47" s="1187">
        <v>23</v>
      </c>
      <c r="V47" s="573">
        <v>10971</v>
      </c>
      <c r="W47" s="1187">
        <v>47</v>
      </c>
      <c r="X47" s="1188">
        <v>13297</v>
      </c>
      <c r="Z47" s="678"/>
      <c r="AA47" s="678"/>
      <c r="AB47" s="678"/>
      <c r="AC47" s="678"/>
      <c r="AD47" s="678"/>
    </row>
    <row r="48" spans="1:30" ht="11.25">
      <c r="A48" s="668" t="s">
        <v>1004</v>
      </c>
      <c r="B48" s="1187">
        <f t="shared" si="18"/>
        <v>8897</v>
      </c>
      <c r="C48" s="573">
        <f t="shared" si="18"/>
        <v>5377722</v>
      </c>
      <c r="D48" s="573">
        <v>6172</v>
      </c>
      <c r="E48" s="573">
        <v>4058099</v>
      </c>
      <c r="F48" s="573">
        <v>1399</v>
      </c>
      <c r="G48" s="573">
        <v>589807</v>
      </c>
      <c r="H48" s="573">
        <v>603</v>
      </c>
      <c r="I48" s="573">
        <v>120291</v>
      </c>
      <c r="J48" s="1188">
        <v>32</v>
      </c>
      <c r="K48" s="1188">
        <v>13107</v>
      </c>
      <c r="L48" s="1187"/>
      <c r="M48" s="1187">
        <v>502</v>
      </c>
      <c r="N48" s="573">
        <v>452758</v>
      </c>
      <c r="O48" s="1187">
        <v>70</v>
      </c>
      <c r="P48" s="573">
        <v>62773</v>
      </c>
      <c r="Q48" s="1187">
        <v>95</v>
      </c>
      <c r="R48" s="573">
        <v>72257</v>
      </c>
      <c r="S48" s="1187">
        <v>0</v>
      </c>
      <c r="T48" s="573">
        <v>0</v>
      </c>
      <c r="U48" s="1187">
        <v>7</v>
      </c>
      <c r="V48" s="573">
        <v>3130</v>
      </c>
      <c r="W48" s="1187">
        <v>17</v>
      </c>
      <c r="X48" s="1188">
        <v>5500</v>
      </c>
      <c r="Z48" s="678"/>
      <c r="AA48" s="678"/>
      <c r="AB48" s="678"/>
      <c r="AC48" s="678"/>
      <c r="AD48" s="678"/>
    </row>
    <row r="49" spans="1:30" ht="11.25">
      <c r="A49" s="668" t="s">
        <v>1005</v>
      </c>
      <c r="B49" s="1187">
        <f t="shared" si="18"/>
        <v>9839</v>
      </c>
      <c r="C49" s="573">
        <f t="shared" si="18"/>
        <v>5883303</v>
      </c>
      <c r="D49" s="573">
        <v>6975</v>
      </c>
      <c r="E49" s="573">
        <v>4510608</v>
      </c>
      <c r="F49" s="573">
        <v>1546</v>
      </c>
      <c r="G49" s="573">
        <v>663092</v>
      </c>
      <c r="H49" s="573">
        <v>597</v>
      </c>
      <c r="I49" s="573">
        <v>108168</v>
      </c>
      <c r="J49" s="1188">
        <v>36</v>
      </c>
      <c r="K49" s="1188">
        <v>14746</v>
      </c>
      <c r="L49" s="1187"/>
      <c r="M49" s="1187">
        <v>469</v>
      </c>
      <c r="N49" s="573">
        <v>423649</v>
      </c>
      <c r="O49" s="1187">
        <v>70</v>
      </c>
      <c r="P49" s="573">
        <v>63169</v>
      </c>
      <c r="Q49" s="1187">
        <v>103</v>
      </c>
      <c r="R49" s="573">
        <v>81317</v>
      </c>
      <c r="S49" s="1187">
        <v>0</v>
      </c>
      <c r="T49" s="573">
        <v>0</v>
      </c>
      <c r="U49" s="1187">
        <v>25</v>
      </c>
      <c r="V49" s="573">
        <v>12334</v>
      </c>
      <c r="W49" s="1187">
        <v>18</v>
      </c>
      <c r="X49" s="1188">
        <v>6220</v>
      </c>
      <c r="Z49" s="678"/>
      <c r="AA49" s="678"/>
      <c r="AB49" s="678"/>
      <c r="AC49" s="678"/>
      <c r="AD49" s="678"/>
    </row>
    <row r="50" spans="1:30" ht="11.25">
      <c r="A50" s="668" t="s">
        <v>1006</v>
      </c>
      <c r="B50" s="1187">
        <f t="shared" si="18"/>
        <v>7243</v>
      </c>
      <c r="C50" s="573">
        <f t="shared" si="18"/>
        <v>4234130</v>
      </c>
      <c r="D50" s="573">
        <v>5074</v>
      </c>
      <c r="E50" s="573">
        <v>3191471</v>
      </c>
      <c r="F50" s="573">
        <v>1272</v>
      </c>
      <c r="G50" s="573">
        <v>527092</v>
      </c>
      <c r="H50" s="573">
        <v>343</v>
      </c>
      <c r="I50" s="573">
        <v>65227</v>
      </c>
      <c r="J50" s="1188">
        <v>31</v>
      </c>
      <c r="K50" s="1188">
        <v>12698</v>
      </c>
      <c r="L50" s="1187"/>
      <c r="M50" s="1187">
        <v>340</v>
      </c>
      <c r="N50" s="573">
        <v>301438</v>
      </c>
      <c r="O50" s="1187">
        <v>51</v>
      </c>
      <c r="P50" s="573">
        <v>45149</v>
      </c>
      <c r="Q50" s="1187">
        <v>101</v>
      </c>
      <c r="R50" s="573">
        <v>78789</v>
      </c>
      <c r="S50" s="1187">
        <v>0</v>
      </c>
      <c r="T50" s="573">
        <v>0</v>
      </c>
      <c r="U50" s="1187">
        <v>17</v>
      </c>
      <c r="V50" s="573">
        <v>8049</v>
      </c>
      <c r="W50" s="1187">
        <v>14</v>
      </c>
      <c r="X50" s="1188">
        <v>4217</v>
      </c>
      <c r="Z50" s="678"/>
      <c r="AA50" s="678"/>
      <c r="AB50" s="678"/>
      <c r="AC50" s="678"/>
      <c r="AD50" s="678"/>
    </row>
    <row r="51" spans="1:30" ht="11.25">
      <c r="A51" s="668" t="s">
        <v>1007</v>
      </c>
      <c r="B51" s="1187">
        <f t="shared" si="18"/>
        <v>6304</v>
      </c>
      <c r="C51" s="573">
        <f t="shared" si="18"/>
        <v>3832957</v>
      </c>
      <c r="D51" s="573">
        <v>4115</v>
      </c>
      <c r="E51" s="573">
        <v>2573619</v>
      </c>
      <c r="F51" s="573">
        <v>1063</v>
      </c>
      <c r="G51" s="573">
        <v>431446</v>
      </c>
      <c r="H51" s="573">
        <v>240</v>
      </c>
      <c r="I51" s="573">
        <v>43969</v>
      </c>
      <c r="J51" s="1188">
        <v>16</v>
      </c>
      <c r="K51" s="1188">
        <v>6554</v>
      </c>
      <c r="L51" s="1187"/>
      <c r="M51" s="1187">
        <v>732</v>
      </c>
      <c r="N51" s="573">
        <v>671848</v>
      </c>
      <c r="O51" s="1187">
        <v>54</v>
      </c>
      <c r="P51" s="573">
        <v>49703</v>
      </c>
      <c r="Q51" s="1187">
        <v>59</v>
      </c>
      <c r="R51" s="573">
        <v>44988</v>
      </c>
      <c r="S51" s="1187">
        <v>0</v>
      </c>
      <c r="T51" s="573">
        <v>0</v>
      </c>
      <c r="U51" s="1187">
        <v>19</v>
      </c>
      <c r="V51" s="573">
        <v>8801</v>
      </c>
      <c r="W51" s="1187">
        <v>6</v>
      </c>
      <c r="X51" s="1188">
        <v>2029</v>
      </c>
      <c r="Z51" s="678"/>
      <c r="AA51" s="678"/>
      <c r="AB51" s="678"/>
      <c r="AC51" s="678"/>
      <c r="AD51" s="678"/>
    </row>
    <row r="52" spans="1:30" ht="11.25">
      <c r="A52" s="668" t="s">
        <v>1008</v>
      </c>
      <c r="B52" s="1187">
        <f t="shared" si="18"/>
        <v>3142</v>
      </c>
      <c r="C52" s="573">
        <f t="shared" si="18"/>
        <v>1886057</v>
      </c>
      <c r="D52" s="573">
        <v>2281</v>
      </c>
      <c r="E52" s="573">
        <v>1483517</v>
      </c>
      <c r="F52" s="573">
        <v>463</v>
      </c>
      <c r="G52" s="573">
        <v>187578</v>
      </c>
      <c r="H52" s="573">
        <v>171</v>
      </c>
      <c r="I52" s="573">
        <v>33884</v>
      </c>
      <c r="J52" s="1188">
        <v>23</v>
      </c>
      <c r="K52" s="1188">
        <v>9421</v>
      </c>
      <c r="L52" s="1187"/>
      <c r="M52" s="1187">
        <v>123</v>
      </c>
      <c r="N52" s="573">
        <v>110250</v>
      </c>
      <c r="O52" s="1187">
        <v>23</v>
      </c>
      <c r="P52" s="573">
        <v>20198</v>
      </c>
      <c r="Q52" s="1187">
        <v>46</v>
      </c>
      <c r="R52" s="573">
        <v>36752</v>
      </c>
      <c r="S52" s="1187">
        <v>0</v>
      </c>
      <c r="T52" s="573">
        <v>0</v>
      </c>
      <c r="U52" s="1187">
        <v>2</v>
      </c>
      <c r="V52" s="573">
        <v>1051</v>
      </c>
      <c r="W52" s="1187">
        <v>10</v>
      </c>
      <c r="X52" s="1188">
        <v>3406</v>
      </c>
      <c r="Z52" s="678"/>
      <c r="AA52" s="678"/>
      <c r="AB52" s="678"/>
      <c r="AC52" s="678"/>
      <c r="AD52" s="678"/>
    </row>
    <row r="53" spans="1:30" ht="11.25">
      <c r="A53" s="668" t="s">
        <v>1009</v>
      </c>
      <c r="B53" s="1187">
        <f t="shared" si="18"/>
        <v>5209</v>
      </c>
      <c r="C53" s="573">
        <f t="shared" si="18"/>
        <v>3263147</v>
      </c>
      <c r="D53" s="573">
        <v>3481</v>
      </c>
      <c r="E53" s="573">
        <v>2411123</v>
      </c>
      <c r="F53" s="573">
        <v>1003</v>
      </c>
      <c r="G53" s="573">
        <v>440158</v>
      </c>
      <c r="H53" s="573">
        <v>314</v>
      </c>
      <c r="I53" s="573">
        <v>67259</v>
      </c>
      <c r="J53" s="1188">
        <v>23</v>
      </c>
      <c r="K53" s="1188">
        <v>9421</v>
      </c>
      <c r="L53" s="1187"/>
      <c r="M53" s="1187">
        <v>285</v>
      </c>
      <c r="N53" s="573">
        <v>257695</v>
      </c>
      <c r="O53" s="1187">
        <v>40</v>
      </c>
      <c r="P53" s="573">
        <v>35050</v>
      </c>
      <c r="Q53" s="1187">
        <v>48</v>
      </c>
      <c r="R53" s="573">
        <v>36557</v>
      </c>
      <c r="S53" s="1187">
        <v>0</v>
      </c>
      <c r="T53" s="573">
        <v>0</v>
      </c>
      <c r="U53" s="1187">
        <v>6</v>
      </c>
      <c r="V53" s="573">
        <v>2638</v>
      </c>
      <c r="W53" s="1187">
        <v>9</v>
      </c>
      <c r="X53" s="1188">
        <v>3246</v>
      </c>
      <c r="Z53" s="678"/>
      <c r="AA53" s="678"/>
      <c r="AB53" s="678"/>
      <c r="AC53" s="678"/>
      <c r="AD53" s="678"/>
    </row>
    <row r="54" spans="1:30" ht="11.25">
      <c r="A54" s="668" t="s">
        <v>1010</v>
      </c>
      <c r="B54" s="1187">
        <f t="shared" si="18"/>
        <v>2861</v>
      </c>
      <c r="C54" s="573">
        <f t="shared" si="18"/>
        <v>1637333</v>
      </c>
      <c r="D54" s="573">
        <v>1939</v>
      </c>
      <c r="E54" s="573">
        <v>1215163</v>
      </c>
      <c r="F54" s="573">
        <v>601</v>
      </c>
      <c r="G54" s="573">
        <v>240115</v>
      </c>
      <c r="H54" s="573">
        <v>124</v>
      </c>
      <c r="I54" s="573">
        <v>22326</v>
      </c>
      <c r="J54" s="1188">
        <v>12</v>
      </c>
      <c r="K54" s="1188">
        <v>4915</v>
      </c>
      <c r="L54" s="1187"/>
      <c r="M54" s="1187">
        <v>121</v>
      </c>
      <c r="N54" s="573">
        <v>106200</v>
      </c>
      <c r="O54" s="1187">
        <v>32</v>
      </c>
      <c r="P54" s="573">
        <v>29505</v>
      </c>
      <c r="Q54" s="1187">
        <v>20</v>
      </c>
      <c r="R54" s="573">
        <v>15864</v>
      </c>
      <c r="S54" s="1187">
        <v>0</v>
      </c>
      <c r="T54" s="573">
        <v>0</v>
      </c>
      <c r="U54" s="1187">
        <v>2</v>
      </c>
      <c r="V54" s="573">
        <v>1094</v>
      </c>
      <c r="W54" s="1187">
        <v>10</v>
      </c>
      <c r="X54" s="1188">
        <v>2151</v>
      </c>
      <c r="Z54" s="678"/>
      <c r="AA54" s="678"/>
      <c r="AB54" s="678"/>
      <c r="AC54" s="678"/>
      <c r="AD54" s="678"/>
    </row>
    <row r="55" spans="1:24" ht="11.25">
      <c r="A55" s="668"/>
      <c r="B55" s="1184"/>
      <c r="C55" s="1183"/>
      <c r="D55" s="573"/>
      <c r="E55" s="1183"/>
      <c r="F55" s="573"/>
      <c r="G55" s="1183"/>
      <c r="H55" s="573"/>
      <c r="I55" s="1183"/>
      <c r="J55" s="1188"/>
      <c r="K55" s="1186"/>
      <c r="L55" s="1187"/>
      <c r="M55" s="1187"/>
      <c r="N55" s="1183"/>
      <c r="O55" s="1187"/>
      <c r="P55" s="1183"/>
      <c r="Q55" s="1187"/>
      <c r="R55" s="1183"/>
      <c r="S55" s="1187"/>
      <c r="T55" s="1183"/>
      <c r="U55" s="1187"/>
      <c r="V55" s="1183"/>
      <c r="W55" s="1187"/>
      <c r="X55" s="1186"/>
    </row>
    <row r="56" spans="1:24" s="676" customFormat="1" ht="15" customHeight="1">
      <c r="A56" s="677" t="s">
        <v>1011</v>
      </c>
      <c r="B56" s="1184">
        <f>D56+F56+H56+J56+M56+O56+Q56+S56+U56+W56</f>
        <v>86016</v>
      </c>
      <c r="C56" s="1183">
        <f aca="true" t="shared" si="19" ref="C56:K56">SUM(C58:C62)</f>
        <v>53347676</v>
      </c>
      <c r="D56" s="1183">
        <f t="shared" si="19"/>
        <v>62001</v>
      </c>
      <c r="E56" s="1183">
        <f t="shared" si="19"/>
        <v>41040599</v>
      </c>
      <c r="F56" s="1183">
        <f t="shared" si="19"/>
        <v>12448</v>
      </c>
      <c r="G56" s="1183">
        <f t="shared" si="19"/>
        <v>5575720</v>
      </c>
      <c r="H56" s="1183">
        <f t="shared" si="19"/>
        <v>4606</v>
      </c>
      <c r="I56" s="1183">
        <f t="shared" si="19"/>
        <v>927478</v>
      </c>
      <c r="J56" s="1186">
        <f t="shared" si="19"/>
        <v>257</v>
      </c>
      <c r="K56" s="1186">
        <f t="shared" si="19"/>
        <v>105267</v>
      </c>
      <c r="L56" s="1184"/>
      <c r="M56" s="1184">
        <f aca="true" t="shared" si="20" ref="M56:X56">SUM(M58:M62)</f>
        <v>4879</v>
      </c>
      <c r="N56" s="1183">
        <f t="shared" si="20"/>
        <v>4348577</v>
      </c>
      <c r="O56" s="1184">
        <f t="shared" si="20"/>
        <v>518</v>
      </c>
      <c r="P56" s="1183">
        <f t="shared" si="20"/>
        <v>462977</v>
      </c>
      <c r="Q56" s="1184">
        <f t="shared" si="20"/>
        <v>981</v>
      </c>
      <c r="R56" s="1183">
        <f t="shared" si="20"/>
        <v>750898</v>
      </c>
      <c r="S56" s="1184">
        <f t="shared" si="20"/>
        <v>1</v>
      </c>
      <c r="T56" s="1183">
        <f t="shared" si="20"/>
        <v>792</v>
      </c>
      <c r="U56" s="1184">
        <f t="shared" si="20"/>
        <v>217</v>
      </c>
      <c r="V56" s="1183">
        <f t="shared" si="20"/>
        <v>103241</v>
      </c>
      <c r="W56" s="1184">
        <f t="shared" si="20"/>
        <v>108</v>
      </c>
      <c r="X56" s="1186">
        <f t="shared" si="20"/>
        <v>32127</v>
      </c>
    </row>
    <row r="57" spans="1:24" ht="11.25">
      <c r="A57" s="668"/>
      <c r="B57" s="1184"/>
      <c r="C57" s="1183"/>
      <c r="D57" s="1188"/>
      <c r="E57" s="1183"/>
      <c r="F57" s="1187"/>
      <c r="G57" s="1183"/>
      <c r="H57" s="1187"/>
      <c r="I57" s="1183"/>
      <c r="J57" s="1187"/>
      <c r="K57" s="1186"/>
      <c r="L57" s="1187"/>
      <c r="M57" s="1187"/>
      <c r="N57" s="1183"/>
      <c r="O57" s="1187"/>
      <c r="P57" s="1183"/>
      <c r="Q57" s="1187"/>
      <c r="R57" s="1183"/>
      <c r="S57" s="1187"/>
      <c r="T57" s="1183"/>
      <c r="U57" s="1187"/>
      <c r="V57" s="1183"/>
      <c r="W57" s="1187"/>
      <c r="X57" s="1186"/>
    </row>
    <row r="58" spans="1:24" ht="11.25">
      <c r="A58" s="668" t="s">
        <v>1012</v>
      </c>
      <c r="B58" s="1187">
        <f aca="true" t="shared" si="21" ref="B58:C62">D58+F58+H58+J58+M58+O58+Q58+S58+U58+W58</f>
        <v>39480</v>
      </c>
      <c r="C58" s="573">
        <f t="shared" si="21"/>
        <v>24648055</v>
      </c>
      <c r="D58" s="573">
        <v>28272</v>
      </c>
      <c r="E58" s="573">
        <v>18902203</v>
      </c>
      <c r="F58" s="573">
        <v>5855</v>
      </c>
      <c r="G58" s="573">
        <v>2652217</v>
      </c>
      <c r="H58" s="573">
        <v>2143</v>
      </c>
      <c r="I58" s="573">
        <v>431639</v>
      </c>
      <c r="J58" s="1188">
        <v>113</v>
      </c>
      <c r="K58" s="1188">
        <v>46285</v>
      </c>
      <c r="L58" s="1187"/>
      <c r="M58" s="1187">
        <v>2247</v>
      </c>
      <c r="N58" s="573">
        <v>1993152</v>
      </c>
      <c r="O58" s="1187">
        <v>237</v>
      </c>
      <c r="P58" s="573">
        <v>209508</v>
      </c>
      <c r="Q58" s="1187">
        <v>457</v>
      </c>
      <c r="R58" s="573">
        <v>346818</v>
      </c>
      <c r="S58" s="1187">
        <v>1</v>
      </c>
      <c r="T58" s="573">
        <v>792</v>
      </c>
      <c r="U58" s="1187">
        <v>102</v>
      </c>
      <c r="V58" s="573">
        <v>48892</v>
      </c>
      <c r="W58" s="1187">
        <v>53</v>
      </c>
      <c r="X58" s="1188">
        <v>16549</v>
      </c>
    </row>
    <row r="59" spans="1:24" ht="11.25">
      <c r="A59" s="668" t="s">
        <v>1013</v>
      </c>
      <c r="B59" s="1187">
        <f t="shared" si="21"/>
        <v>31290</v>
      </c>
      <c r="C59" s="573">
        <f t="shared" si="21"/>
        <v>19156989</v>
      </c>
      <c r="D59" s="573">
        <v>23045</v>
      </c>
      <c r="E59" s="573">
        <v>14961844</v>
      </c>
      <c r="F59" s="573">
        <v>3924</v>
      </c>
      <c r="G59" s="573">
        <v>1722400</v>
      </c>
      <c r="H59" s="573">
        <v>1792</v>
      </c>
      <c r="I59" s="573">
        <v>356619</v>
      </c>
      <c r="J59" s="1188">
        <v>100</v>
      </c>
      <c r="K59" s="1188">
        <v>40960</v>
      </c>
      <c r="L59" s="1187"/>
      <c r="M59" s="1187">
        <v>1790</v>
      </c>
      <c r="N59" s="573">
        <v>1602066</v>
      </c>
      <c r="O59" s="1187">
        <v>174</v>
      </c>
      <c r="P59" s="573">
        <v>156833</v>
      </c>
      <c r="Q59" s="1187">
        <v>348</v>
      </c>
      <c r="R59" s="573">
        <v>270298</v>
      </c>
      <c r="S59" s="1187">
        <v>0</v>
      </c>
      <c r="T59" s="573">
        <v>0</v>
      </c>
      <c r="U59" s="1187">
        <v>72</v>
      </c>
      <c r="V59" s="573">
        <v>33637</v>
      </c>
      <c r="W59" s="1187">
        <v>45</v>
      </c>
      <c r="X59" s="1188">
        <v>12332</v>
      </c>
    </row>
    <row r="60" spans="1:24" ht="11.25">
      <c r="A60" s="668" t="s">
        <v>1014</v>
      </c>
      <c r="B60" s="1187">
        <f t="shared" si="21"/>
        <v>2354</v>
      </c>
      <c r="C60" s="573">
        <f t="shared" si="21"/>
        <v>1504986</v>
      </c>
      <c r="D60" s="573">
        <v>1641</v>
      </c>
      <c r="E60" s="573">
        <v>1138185</v>
      </c>
      <c r="F60" s="573">
        <v>496</v>
      </c>
      <c r="G60" s="573">
        <v>231165</v>
      </c>
      <c r="H60" s="573">
        <v>73</v>
      </c>
      <c r="I60" s="573">
        <v>17883</v>
      </c>
      <c r="J60" s="1188">
        <v>5</v>
      </c>
      <c r="K60" s="1188">
        <v>2048</v>
      </c>
      <c r="L60" s="1187"/>
      <c r="M60" s="1187">
        <v>93</v>
      </c>
      <c r="N60" s="573">
        <v>80259</v>
      </c>
      <c r="O60" s="1187">
        <v>15</v>
      </c>
      <c r="P60" s="573">
        <v>13268</v>
      </c>
      <c r="Q60" s="1187">
        <v>24</v>
      </c>
      <c r="R60" s="573">
        <v>19261</v>
      </c>
      <c r="S60" s="1187">
        <v>0</v>
      </c>
      <c r="T60" s="573">
        <v>0</v>
      </c>
      <c r="U60" s="1187">
        <v>6</v>
      </c>
      <c r="V60" s="573">
        <v>2511</v>
      </c>
      <c r="W60" s="1187">
        <v>1</v>
      </c>
      <c r="X60" s="1188">
        <v>406</v>
      </c>
    </row>
    <row r="61" spans="1:24" ht="11.25">
      <c r="A61" s="668" t="s">
        <v>1045</v>
      </c>
      <c r="B61" s="1187">
        <f t="shared" si="21"/>
        <v>7370</v>
      </c>
      <c r="C61" s="573">
        <f t="shared" si="21"/>
        <v>4554771</v>
      </c>
      <c r="D61" s="573">
        <v>5293</v>
      </c>
      <c r="E61" s="573">
        <v>3504793</v>
      </c>
      <c r="F61" s="573">
        <v>1175</v>
      </c>
      <c r="G61" s="573">
        <v>522266</v>
      </c>
      <c r="H61" s="573">
        <v>344</v>
      </c>
      <c r="I61" s="573">
        <v>68107</v>
      </c>
      <c r="J61" s="1188">
        <v>25</v>
      </c>
      <c r="K61" s="1188">
        <v>10240</v>
      </c>
      <c r="L61" s="1187"/>
      <c r="M61" s="1187">
        <v>356</v>
      </c>
      <c r="N61" s="573">
        <v>316991</v>
      </c>
      <c r="O61" s="1187">
        <v>56</v>
      </c>
      <c r="P61" s="573">
        <v>50100</v>
      </c>
      <c r="Q61" s="1187">
        <v>91</v>
      </c>
      <c r="R61" s="573">
        <v>68328</v>
      </c>
      <c r="S61" s="1187">
        <v>0</v>
      </c>
      <c r="T61" s="573">
        <v>0</v>
      </c>
      <c r="U61" s="1187">
        <v>25</v>
      </c>
      <c r="V61" s="573">
        <v>12323</v>
      </c>
      <c r="W61" s="1187">
        <v>5</v>
      </c>
      <c r="X61" s="1188">
        <v>1623</v>
      </c>
    </row>
    <row r="62" spans="1:24" ht="12" thickBot="1">
      <c r="A62" s="679" t="s">
        <v>1015</v>
      </c>
      <c r="B62" s="1189">
        <f t="shared" si="21"/>
        <v>5522</v>
      </c>
      <c r="C62" s="1190">
        <f t="shared" si="21"/>
        <v>3482875</v>
      </c>
      <c r="D62" s="1190">
        <v>3750</v>
      </c>
      <c r="E62" s="1190">
        <v>2533574</v>
      </c>
      <c r="F62" s="1190">
        <v>998</v>
      </c>
      <c r="G62" s="1190">
        <v>447672</v>
      </c>
      <c r="H62" s="1190">
        <v>254</v>
      </c>
      <c r="I62" s="1190">
        <v>53230</v>
      </c>
      <c r="J62" s="1191">
        <v>14</v>
      </c>
      <c r="K62" s="1191">
        <v>5734</v>
      </c>
      <c r="L62" s="1189"/>
      <c r="M62" s="1189">
        <v>393</v>
      </c>
      <c r="N62" s="1190">
        <v>356109</v>
      </c>
      <c r="O62" s="1189">
        <v>36</v>
      </c>
      <c r="P62" s="1190">
        <v>33268</v>
      </c>
      <c r="Q62" s="1189">
        <v>61</v>
      </c>
      <c r="R62" s="1190">
        <v>46193</v>
      </c>
      <c r="S62" s="1189">
        <v>0</v>
      </c>
      <c r="T62" s="1190">
        <v>0</v>
      </c>
      <c r="U62" s="1189">
        <v>12</v>
      </c>
      <c r="V62" s="1190">
        <v>5878</v>
      </c>
      <c r="W62" s="1189">
        <v>4</v>
      </c>
      <c r="X62" s="1191">
        <v>1217</v>
      </c>
    </row>
    <row r="63" ht="11.25">
      <c r="A63" s="663" t="s">
        <v>1046</v>
      </c>
    </row>
    <row r="64" ht="11.25">
      <c r="A64" s="663" t="s">
        <v>1047</v>
      </c>
    </row>
  </sheetData>
  <mergeCells count="25">
    <mergeCell ref="T7:T8"/>
    <mergeCell ref="V7:V8"/>
    <mergeCell ref="X7:X8"/>
    <mergeCell ref="K7:K8"/>
    <mergeCell ref="N7:N8"/>
    <mergeCell ref="P7:P8"/>
    <mergeCell ref="R7:R8"/>
    <mergeCell ref="C7:C8"/>
    <mergeCell ref="E7:E8"/>
    <mergeCell ref="G7:G8"/>
    <mergeCell ref="I7:I8"/>
    <mergeCell ref="U5:V6"/>
    <mergeCell ref="W5:X6"/>
    <mergeCell ref="D6:E6"/>
    <mergeCell ref="F6:G6"/>
    <mergeCell ref="H6:I6"/>
    <mergeCell ref="J6:K6"/>
    <mergeCell ref="M6:N6"/>
    <mergeCell ref="O6:P6"/>
    <mergeCell ref="Q6:R6"/>
    <mergeCell ref="S6:T6"/>
    <mergeCell ref="B5:C6"/>
    <mergeCell ref="D5:K5"/>
    <mergeCell ref="M5:P5"/>
    <mergeCell ref="Q5:T5"/>
  </mergeCells>
  <printOptions/>
  <pageMargins left="0.23" right="0.19" top="0.32" bottom="0.4" header="0.4" footer="0.36"/>
  <pageSetup horizontalDpi="600" verticalDpi="600" orientation="landscape" paperSize="8" r:id="rId1"/>
  <headerFooter alignWithMargins="0">
    <oddHeader>&amp;R&amp;D　　&amp;T</oddHeader>
  </headerFooter>
</worksheet>
</file>

<file path=xl/worksheets/sheet32.xml><?xml version="1.0" encoding="utf-8"?>
<worksheet xmlns="http://schemas.openxmlformats.org/spreadsheetml/2006/main" xmlns:r="http://schemas.openxmlformats.org/officeDocument/2006/relationships">
  <sheetPr codeName="Sheet31"/>
  <dimension ref="B1:N35"/>
  <sheetViews>
    <sheetView workbookViewId="0" topLeftCell="A1">
      <pane xSplit="2" ySplit="5" topLeftCell="C6" activePane="bottomRight" state="frozen"/>
      <selection pane="topLeft" activeCell="N34" sqref="N34:N37"/>
      <selection pane="topRight" activeCell="N34" sqref="N34:N37"/>
      <selection pane="bottomLeft" activeCell="N34" sqref="N34:N37"/>
      <selection pane="bottomRight" activeCell="A1" sqref="A1"/>
    </sheetView>
  </sheetViews>
  <sheetFormatPr defaultColWidth="9.00390625" defaultRowHeight="13.5"/>
  <cols>
    <col min="1" max="1" width="2.625" style="681" customWidth="1"/>
    <col min="2" max="2" width="10.625" style="681" customWidth="1"/>
    <col min="3" max="3" width="10.125" style="681" bestFit="1" customWidth="1"/>
    <col min="4" max="4" width="10.25390625" style="681" bestFit="1" customWidth="1"/>
    <col min="5" max="5" width="7.375" style="681" bestFit="1" customWidth="1"/>
    <col min="6" max="6" width="12.50390625" style="681" bestFit="1" customWidth="1"/>
    <col min="7" max="7" width="10.375" style="681" bestFit="1" customWidth="1"/>
    <col min="8" max="8" width="12.625" style="681" customWidth="1"/>
    <col min="9" max="9" width="6.625" style="681" customWidth="1"/>
    <col min="10" max="10" width="7.625" style="681" customWidth="1"/>
    <col min="11" max="11" width="9.625" style="681" customWidth="1"/>
    <col min="12" max="12" width="12.125" style="681" customWidth="1"/>
    <col min="13" max="13" width="7.625" style="681" customWidth="1"/>
    <col min="14" max="16384" width="9.00390625" style="681" customWidth="1"/>
  </cols>
  <sheetData>
    <row r="1" ht="12">
      <c r="I1" s="682"/>
    </row>
    <row r="2" spans="2:8" ht="12">
      <c r="B2" s="680" t="s">
        <v>578</v>
      </c>
      <c r="C2" s="680"/>
      <c r="D2" s="680"/>
      <c r="E2" s="680"/>
      <c r="F2" s="680"/>
      <c r="G2" s="680"/>
      <c r="H2" s="680"/>
    </row>
    <row r="3" spans="2:10" ht="12.75" thickBot="1">
      <c r="B3" s="683"/>
      <c r="C3" s="683"/>
      <c r="D3" s="683"/>
      <c r="E3" s="683"/>
      <c r="F3" s="683"/>
      <c r="G3" s="683"/>
      <c r="H3" s="683"/>
      <c r="I3" s="683"/>
      <c r="J3" s="684" t="s">
        <v>1048</v>
      </c>
    </row>
    <row r="4" spans="2:11" ht="12.75" thickTop="1">
      <c r="B4" s="685" t="s">
        <v>977</v>
      </c>
      <c r="C4" s="686" t="s">
        <v>924</v>
      </c>
      <c r="D4" s="686"/>
      <c r="E4" s="686"/>
      <c r="F4" s="686"/>
      <c r="G4" s="686" t="s">
        <v>1016</v>
      </c>
      <c r="H4" s="686"/>
      <c r="I4" s="686"/>
      <c r="J4" s="687"/>
      <c r="K4" s="683"/>
    </row>
    <row r="5" spans="2:11" ht="12">
      <c r="B5" s="688" t="s">
        <v>978</v>
      </c>
      <c r="C5" s="689" t="s">
        <v>141</v>
      </c>
      <c r="D5" s="689" t="s">
        <v>1017</v>
      </c>
      <c r="E5" s="689" t="s">
        <v>1018</v>
      </c>
      <c r="F5" s="689" t="s">
        <v>1019</v>
      </c>
      <c r="G5" s="690" t="s">
        <v>579</v>
      </c>
      <c r="H5" s="689" t="s">
        <v>1020</v>
      </c>
      <c r="I5" s="689" t="s">
        <v>1021</v>
      </c>
      <c r="J5" s="691" t="s">
        <v>1022</v>
      </c>
      <c r="K5" s="683"/>
    </row>
    <row r="6" spans="2:11" ht="12">
      <c r="B6" s="556" t="s">
        <v>580</v>
      </c>
      <c r="C6" s="918">
        <f aca="true" t="shared" si="0" ref="C6:C11">SUM(D6:F6)</f>
        <v>251263</v>
      </c>
      <c r="D6" s="918">
        <f>SUM(D7:D11)</f>
        <v>180816</v>
      </c>
      <c r="E6" s="918">
        <f>SUM(E7:E11)</f>
        <v>1086</v>
      </c>
      <c r="F6" s="918">
        <f>SUM(F7:F11)</f>
        <v>69361</v>
      </c>
      <c r="G6" s="918">
        <f aca="true" t="shared" si="1" ref="G6:G11">SUM(H6:I6)</f>
        <v>50667</v>
      </c>
      <c r="H6" s="918">
        <f>SUM(H7:H11)</f>
        <v>10854</v>
      </c>
      <c r="I6" s="918">
        <f>SUM(I7:I11)</f>
        <v>39813</v>
      </c>
      <c r="J6" s="1192">
        <f aca="true" t="shared" si="2" ref="J6:J11">IF(D6=0,0,G6/D6)</f>
        <v>0.2802130342447571</v>
      </c>
      <c r="K6" s="683"/>
    </row>
    <row r="7" spans="2:11" ht="12">
      <c r="B7" s="692" t="s">
        <v>981</v>
      </c>
      <c r="C7" s="929">
        <f t="shared" si="0"/>
        <v>83557</v>
      </c>
      <c r="D7" s="929">
        <v>54867</v>
      </c>
      <c r="E7" s="929">
        <v>502</v>
      </c>
      <c r="F7" s="929">
        <v>28188</v>
      </c>
      <c r="G7" s="929">
        <f t="shared" si="1"/>
        <v>16076</v>
      </c>
      <c r="H7" s="929">
        <v>2838</v>
      </c>
      <c r="I7" s="929">
        <v>13238</v>
      </c>
      <c r="J7" s="1193">
        <f t="shared" si="2"/>
        <v>0.29299943499735726</v>
      </c>
      <c r="K7" s="683"/>
    </row>
    <row r="8" spans="2:11" ht="12">
      <c r="B8" s="692" t="s">
        <v>987</v>
      </c>
      <c r="C8" s="929">
        <f t="shared" si="0"/>
        <v>32566</v>
      </c>
      <c r="D8" s="929">
        <v>23243</v>
      </c>
      <c r="E8" s="929">
        <v>99</v>
      </c>
      <c r="F8" s="929">
        <v>9224</v>
      </c>
      <c r="G8" s="929">
        <f t="shared" si="1"/>
        <v>6015</v>
      </c>
      <c r="H8" s="929">
        <v>1155</v>
      </c>
      <c r="I8" s="929">
        <v>4860</v>
      </c>
      <c r="J8" s="1193">
        <f t="shared" si="2"/>
        <v>0.2587875919631717</v>
      </c>
      <c r="K8" s="683"/>
    </row>
    <row r="9" spans="2:11" ht="12">
      <c r="B9" s="692" t="s">
        <v>994</v>
      </c>
      <c r="C9" s="929">
        <f t="shared" si="0"/>
        <v>27655</v>
      </c>
      <c r="D9" s="929">
        <v>22093</v>
      </c>
      <c r="E9" s="929">
        <v>58</v>
      </c>
      <c r="F9" s="929">
        <v>5504</v>
      </c>
      <c r="G9" s="929">
        <f t="shared" si="1"/>
        <v>6041</v>
      </c>
      <c r="H9" s="929">
        <v>1350</v>
      </c>
      <c r="I9" s="929">
        <v>4691</v>
      </c>
      <c r="J9" s="1193">
        <f t="shared" si="2"/>
        <v>0.27343502466844705</v>
      </c>
      <c r="K9" s="683"/>
    </row>
    <row r="10" spans="2:11" ht="12">
      <c r="B10" s="692" t="s">
        <v>1002</v>
      </c>
      <c r="C10" s="929">
        <f t="shared" si="0"/>
        <v>44972</v>
      </c>
      <c r="D10" s="929">
        <v>33961</v>
      </c>
      <c r="E10" s="929">
        <v>140</v>
      </c>
      <c r="F10" s="929">
        <v>10871</v>
      </c>
      <c r="G10" s="929">
        <f t="shared" si="1"/>
        <v>9872</v>
      </c>
      <c r="H10" s="929">
        <v>2492</v>
      </c>
      <c r="I10" s="929">
        <v>7380</v>
      </c>
      <c r="J10" s="1193">
        <f t="shared" si="2"/>
        <v>0.2906863755484232</v>
      </c>
      <c r="K10" s="683"/>
    </row>
    <row r="11" spans="2:11" ht="12.75" thickBot="1">
      <c r="B11" s="693" t="s">
        <v>1011</v>
      </c>
      <c r="C11" s="1000">
        <f t="shared" si="0"/>
        <v>62513</v>
      </c>
      <c r="D11" s="1000">
        <v>46652</v>
      </c>
      <c r="E11" s="1000">
        <v>287</v>
      </c>
      <c r="F11" s="1000">
        <v>15574</v>
      </c>
      <c r="G11" s="1000">
        <f t="shared" si="1"/>
        <v>12663</v>
      </c>
      <c r="H11" s="1000">
        <v>3019</v>
      </c>
      <c r="I11" s="1000">
        <v>9644</v>
      </c>
      <c r="J11" s="1194">
        <f t="shared" si="2"/>
        <v>0.2714353082397325</v>
      </c>
      <c r="K11" s="683"/>
    </row>
    <row r="12" spans="2:11" ht="12.75" thickBot="1">
      <c r="B12" s="683"/>
      <c r="C12" s="683"/>
      <c r="D12" s="683"/>
      <c r="E12" s="683"/>
      <c r="F12" s="683"/>
      <c r="G12" s="683"/>
      <c r="H12" s="683"/>
      <c r="I12" s="683"/>
      <c r="J12" s="683"/>
      <c r="K12" s="683"/>
    </row>
    <row r="13" spans="2:11" ht="12.75" thickTop="1">
      <c r="B13" s="685" t="s">
        <v>977</v>
      </c>
      <c r="C13" s="694" t="s">
        <v>1023</v>
      </c>
      <c r="D13" s="694"/>
      <c r="E13" s="694"/>
      <c r="F13" s="1458" t="s">
        <v>1049</v>
      </c>
      <c r="G13" s="1458"/>
      <c r="H13" s="1458"/>
      <c r="I13" s="1458"/>
      <c r="J13" s="1459"/>
      <c r="K13" s="683"/>
    </row>
    <row r="14" spans="2:11" ht="12">
      <c r="B14" s="688" t="s">
        <v>978</v>
      </c>
      <c r="C14" s="695" t="s">
        <v>1024</v>
      </c>
      <c r="D14" s="695" t="s">
        <v>1025</v>
      </c>
      <c r="E14" s="696" t="s">
        <v>1026</v>
      </c>
      <c r="F14" s="697" t="s">
        <v>1050</v>
      </c>
      <c r="G14" s="697" t="s">
        <v>1051</v>
      </c>
      <c r="H14" s="697" t="s">
        <v>1052</v>
      </c>
      <c r="I14" s="1460" t="s">
        <v>523</v>
      </c>
      <c r="J14" s="1461"/>
      <c r="K14" s="683"/>
    </row>
    <row r="15" spans="2:11" ht="12">
      <c r="B15" s="556" t="s">
        <v>581</v>
      </c>
      <c r="C15" s="918">
        <f>SUM(C16:C20)</f>
        <v>1689827</v>
      </c>
      <c r="D15" s="918">
        <f>SUM(D16:D20)</f>
        <v>1279980</v>
      </c>
      <c r="E15" s="1195">
        <f aca="true" t="shared" si="3" ref="E15:E20">IF(C15=0,0,D15/C15)</f>
        <v>0.7574621544098893</v>
      </c>
      <c r="F15" s="1196">
        <f>SUM(F16:F20)</f>
        <v>17450018.41</v>
      </c>
      <c r="G15" s="1196">
        <f>SUM(G16:G20)</f>
        <v>1146550.73</v>
      </c>
      <c r="H15" s="1196">
        <f>SUM(H16:H20)</f>
        <v>303197.54000000004</v>
      </c>
      <c r="I15" s="1462">
        <f aca="true" t="shared" si="4" ref="I15:I20">SUM(F15:H15)</f>
        <v>18899766.68</v>
      </c>
      <c r="J15" s="1463"/>
      <c r="K15" s="683"/>
    </row>
    <row r="16" spans="2:11" ht="12">
      <c r="B16" s="692" t="s">
        <v>981</v>
      </c>
      <c r="C16" s="929">
        <v>498138</v>
      </c>
      <c r="D16" s="929">
        <v>362158</v>
      </c>
      <c r="E16" s="1197">
        <f t="shared" si="3"/>
        <v>0.7270234352729565</v>
      </c>
      <c r="F16" s="934">
        <v>4926093.89</v>
      </c>
      <c r="G16" s="934">
        <v>366009.2</v>
      </c>
      <c r="H16" s="934">
        <v>104671.49</v>
      </c>
      <c r="I16" s="1454">
        <f t="shared" si="4"/>
        <v>5396774.58</v>
      </c>
      <c r="J16" s="1455"/>
      <c r="K16" s="683"/>
    </row>
    <row r="17" spans="2:11" ht="12">
      <c r="B17" s="692" t="s">
        <v>987</v>
      </c>
      <c r="C17" s="929">
        <v>225987</v>
      </c>
      <c r="D17" s="929">
        <v>186758</v>
      </c>
      <c r="E17" s="1197">
        <f t="shared" si="3"/>
        <v>0.8264103687380248</v>
      </c>
      <c r="F17" s="934">
        <v>2554546.58</v>
      </c>
      <c r="G17" s="934">
        <v>107499.08</v>
      </c>
      <c r="H17" s="934">
        <v>38737.09</v>
      </c>
      <c r="I17" s="1454">
        <f t="shared" si="4"/>
        <v>2700782.75</v>
      </c>
      <c r="J17" s="1455"/>
      <c r="K17" s="683"/>
    </row>
    <row r="18" spans="2:11" ht="12">
      <c r="B18" s="692" t="s">
        <v>994</v>
      </c>
      <c r="C18" s="929">
        <v>209968</v>
      </c>
      <c r="D18" s="929">
        <v>161570</v>
      </c>
      <c r="E18" s="1197">
        <f t="shared" si="3"/>
        <v>0.7694982092509335</v>
      </c>
      <c r="F18" s="934">
        <v>2201856.37</v>
      </c>
      <c r="G18" s="934">
        <v>122816.47</v>
      </c>
      <c r="H18" s="934">
        <v>26122.27</v>
      </c>
      <c r="I18" s="1454">
        <f t="shared" si="4"/>
        <v>2350795.1100000003</v>
      </c>
      <c r="J18" s="1455"/>
      <c r="K18" s="683"/>
    </row>
    <row r="19" spans="2:11" ht="12">
      <c r="B19" s="692" t="s">
        <v>582</v>
      </c>
      <c r="C19" s="929">
        <v>311377</v>
      </c>
      <c r="D19" s="929">
        <v>232953</v>
      </c>
      <c r="E19" s="1197">
        <f t="shared" si="3"/>
        <v>0.7481381091088937</v>
      </c>
      <c r="F19" s="934">
        <v>3181835.57</v>
      </c>
      <c r="G19" s="934">
        <v>197229.77</v>
      </c>
      <c r="H19" s="934">
        <v>43465.56</v>
      </c>
      <c r="I19" s="1454">
        <f t="shared" si="4"/>
        <v>3422530.9</v>
      </c>
      <c r="J19" s="1455"/>
      <c r="K19" s="683"/>
    </row>
    <row r="20" spans="2:11" ht="12.75" thickBot="1">
      <c r="B20" s="693" t="s">
        <v>1011</v>
      </c>
      <c r="C20" s="1000">
        <v>444357</v>
      </c>
      <c r="D20" s="1000">
        <v>336541</v>
      </c>
      <c r="E20" s="1198">
        <f t="shared" si="3"/>
        <v>0.7573662618120115</v>
      </c>
      <c r="F20" s="213">
        <v>4585686</v>
      </c>
      <c r="G20" s="213">
        <v>352996.21</v>
      </c>
      <c r="H20" s="213">
        <v>90201.13</v>
      </c>
      <c r="I20" s="1456">
        <f t="shared" si="4"/>
        <v>5028883.34</v>
      </c>
      <c r="J20" s="1457"/>
      <c r="K20" s="683"/>
    </row>
    <row r="32" ht="12">
      <c r="N32" s="680"/>
    </row>
    <row r="33" ht="12">
      <c r="N33" s="680"/>
    </row>
    <row r="34" ht="12">
      <c r="N34" s="680"/>
    </row>
    <row r="35" ht="12">
      <c r="N35" s="680"/>
    </row>
  </sheetData>
  <mergeCells count="8">
    <mergeCell ref="F13:J13"/>
    <mergeCell ref="I14:J14"/>
    <mergeCell ref="I15:J15"/>
    <mergeCell ref="I16:J16"/>
    <mergeCell ref="I17:J17"/>
    <mergeCell ref="I18:J18"/>
    <mergeCell ref="I19:J19"/>
    <mergeCell ref="I20:J20"/>
  </mergeCells>
  <printOptions/>
  <pageMargins left="0.75" right="0.33" top="1" bottom="1" header="0.512" footer="0.512"/>
  <pageSetup horizontalDpi="600" verticalDpi="600" orientation="portrait" paperSize="9" r:id="rId1"/>
  <headerFooter alignWithMargins="0">
    <oddHeader>&amp;R&amp;D　　&amp;T</oddHeader>
  </headerFooter>
</worksheet>
</file>

<file path=xl/worksheets/sheet33.xml><?xml version="1.0" encoding="utf-8"?>
<worksheet xmlns="http://schemas.openxmlformats.org/spreadsheetml/2006/main" xmlns:r="http://schemas.openxmlformats.org/officeDocument/2006/relationships">
  <sheetPr codeName="Sheet32"/>
  <dimension ref="B2:N37"/>
  <sheetViews>
    <sheetView workbookViewId="0" topLeftCell="A1">
      <selection activeCell="A1" sqref="A1"/>
    </sheetView>
  </sheetViews>
  <sheetFormatPr defaultColWidth="9.00390625" defaultRowHeight="13.5"/>
  <cols>
    <col min="1" max="1" width="2.625" style="149" customWidth="1"/>
    <col min="2" max="2" width="10.875" style="149" customWidth="1"/>
    <col min="3" max="3" width="7.625" style="149" customWidth="1"/>
    <col min="4" max="4" width="9.625" style="149" customWidth="1"/>
    <col min="5" max="5" width="7.625" style="149" customWidth="1"/>
    <col min="6" max="6" width="12.125" style="149" customWidth="1"/>
    <col min="7" max="7" width="10.00390625" style="149" customWidth="1"/>
    <col min="8" max="9" width="9.625" style="149" customWidth="1"/>
    <col min="10" max="10" width="8.625" style="149" customWidth="1"/>
    <col min="11" max="11" width="6.625" style="149" customWidth="1"/>
    <col min="12" max="12" width="8.625" style="149" customWidth="1"/>
    <col min="13" max="14" width="6.625" style="149" customWidth="1"/>
    <col min="15" max="16384" width="9.00390625" style="149" customWidth="1"/>
  </cols>
  <sheetData>
    <row r="2" spans="2:7" ht="14.25">
      <c r="B2" s="300" t="s">
        <v>282</v>
      </c>
      <c r="G2" s="698"/>
    </row>
    <row r="3" ht="12">
      <c r="G3" s="698"/>
    </row>
    <row r="4" spans="2:10" ht="12.75" thickBot="1">
      <c r="B4" s="301"/>
      <c r="C4" s="301"/>
      <c r="D4" s="301"/>
      <c r="E4" s="301"/>
      <c r="F4" s="301"/>
      <c r="G4" s="301"/>
      <c r="H4" s="57"/>
      <c r="I4" s="301"/>
      <c r="J4" s="699" t="s">
        <v>583</v>
      </c>
    </row>
    <row r="5" spans="2:10" ht="16.5" customHeight="1" thickTop="1">
      <c r="B5" s="1324" t="s">
        <v>584</v>
      </c>
      <c r="C5" s="1468" t="s">
        <v>1065</v>
      </c>
      <c r="D5" s="1342" t="s">
        <v>924</v>
      </c>
      <c r="E5" s="1468" t="s">
        <v>557</v>
      </c>
      <c r="F5" s="700" t="s">
        <v>1053</v>
      </c>
      <c r="G5" s="700"/>
      <c r="H5" s="700"/>
      <c r="I5" s="700"/>
      <c r="J5" s="701"/>
    </row>
    <row r="6" spans="2:10" ht="16.5" customHeight="1">
      <c r="B6" s="1403"/>
      <c r="C6" s="1469"/>
      <c r="D6" s="1469"/>
      <c r="E6" s="1469"/>
      <c r="F6" s="1466" t="s">
        <v>1066</v>
      </c>
      <c r="G6" s="1466" t="s">
        <v>481</v>
      </c>
      <c r="H6" s="1466" t="s">
        <v>1054</v>
      </c>
      <c r="I6" s="1466" t="s">
        <v>1055</v>
      </c>
      <c r="J6" s="1464" t="s">
        <v>536</v>
      </c>
    </row>
    <row r="7" spans="2:10" ht="16.5" customHeight="1">
      <c r="B7" s="1329"/>
      <c r="C7" s="1467"/>
      <c r="D7" s="1467"/>
      <c r="E7" s="1467"/>
      <c r="F7" s="1467"/>
      <c r="G7" s="1467"/>
      <c r="H7" s="1467"/>
      <c r="I7" s="1467"/>
      <c r="J7" s="1465"/>
    </row>
    <row r="8" spans="2:10" ht="16.5" customHeight="1">
      <c r="B8" s="702"/>
      <c r="C8" s="703"/>
      <c r="D8" s="703"/>
      <c r="E8" s="703"/>
      <c r="F8" s="703"/>
      <c r="G8" s="703"/>
      <c r="H8" s="703"/>
      <c r="I8" s="703"/>
      <c r="J8" s="704"/>
    </row>
    <row r="9" spans="2:10" ht="16.5" customHeight="1">
      <c r="B9" s="385" t="s">
        <v>1056</v>
      </c>
      <c r="C9" s="705">
        <v>15863</v>
      </c>
      <c r="D9" s="705">
        <v>264319</v>
      </c>
      <c r="E9" s="705">
        <v>254652</v>
      </c>
      <c r="F9" s="705">
        <v>127976074</v>
      </c>
      <c r="G9" s="705">
        <v>125651273</v>
      </c>
      <c r="H9" s="705">
        <v>266340</v>
      </c>
      <c r="I9" s="705">
        <v>2058461</v>
      </c>
      <c r="J9" s="706">
        <v>98.2</v>
      </c>
    </row>
    <row r="10" spans="2:10" ht="16.5" customHeight="1">
      <c r="B10" s="385" t="s">
        <v>482</v>
      </c>
      <c r="C10" s="707">
        <v>15952</v>
      </c>
      <c r="D10" s="708">
        <v>265747</v>
      </c>
      <c r="E10" s="708">
        <v>253810</v>
      </c>
      <c r="F10" s="708">
        <v>130032001</v>
      </c>
      <c r="G10" s="708">
        <v>128110841</v>
      </c>
      <c r="H10" s="708">
        <v>305094</v>
      </c>
      <c r="I10" s="708">
        <v>1437653</v>
      </c>
      <c r="J10" s="709">
        <v>98.5</v>
      </c>
    </row>
    <row r="11" spans="2:10" ht="16.5" customHeight="1" thickBot="1">
      <c r="B11" s="1199" t="s">
        <v>585</v>
      </c>
      <c r="C11" s="1200">
        <v>16193</v>
      </c>
      <c r="D11" s="1201">
        <v>268363</v>
      </c>
      <c r="E11" s="1201">
        <v>252896</v>
      </c>
      <c r="F11" s="1201">
        <v>133747234</v>
      </c>
      <c r="G11" s="1201">
        <v>131978479</v>
      </c>
      <c r="H11" s="1201">
        <v>134179</v>
      </c>
      <c r="I11" s="1201">
        <v>1634576</v>
      </c>
      <c r="J11" s="1202">
        <v>98.7</v>
      </c>
    </row>
    <row r="12" spans="2:10" ht="16.5" customHeight="1" thickBot="1">
      <c r="B12" s="555"/>
      <c r="C12" s="301"/>
      <c r="D12" s="301"/>
      <c r="E12" s="301"/>
      <c r="F12" s="301"/>
      <c r="G12" s="301"/>
      <c r="H12" s="301"/>
      <c r="I12" s="301"/>
      <c r="J12" s="710"/>
    </row>
    <row r="13" spans="2:14" ht="16.5" customHeight="1" thickTop="1">
      <c r="B13" s="1324" t="s">
        <v>584</v>
      </c>
      <c r="C13" s="303" t="s">
        <v>1057</v>
      </c>
      <c r="D13" s="303"/>
      <c r="E13" s="303"/>
      <c r="F13" s="303"/>
      <c r="G13" s="303"/>
      <c r="H13" s="303"/>
      <c r="I13" s="303"/>
      <c r="J13" s="303"/>
      <c r="K13" s="303"/>
      <c r="L13" s="303"/>
      <c r="M13" s="303"/>
      <c r="N13" s="304"/>
    </row>
    <row r="14" spans="2:14" ht="16.5" customHeight="1">
      <c r="B14" s="1403"/>
      <c r="C14" s="711" t="s">
        <v>500</v>
      </c>
      <c r="D14" s="711"/>
      <c r="E14" s="711" t="s">
        <v>1058</v>
      </c>
      <c r="F14" s="711"/>
      <c r="G14" s="711" t="s">
        <v>1059</v>
      </c>
      <c r="H14" s="711"/>
      <c r="I14" s="711" t="s">
        <v>1060</v>
      </c>
      <c r="J14" s="711"/>
      <c r="K14" s="711" t="s">
        <v>1061</v>
      </c>
      <c r="L14" s="711"/>
      <c r="M14" s="711" t="s">
        <v>1062</v>
      </c>
      <c r="N14" s="712"/>
    </row>
    <row r="15" spans="2:14" ht="16.5" customHeight="1">
      <c r="B15" s="1403"/>
      <c r="C15" s="305" t="s">
        <v>928</v>
      </c>
      <c r="D15" s="305" t="s">
        <v>929</v>
      </c>
      <c r="E15" s="305" t="s">
        <v>928</v>
      </c>
      <c r="F15" s="305" t="s">
        <v>929</v>
      </c>
      <c r="G15" s="305" t="s">
        <v>928</v>
      </c>
      <c r="H15" s="305" t="s">
        <v>929</v>
      </c>
      <c r="I15" s="305" t="s">
        <v>928</v>
      </c>
      <c r="J15" s="305" t="s">
        <v>929</v>
      </c>
      <c r="K15" s="305" t="s">
        <v>928</v>
      </c>
      <c r="L15" s="305" t="s">
        <v>929</v>
      </c>
      <c r="M15" s="305" t="s">
        <v>928</v>
      </c>
      <c r="N15" s="374" t="s">
        <v>929</v>
      </c>
    </row>
    <row r="16" spans="2:14" ht="16.5" customHeight="1">
      <c r="B16" s="702" t="s">
        <v>482</v>
      </c>
      <c r="C16" s="633">
        <v>243945</v>
      </c>
      <c r="D16" s="633">
        <v>176278790</v>
      </c>
      <c r="E16" s="633">
        <v>182241</v>
      </c>
      <c r="F16" s="633">
        <v>136107430</v>
      </c>
      <c r="G16" s="705">
        <v>15508</v>
      </c>
      <c r="H16" s="705">
        <v>5296111</v>
      </c>
      <c r="I16" s="705">
        <v>5021</v>
      </c>
      <c r="J16" s="705">
        <v>3838769</v>
      </c>
      <c r="K16" s="705">
        <v>40102</v>
      </c>
      <c r="L16" s="705">
        <v>30804244</v>
      </c>
      <c r="M16" s="705">
        <v>1073</v>
      </c>
      <c r="N16" s="713">
        <v>232236</v>
      </c>
    </row>
    <row r="17" spans="2:14" ht="16.5" customHeight="1">
      <c r="B17" s="549" t="s">
        <v>1063</v>
      </c>
      <c r="C17" s="633">
        <v>39278</v>
      </c>
      <c r="D17" s="633">
        <v>37134060</v>
      </c>
      <c r="E17" s="633">
        <v>15402</v>
      </c>
      <c r="F17" s="633">
        <v>24216641</v>
      </c>
      <c r="G17" s="705">
        <v>15508</v>
      </c>
      <c r="H17" s="705">
        <v>5296111</v>
      </c>
      <c r="I17" s="705">
        <v>1209</v>
      </c>
      <c r="J17" s="705">
        <v>1375014</v>
      </c>
      <c r="K17" s="705">
        <v>6086</v>
      </c>
      <c r="L17" s="705">
        <v>6014058</v>
      </c>
      <c r="M17" s="705">
        <v>1073</v>
      </c>
      <c r="N17" s="713">
        <v>232236</v>
      </c>
    </row>
    <row r="18" spans="2:14" ht="16.5" customHeight="1">
      <c r="B18" s="549" t="s">
        <v>1064</v>
      </c>
      <c r="C18" s="705">
        <v>204667</v>
      </c>
      <c r="D18" s="705">
        <v>139144730</v>
      </c>
      <c r="E18" s="705">
        <v>166839</v>
      </c>
      <c r="F18" s="705">
        <v>111890789</v>
      </c>
      <c r="G18" s="574">
        <v>0</v>
      </c>
      <c r="H18" s="574">
        <v>0</v>
      </c>
      <c r="I18" s="705">
        <v>3812</v>
      </c>
      <c r="J18" s="705">
        <v>2463755</v>
      </c>
      <c r="K18" s="705">
        <v>34016</v>
      </c>
      <c r="L18" s="705">
        <v>24790186</v>
      </c>
      <c r="M18" s="570">
        <v>0</v>
      </c>
      <c r="N18" s="714">
        <v>0</v>
      </c>
    </row>
    <row r="19" spans="2:14" ht="7.5" customHeight="1">
      <c r="B19" s="308"/>
      <c r="C19" s="715"/>
      <c r="D19" s="715"/>
      <c r="E19" s="715"/>
      <c r="F19" s="715"/>
      <c r="G19" s="715"/>
      <c r="H19" s="715"/>
      <c r="I19" s="715"/>
      <c r="J19" s="715"/>
      <c r="K19" s="715"/>
      <c r="L19" s="715"/>
      <c r="M19" s="715"/>
      <c r="N19" s="716"/>
    </row>
    <row r="20" spans="2:14" ht="16.5" customHeight="1">
      <c r="B20" s="560" t="s">
        <v>1067</v>
      </c>
      <c r="C20" s="634">
        <f aca="true" t="shared" si="0" ref="C20:N20">SUM(C21:C22)</f>
        <v>253521</v>
      </c>
      <c r="D20" s="634">
        <f t="shared" si="0"/>
        <v>150426369</v>
      </c>
      <c r="E20" s="634">
        <f t="shared" si="0"/>
        <v>191289</v>
      </c>
      <c r="F20" s="634">
        <f t="shared" si="0"/>
        <v>138295704</v>
      </c>
      <c r="G20" s="1203">
        <f t="shared" si="0"/>
        <v>14401</v>
      </c>
      <c r="H20" s="1203">
        <f t="shared" si="0"/>
        <v>4870604</v>
      </c>
      <c r="I20" s="1203">
        <f t="shared" si="0"/>
        <v>5146</v>
      </c>
      <c r="J20" s="1203">
        <f t="shared" si="0"/>
        <v>3862718</v>
      </c>
      <c r="K20" s="1203">
        <f t="shared" si="0"/>
        <v>41674</v>
      </c>
      <c r="L20" s="1203">
        <f t="shared" si="0"/>
        <v>31866315</v>
      </c>
      <c r="M20" s="1203">
        <f t="shared" si="0"/>
        <v>1011</v>
      </c>
      <c r="N20" s="1204">
        <f t="shared" si="0"/>
        <v>219211</v>
      </c>
    </row>
    <row r="21" spans="2:14" ht="16.5" customHeight="1">
      <c r="B21" s="717" t="s">
        <v>1063</v>
      </c>
      <c r="C21" s="634">
        <f>E21+G21+I21+K21+M21</f>
        <v>36855</v>
      </c>
      <c r="D21" s="634">
        <f>F21+H21+J21+L21+N21</f>
        <v>34652384</v>
      </c>
      <c r="E21" s="634">
        <v>14474</v>
      </c>
      <c r="F21" s="634">
        <v>22521717</v>
      </c>
      <c r="G21" s="1203">
        <v>14401</v>
      </c>
      <c r="H21" s="1203">
        <v>4870604</v>
      </c>
      <c r="I21" s="1203">
        <v>1156</v>
      </c>
      <c r="J21" s="1203">
        <v>1305431</v>
      </c>
      <c r="K21" s="1203">
        <v>5813</v>
      </c>
      <c r="L21" s="1203">
        <v>5735421</v>
      </c>
      <c r="M21" s="1203">
        <v>1011</v>
      </c>
      <c r="N21" s="1204">
        <v>219211</v>
      </c>
    </row>
    <row r="22" spans="2:14" ht="16.5" customHeight="1">
      <c r="B22" s="717" t="s">
        <v>1064</v>
      </c>
      <c r="C22" s="634">
        <f>E22+G22+I22+K22+M22</f>
        <v>216666</v>
      </c>
      <c r="D22" s="634">
        <v>115773985</v>
      </c>
      <c r="E22" s="1203">
        <v>176815</v>
      </c>
      <c r="F22" s="1203">
        <v>115773987</v>
      </c>
      <c r="G22" s="562">
        <v>0</v>
      </c>
      <c r="H22" s="562">
        <v>0</v>
      </c>
      <c r="I22" s="1203">
        <v>3990</v>
      </c>
      <c r="J22" s="1203">
        <v>2557287</v>
      </c>
      <c r="K22" s="1203">
        <v>35861</v>
      </c>
      <c r="L22" s="1203">
        <v>26130894</v>
      </c>
      <c r="M22" s="718">
        <v>0</v>
      </c>
      <c r="N22" s="719">
        <v>0</v>
      </c>
    </row>
    <row r="23" spans="2:14" ht="6.75" customHeight="1" thickBot="1">
      <c r="B23" s="720"/>
      <c r="C23" s="351"/>
      <c r="D23" s="351"/>
      <c r="E23" s="351"/>
      <c r="F23" s="351"/>
      <c r="G23" s="721"/>
      <c r="H23" s="721"/>
      <c r="I23" s="351"/>
      <c r="J23" s="351"/>
      <c r="K23" s="351"/>
      <c r="L23" s="351"/>
      <c r="M23" s="721"/>
      <c r="N23" s="722"/>
    </row>
    <row r="24" ht="12">
      <c r="B24" s="325" t="s">
        <v>586</v>
      </c>
    </row>
    <row r="25" ht="12">
      <c r="B25" s="325" t="s">
        <v>906</v>
      </c>
    </row>
    <row r="34" ht="12">
      <c r="N34" s="179"/>
    </row>
    <row r="35" ht="12">
      <c r="N35" s="179"/>
    </row>
    <row r="36" ht="12">
      <c r="N36" s="179"/>
    </row>
    <row r="37" ht="12">
      <c r="N37" s="179"/>
    </row>
  </sheetData>
  <mergeCells count="10">
    <mergeCell ref="J6:J7"/>
    <mergeCell ref="B13:B15"/>
    <mergeCell ref="F6:F7"/>
    <mergeCell ref="G6:G7"/>
    <mergeCell ref="H6:H7"/>
    <mergeCell ref="I6:I7"/>
    <mergeCell ref="B5:B7"/>
    <mergeCell ref="C5:C7"/>
    <mergeCell ref="D5:D7"/>
    <mergeCell ref="E5:E7"/>
  </mergeCells>
  <printOptions/>
  <pageMargins left="0.75" right="0.75" top="1" bottom="1" header="0.512" footer="0.512"/>
  <pageSetup horizontalDpi="600" verticalDpi="600" orientation="landscape" paperSize="9" r:id="rId1"/>
  <headerFooter alignWithMargins="0">
    <oddHeader>&amp;R&amp;D  &amp;T</oddHeader>
  </headerFooter>
</worksheet>
</file>

<file path=xl/worksheets/sheet34.xml><?xml version="1.0" encoding="utf-8"?>
<worksheet xmlns="http://schemas.openxmlformats.org/spreadsheetml/2006/main" xmlns:r="http://schemas.openxmlformats.org/officeDocument/2006/relationships">
  <sheetPr codeName="Sheet33"/>
  <dimension ref="A1:N37"/>
  <sheetViews>
    <sheetView workbookViewId="0" topLeftCell="A1">
      <selection activeCell="A1" sqref="A1"/>
    </sheetView>
  </sheetViews>
  <sheetFormatPr defaultColWidth="9.00390625" defaultRowHeight="15" customHeight="1"/>
  <cols>
    <col min="1" max="1" width="15.625" style="149" customWidth="1"/>
    <col min="2" max="12" width="7.125" style="149" customWidth="1"/>
    <col min="13" max="16384" width="9.00390625" style="149" customWidth="1"/>
  </cols>
  <sheetData>
    <row r="1" spans="1:4" ht="18" customHeight="1">
      <c r="A1" s="287" t="s">
        <v>283</v>
      </c>
      <c r="B1" s="179"/>
      <c r="C1" s="179"/>
      <c r="D1" s="179"/>
    </row>
    <row r="2" spans="1:12" ht="15" customHeight="1" thickBot="1">
      <c r="A2" s="301"/>
      <c r="B2" s="301"/>
      <c r="C2" s="301"/>
      <c r="D2" s="301"/>
      <c r="E2" s="301"/>
      <c r="F2" s="301"/>
      <c r="G2" s="301"/>
      <c r="H2" s="301"/>
      <c r="I2" s="301"/>
      <c r="J2" s="301"/>
      <c r="K2" s="301"/>
      <c r="L2" s="301"/>
    </row>
    <row r="3" spans="1:12" ht="15" customHeight="1" thickTop="1">
      <c r="A3" s="1470" t="s">
        <v>587</v>
      </c>
      <c r="B3" s="1472" t="s">
        <v>1068</v>
      </c>
      <c r="C3" s="1473"/>
      <c r="D3" s="302" t="s">
        <v>1069</v>
      </c>
      <c r="E3" s="1474" t="s">
        <v>588</v>
      </c>
      <c r="F3" s="1475"/>
      <c r="G3" s="1475"/>
      <c r="H3" s="1475"/>
      <c r="I3" s="1475"/>
      <c r="J3" s="1475"/>
      <c r="K3" s="1475"/>
      <c r="L3" s="1475"/>
    </row>
    <row r="4" spans="1:12" ht="15" customHeight="1">
      <c r="A4" s="1471"/>
      <c r="B4" s="723" t="s">
        <v>950</v>
      </c>
      <c r="C4" s="723" t="s">
        <v>1070</v>
      </c>
      <c r="D4" s="724" t="s">
        <v>1071</v>
      </c>
      <c r="E4" s="723" t="s">
        <v>1072</v>
      </c>
      <c r="F4" s="723" t="s">
        <v>1073</v>
      </c>
      <c r="G4" s="723" t="s">
        <v>1074</v>
      </c>
      <c r="H4" s="725" t="s">
        <v>1081</v>
      </c>
      <c r="I4" s="723" t="s">
        <v>1075</v>
      </c>
      <c r="J4" s="723" t="s">
        <v>1076</v>
      </c>
      <c r="K4" s="723" t="s">
        <v>1077</v>
      </c>
      <c r="L4" s="726" t="s">
        <v>1078</v>
      </c>
    </row>
    <row r="5" spans="1:12" s="157" customFormat="1" ht="15" customHeight="1">
      <c r="A5" s="727" t="s">
        <v>1079</v>
      </c>
      <c r="B5" s="379">
        <v>3897</v>
      </c>
      <c r="C5" s="379">
        <v>5088</v>
      </c>
      <c r="D5" s="728">
        <v>4.16</v>
      </c>
      <c r="E5" s="379">
        <v>4419</v>
      </c>
      <c r="F5" s="379">
        <v>3117</v>
      </c>
      <c r="G5" s="379">
        <v>234</v>
      </c>
      <c r="H5" s="379">
        <v>867</v>
      </c>
      <c r="I5" s="379">
        <v>4324</v>
      </c>
      <c r="J5" s="729">
        <v>0.2</v>
      </c>
      <c r="K5" s="379">
        <v>3</v>
      </c>
      <c r="L5" s="730">
        <v>4</v>
      </c>
    </row>
    <row r="6" spans="1:12" s="167" customFormat="1" ht="15" customHeight="1">
      <c r="A6" s="727" t="s">
        <v>1080</v>
      </c>
      <c r="B6" s="379">
        <v>3968</v>
      </c>
      <c r="C6" s="379">
        <v>5131</v>
      </c>
      <c r="D6" s="728">
        <v>4.22</v>
      </c>
      <c r="E6" s="379">
        <v>4407</v>
      </c>
      <c r="F6" s="379">
        <v>3202</v>
      </c>
      <c r="G6" s="379">
        <v>228</v>
      </c>
      <c r="H6" s="379">
        <v>949</v>
      </c>
      <c r="I6" s="379">
        <v>4447</v>
      </c>
      <c r="J6" s="729">
        <v>0.1</v>
      </c>
      <c r="K6" s="379">
        <v>75</v>
      </c>
      <c r="L6" s="730">
        <v>5</v>
      </c>
    </row>
    <row r="7" spans="1:12" s="167" customFormat="1" ht="15" customHeight="1">
      <c r="A7" s="731" t="s">
        <v>589</v>
      </c>
      <c r="B7" s="732">
        <v>4036</v>
      </c>
      <c r="C7" s="732">
        <v>5131</v>
      </c>
      <c r="D7" s="733">
        <v>4.25</v>
      </c>
      <c r="E7" s="732">
        <v>4392</v>
      </c>
      <c r="F7" s="732">
        <v>3212</v>
      </c>
      <c r="G7" s="732">
        <v>224</v>
      </c>
      <c r="H7" s="732">
        <v>962</v>
      </c>
      <c r="I7" s="732">
        <v>4340</v>
      </c>
      <c r="J7" s="734">
        <v>0.1</v>
      </c>
      <c r="K7" s="732">
        <v>74</v>
      </c>
      <c r="L7" s="735">
        <v>4</v>
      </c>
    </row>
    <row r="8" spans="1:12" s="167" customFormat="1" ht="15" customHeight="1">
      <c r="A8" s="727"/>
      <c r="B8" s="379"/>
      <c r="C8" s="379"/>
      <c r="D8" s="728"/>
      <c r="E8" s="379"/>
      <c r="F8" s="379"/>
      <c r="G8" s="379"/>
      <c r="H8" s="379"/>
      <c r="I8" s="379"/>
      <c r="J8" s="596"/>
      <c r="K8" s="379"/>
      <c r="L8" s="730"/>
    </row>
    <row r="9" spans="1:12" s="157" customFormat="1" ht="15" customHeight="1">
      <c r="A9" s="736" t="s">
        <v>590</v>
      </c>
      <c r="B9" s="379">
        <v>3989</v>
      </c>
      <c r="C9" s="379">
        <v>5090</v>
      </c>
      <c r="D9" s="728">
        <v>4.22</v>
      </c>
      <c r="E9" s="379">
        <v>4259</v>
      </c>
      <c r="F9" s="379">
        <v>3140</v>
      </c>
      <c r="G9" s="379">
        <v>214</v>
      </c>
      <c r="H9" s="379">
        <v>951</v>
      </c>
      <c r="I9" s="379">
        <v>4237</v>
      </c>
      <c r="J9" s="596" t="s">
        <v>591</v>
      </c>
      <c r="K9" s="596">
        <v>68</v>
      </c>
      <c r="L9" s="730">
        <v>3</v>
      </c>
    </row>
    <row r="10" spans="1:12" s="157" customFormat="1" ht="15" customHeight="1">
      <c r="A10" s="736" t="s">
        <v>95</v>
      </c>
      <c r="B10" s="379">
        <v>3975</v>
      </c>
      <c r="C10" s="379">
        <v>5062</v>
      </c>
      <c r="D10" s="728">
        <v>4.19</v>
      </c>
      <c r="E10" s="379">
        <v>4266</v>
      </c>
      <c r="F10" s="379">
        <v>3172</v>
      </c>
      <c r="G10" s="379">
        <v>215</v>
      </c>
      <c r="H10" s="379">
        <v>961</v>
      </c>
      <c r="I10" s="379">
        <v>4224</v>
      </c>
      <c r="J10" s="596" t="s">
        <v>591</v>
      </c>
      <c r="K10" s="596">
        <v>70</v>
      </c>
      <c r="L10" s="730">
        <v>3</v>
      </c>
    </row>
    <row r="11" spans="1:12" s="157" customFormat="1" ht="15" customHeight="1">
      <c r="A11" s="736" t="s">
        <v>96</v>
      </c>
      <c r="B11" s="379">
        <v>3987</v>
      </c>
      <c r="C11" s="379">
        <v>5070</v>
      </c>
      <c r="D11" s="728">
        <v>4.2</v>
      </c>
      <c r="E11" s="379">
        <v>4268</v>
      </c>
      <c r="F11" s="379">
        <v>3167</v>
      </c>
      <c r="G11" s="379">
        <v>211</v>
      </c>
      <c r="H11" s="379">
        <v>965</v>
      </c>
      <c r="I11" s="379">
        <v>4270</v>
      </c>
      <c r="J11" s="596" t="s">
        <v>592</v>
      </c>
      <c r="K11" s="596">
        <v>69</v>
      </c>
      <c r="L11" s="730">
        <v>5</v>
      </c>
    </row>
    <row r="12" spans="1:12" s="157" customFormat="1" ht="15" customHeight="1">
      <c r="A12" s="736" t="s">
        <v>97</v>
      </c>
      <c r="B12" s="379">
        <v>3990</v>
      </c>
      <c r="C12" s="379">
        <v>5069</v>
      </c>
      <c r="D12" s="728">
        <v>4.2</v>
      </c>
      <c r="E12" s="379">
        <v>4273</v>
      </c>
      <c r="F12" s="379">
        <v>3162</v>
      </c>
      <c r="G12" s="379">
        <v>217</v>
      </c>
      <c r="H12" s="379">
        <v>959</v>
      </c>
      <c r="I12" s="379">
        <v>4273</v>
      </c>
      <c r="J12" s="596" t="s">
        <v>592</v>
      </c>
      <c r="K12" s="596">
        <v>66</v>
      </c>
      <c r="L12" s="730">
        <v>4</v>
      </c>
    </row>
    <row r="13" spans="1:12" s="157" customFormat="1" ht="15" customHeight="1">
      <c r="A13" s="736" t="s">
        <v>98</v>
      </c>
      <c r="B13" s="379">
        <v>4002</v>
      </c>
      <c r="C13" s="379">
        <v>5082</v>
      </c>
      <c r="D13" s="728">
        <v>4.21</v>
      </c>
      <c r="E13" s="379">
        <v>4268</v>
      </c>
      <c r="F13" s="379">
        <v>3180</v>
      </c>
      <c r="G13" s="379">
        <v>222</v>
      </c>
      <c r="H13" s="379">
        <v>956</v>
      </c>
      <c r="I13" s="379">
        <v>4263</v>
      </c>
      <c r="J13" s="596" t="s">
        <v>592</v>
      </c>
      <c r="K13" s="596">
        <v>61</v>
      </c>
      <c r="L13" s="730">
        <v>5</v>
      </c>
    </row>
    <row r="14" spans="1:12" s="157" customFormat="1" ht="15" customHeight="1">
      <c r="A14" s="736" t="s">
        <v>99</v>
      </c>
      <c r="B14" s="379">
        <v>4003</v>
      </c>
      <c r="C14" s="379">
        <v>5090</v>
      </c>
      <c r="D14" s="728">
        <v>4.22</v>
      </c>
      <c r="E14" s="379">
        <v>4269</v>
      </c>
      <c r="F14" s="379">
        <v>3200</v>
      </c>
      <c r="G14" s="379">
        <v>225</v>
      </c>
      <c r="H14" s="379">
        <v>958</v>
      </c>
      <c r="I14" s="379">
        <v>4267</v>
      </c>
      <c r="J14" s="596" t="s">
        <v>592</v>
      </c>
      <c r="K14" s="596">
        <v>83</v>
      </c>
      <c r="L14" s="737">
        <v>3</v>
      </c>
    </row>
    <row r="15" spans="1:12" s="157" customFormat="1" ht="15" customHeight="1">
      <c r="A15" s="736" t="s">
        <v>191</v>
      </c>
      <c r="B15" s="379">
        <v>4024</v>
      </c>
      <c r="C15" s="379">
        <v>5129</v>
      </c>
      <c r="D15" s="728">
        <v>4.25</v>
      </c>
      <c r="E15" s="379">
        <v>4506</v>
      </c>
      <c r="F15" s="379">
        <v>3242</v>
      </c>
      <c r="G15" s="379">
        <v>236</v>
      </c>
      <c r="H15" s="379">
        <v>962</v>
      </c>
      <c r="I15" s="379">
        <v>4313</v>
      </c>
      <c r="J15" s="596" t="s">
        <v>592</v>
      </c>
      <c r="K15" s="596">
        <v>75</v>
      </c>
      <c r="L15" s="730">
        <v>3</v>
      </c>
    </row>
    <row r="16" spans="1:12" s="157" customFormat="1" ht="15" customHeight="1">
      <c r="A16" s="736" t="s">
        <v>192</v>
      </c>
      <c r="B16" s="379">
        <v>4058</v>
      </c>
      <c r="C16" s="379">
        <v>5164</v>
      </c>
      <c r="D16" s="728">
        <v>4.28</v>
      </c>
      <c r="E16" s="379">
        <v>4534</v>
      </c>
      <c r="F16" s="379">
        <v>3263</v>
      </c>
      <c r="G16" s="379">
        <v>234</v>
      </c>
      <c r="H16" s="379">
        <v>957</v>
      </c>
      <c r="I16" s="379">
        <v>4375</v>
      </c>
      <c r="J16" s="596" t="s">
        <v>592</v>
      </c>
      <c r="K16" s="596">
        <v>72</v>
      </c>
      <c r="L16" s="730">
        <v>5</v>
      </c>
    </row>
    <row r="17" spans="1:12" s="157" customFormat="1" ht="15" customHeight="1">
      <c r="A17" s="736" t="s">
        <v>193</v>
      </c>
      <c r="B17" s="379">
        <v>4078</v>
      </c>
      <c r="C17" s="379">
        <v>5187</v>
      </c>
      <c r="D17" s="728">
        <v>4.3</v>
      </c>
      <c r="E17" s="379">
        <v>4563</v>
      </c>
      <c r="F17" s="379">
        <v>3248</v>
      </c>
      <c r="G17" s="379">
        <v>234</v>
      </c>
      <c r="H17" s="379">
        <v>963</v>
      </c>
      <c r="I17" s="379">
        <v>4417</v>
      </c>
      <c r="J17" s="596" t="s">
        <v>592</v>
      </c>
      <c r="K17" s="596">
        <v>72</v>
      </c>
      <c r="L17" s="737">
        <v>2</v>
      </c>
    </row>
    <row r="18" spans="1:12" s="157" customFormat="1" ht="15" customHeight="1">
      <c r="A18" s="736" t="s">
        <v>593</v>
      </c>
      <c r="B18" s="379">
        <v>4091</v>
      </c>
      <c r="C18" s="379">
        <v>5195</v>
      </c>
      <c r="D18" s="728">
        <v>4.3</v>
      </c>
      <c r="E18" s="379">
        <v>4545</v>
      </c>
      <c r="F18" s="379">
        <v>3248</v>
      </c>
      <c r="G18" s="379">
        <v>231</v>
      </c>
      <c r="H18" s="379">
        <v>961</v>
      </c>
      <c r="I18" s="379">
        <v>4431</v>
      </c>
      <c r="J18" s="596" t="s">
        <v>592</v>
      </c>
      <c r="K18" s="596">
        <v>78</v>
      </c>
      <c r="L18" s="737">
        <v>5</v>
      </c>
    </row>
    <row r="19" spans="1:12" s="157" customFormat="1" ht="15" customHeight="1">
      <c r="A19" s="736" t="s">
        <v>102</v>
      </c>
      <c r="B19" s="379">
        <v>4105</v>
      </c>
      <c r="C19" s="379">
        <v>5206</v>
      </c>
      <c r="D19" s="728">
        <v>4.31</v>
      </c>
      <c r="E19" s="379">
        <v>4563</v>
      </c>
      <c r="F19" s="379">
        <v>3253</v>
      </c>
      <c r="G19" s="379">
        <v>234</v>
      </c>
      <c r="H19" s="379">
        <v>975</v>
      </c>
      <c r="I19" s="379">
        <v>4477</v>
      </c>
      <c r="J19" s="596">
        <v>1</v>
      </c>
      <c r="K19" s="596">
        <v>85</v>
      </c>
      <c r="L19" s="730">
        <v>5</v>
      </c>
    </row>
    <row r="20" spans="1:12" s="157" customFormat="1" ht="15" customHeight="1" thickBot="1">
      <c r="A20" s="738" t="s">
        <v>103</v>
      </c>
      <c r="B20" s="739">
        <v>4125</v>
      </c>
      <c r="C20" s="739">
        <v>5233</v>
      </c>
      <c r="D20" s="740">
        <v>4.33</v>
      </c>
      <c r="E20" s="739">
        <v>4385</v>
      </c>
      <c r="F20" s="739">
        <v>3272</v>
      </c>
      <c r="G20" s="739">
        <v>218</v>
      </c>
      <c r="H20" s="739">
        <v>973</v>
      </c>
      <c r="I20" s="739">
        <v>4531</v>
      </c>
      <c r="J20" s="741" t="s">
        <v>592</v>
      </c>
      <c r="K20" s="741">
        <v>84</v>
      </c>
      <c r="L20" s="742">
        <v>3</v>
      </c>
    </row>
    <row r="21" s="157" customFormat="1" ht="15" customHeight="1">
      <c r="A21" s="157" t="s">
        <v>1082</v>
      </c>
    </row>
    <row r="34" ht="15" customHeight="1">
      <c r="N34" s="179"/>
    </row>
    <row r="35" ht="15" customHeight="1">
      <c r="N35" s="179"/>
    </row>
    <row r="36" ht="15" customHeight="1">
      <c r="N36" s="179"/>
    </row>
    <row r="37" ht="15" customHeight="1">
      <c r="N37" s="179"/>
    </row>
  </sheetData>
  <mergeCells count="3">
    <mergeCell ref="A3:A4"/>
    <mergeCell ref="B3:C3"/>
    <mergeCell ref="E3:L3"/>
  </mergeCells>
  <printOptions/>
  <pageMargins left="0.7086614173228347" right="0.2755905511811024"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35.xml><?xml version="1.0" encoding="utf-8"?>
<worksheet xmlns="http://schemas.openxmlformats.org/spreadsheetml/2006/main" xmlns:r="http://schemas.openxmlformats.org/officeDocument/2006/relationships">
  <sheetPr codeName="Sheet34"/>
  <dimension ref="A1:N37"/>
  <sheetViews>
    <sheetView workbookViewId="0" topLeftCell="A1">
      <selection activeCell="A1" sqref="A1"/>
    </sheetView>
  </sheetViews>
  <sheetFormatPr defaultColWidth="9.00390625" defaultRowHeight="13.5"/>
  <cols>
    <col min="1" max="1" width="15.625" style="142" customWidth="1"/>
    <col min="2" max="3" width="8.875" style="142" customWidth="1"/>
    <col min="4" max="13" width="6.625" style="142" customWidth="1"/>
    <col min="14" max="16384" width="9.00390625" style="142" customWidth="1"/>
  </cols>
  <sheetData>
    <row r="1" spans="1:10" s="149" customFormat="1" ht="18" customHeight="1">
      <c r="A1" s="287" t="s">
        <v>284</v>
      </c>
      <c r="B1" s="179"/>
      <c r="C1" s="179"/>
      <c r="D1" s="179"/>
      <c r="E1" s="179"/>
      <c r="F1" s="179"/>
      <c r="G1" s="179"/>
      <c r="H1" s="179"/>
      <c r="I1" s="179"/>
      <c r="J1" s="179"/>
    </row>
    <row r="2" spans="1:13" s="149" customFormat="1" ht="15" customHeight="1" thickBot="1">
      <c r="A2" s="244"/>
      <c r="B2" s="244"/>
      <c r="C2" s="244"/>
      <c r="D2" s="244"/>
      <c r="E2" s="244"/>
      <c r="F2" s="244"/>
      <c r="G2" s="244"/>
      <c r="H2" s="244"/>
      <c r="I2" s="244"/>
      <c r="J2" s="244"/>
      <c r="K2" s="301"/>
      <c r="L2" s="301"/>
      <c r="M2" s="699" t="s">
        <v>1083</v>
      </c>
    </row>
    <row r="3" spans="1:13" s="149" customFormat="1" ht="15" customHeight="1" thickTop="1">
      <c r="A3" s="1476" t="s">
        <v>587</v>
      </c>
      <c r="B3" s="1478" t="s">
        <v>594</v>
      </c>
      <c r="C3" s="1479"/>
      <c r="D3" s="1476"/>
      <c r="E3" s="1478" t="s">
        <v>595</v>
      </c>
      <c r="F3" s="1479"/>
      <c r="G3" s="1476"/>
      <c r="H3" s="1478" t="s">
        <v>596</v>
      </c>
      <c r="I3" s="1479"/>
      <c r="J3" s="1476"/>
      <c r="K3" s="1474" t="s">
        <v>597</v>
      </c>
      <c r="L3" s="1475"/>
      <c r="M3" s="1475"/>
    </row>
    <row r="4" spans="1:13" s="149" customFormat="1" ht="15" customHeight="1">
      <c r="A4" s="1477"/>
      <c r="B4" s="743" t="s">
        <v>950</v>
      </c>
      <c r="C4" s="743" t="s">
        <v>598</v>
      </c>
      <c r="D4" s="744" t="s">
        <v>1069</v>
      </c>
      <c r="E4" s="743" t="s">
        <v>950</v>
      </c>
      <c r="F4" s="743" t="s">
        <v>598</v>
      </c>
      <c r="G4" s="744" t="s">
        <v>1069</v>
      </c>
      <c r="H4" s="743" t="s">
        <v>950</v>
      </c>
      <c r="I4" s="743" t="s">
        <v>598</v>
      </c>
      <c r="J4" s="744" t="s">
        <v>1069</v>
      </c>
      <c r="K4" s="382" t="s">
        <v>950</v>
      </c>
      <c r="L4" s="382" t="s">
        <v>598</v>
      </c>
      <c r="M4" s="745" t="s">
        <v>1069</v>
      </c>
    </row>
    <row r="5" spans="1:13" s="157" customFormat="1" ht="18" customHeight="1">
      <c r="A5" s="746" t="s">
        <v>1084</v>
      </c>
      <c r="B5" s="747">
        <v>1041508</v>
      </c>
      <c r="C5" s="747">
        <v>1475838</v>
      </c>
      <c r="D5" s="748">
        <v>11.6</v>
      </c>
      <c r="E5" s="747">
        <v>3968</v>
      </c>
      <c r="F5" s="747">
        <v>5131</v>
      </c>
      <c r="G5" s="748">
        <v>4.2</v>
      </c>
      <c r="H5" s="747">
        <v>17120</v>
      </c>
      <c r="I5" s="747">
        <v>23260</v>
      </c>
      <c r="J5" s="748">
        <v>16.2</v>
      </c>
      <c r="K5" s="376">
        <v>7530</v>
      </c>
      <c r="L5" s="376">
        <v>10760</v>
      </c>
      <c r="M5" s="749">
        <v>7.8</v>
      </c>
    </row>
    <row r="6" spans="1:13" s="167" customFormat="1" ht="18" customHeight="1" thickBot="1">
      <c r="A6" s="750" t="s">
        <v>599</v>
      </c>
      <c r="B6" s="751">
        <v>1075824</v>
      </c>
      <c r="C6" s="751">
        <v>1513924</v>
      </c>
      <c r="D6" s="752">
        <v>11.8</v>
      </c>
      <c r="E6" s="751">
        <v>4036</v>
      </c>
      <c r="F6" s="751">
        <v>5132</v>
      </c>
      <c r="G6" s="752">
        <v>4.3</v>
      </c>
      <c r="H6" s="751">
        <v>17930.416666666668</v>
      </c>
      <c r="I6" s="751">
        <v>24153.583333333332</v>
      </c>
      <c r="J6" s="752">
        <v>16.9</v>
      </c>
      <c r="K6" s="753">
        <v>7848</v>
      </c>
      <c r="L6" s="753">
        <v>11120</v>
      </c>
      <c r="M6" s="754">
        <v>8</v>
      </c>
    </row>
    <row r="7" spans="1:13" s="149" customFormat="1" ht="15" customHeight="1" thickTop="1">
      <c r="A7" s="1476" t="s">
        <v>587</v>
      </c>
      <c r="B7" s="1480" t="s">
        <v>600</v>
      </c>
      <c r="C7" s="1480"/>
      <c r="D7" s="1480"/>
      <c r="E7" s="1480" t="s">
        <v>601</v>
      </c>
      <c r="F7" s="1480"/>
      <c r="G7" s="1480"/>
      <c r="H7" s="1480" t="s">
        <v>602</v>
      </c>
      <c r="I7" s="1480"/>
      <c r="J7" s="1480"/>
      <c r="K7" s="1481" t="s">
        <v>603</v>
      </c>
      <c r="L7" s="1481"/>
      <c r="M7" s="1482"/>
    </row>
    <row r="8" spans="1:13" s="149" customFormat="1" ht="15" customHeight="1">
      <c r="A8" s="1477"/>
      <c r="B8" s="743" t="s">
        <v>950</v>
      </c>
      <c r="C8" s="743" t="s">
        <v>598</v>
      </c>
      <c r="D8" s="744" t="s">
        <v>1069</v>
      </c>
      <c r="E8" s="743" t="s">
        <v>950</v>
      </c>
      <c r="F8" s="743" t="s">
        <v>598</v>
      </c>
      <c r="G8" s="744" t="s">
        <v>1069</v>
      </c>
      <c r="H8" s="743" t="s">
        <v>950</v>
      </c>
      <c r="I8" s="743" t="s">
        <v>598</v>
      </c>
      <c r="J8" s="744" t="s">
        <v>1069</v>
      </c>
      <c r="K8" s="382" t="s">
        <v>950</v>
      </c>
      <c r="L8" s="382" t="s">
        <v>598</v>
      </c>
      <c r="M8" s="745" t="s">
        <v>1069</v>
      </c>
    </row>
    <row r="9" spans="1:13" s="157" customFormat="1" ht="18" customHeight="1">
      <c r="A9" s="746" t="s">
        <v>1084</v>
      </c>
      <c r="B9" s="747">
        <v>12707</v>
      </c>
      <c r="C9" s="747">
        <v>18476</v>
      </c>
      <c r="D9" s="748">
        <v>7.8</v>
      </c>
      <c r="E9" s="747">
        <v>9089</v>
      </c>
      <c r="F9" s="747">
        <v>12737</v>
      </c>
      <c r="G9" s="748">
        <v>11.1</v>
      </c>
      <c r="H9" s="747">
        <v>10483</v>
      </c>
      <c r="I9" s="747">
        <v>14697</v>
      </c>
      <c r="J9" s="748">
        <v>7</v>
      </c>
      <c r="K9" s="376">
        <v>9711</v>
      </c>
      <c r="L9" s="376">
        <v>13402</v>
      </c>
      <c r="M9" s="749">
        <v>5.5</v>
      </c>
    </row>
    <row r="10" spans="1:13" s="167" customFormat="1" ht="18" customHeight="1" thickBot="1">
      <c r="A10" s="758" t="s">
        <v>599</v>
      </c>
      <c r="B10" s="759">
        <v>13375</v>
      </c>
      <c r="C10" s="759">
        <v>19347.333333333332</v>
      </c>
      <c r="D10" s="760">
        <v>8.2</v>
      </c>
      <c r="E10" s="759">
        <v>9171.666666666666</v>
      </c>
      <c r="F10" s="759">
        <v>12605.75</v>
      </c>
      <c r="G10" s="760">
        <v>11.1</v>
      </c>
      <c r="H10" s="759">
        <v>10853.583333333334</v>
      </c>
      <c r="I10" s="759">
        <v>15012.666666666666</v>
      </c>
      <c r="J10" s="760">
        <v>7.2</v>
      </c>
      <c r="K10" s="761">
        <v>10061</v>
      </c>
      <c r="L10" s="761">
        <v>13840</v>
      </c>
      <c r="M10" s="762">
        <v>5.7</v>
      </c>
    </row>
    <row r="11" spans="1:12" ht="15" customHeight="1">
      <c r="A11" s="141" t="s">
        <v>1085</v>
      </c>
      <c r="B11" s="178"/>
      <c r="C11" s="178"/>
      <c r="D11" s="178"/>
      <c r="E11" s="178"/>
      <c r="F11" s="178"/>
      <c r="G11" s="178"/>
      <c r="H11" s="178"/>
      <c r="I11" s="178"/>
      <c r="J11" s="178"/>
      <c r="K11" s="143"/>
      <c r="L11" s="143"/>
    </row>
    <row r="12" spans="1:12" ht="12">
      <c r="A12" s="141"/>
      <c r="B12" s="178"/>
      <c r="C12" s="178"/>
      <c r="D12" s="178"/>
      <c r="E12" s="178"/>
      <c r="F12" s="178"/>
      <c r="G12" s="178"/>
      <c r="H12" s="178"/>
      <c r="I12" s="178"/>
      <c r="J12" s="178"/>
      <c r="K12" s="143"/>
      <c r="L12" s="143"/>
    </row>
    <row r="13" spans="2:12" ht="12">
      <c r="B13" s="143"/>
      <c r="C13" s="143"/>
      <c r="D13" s="143"/>
      <c r="E13" s="143"/>
      <c r="F13" s="143"/>
      <c r="G13" s="143"/>
      <c r="H13" s="143"/>
      <c r="I13" s="143"/>
      <c r="J13" s="143"/>
      <c r="K13" s="143"/>
      <c r="L13" s="143"/>
    </row>
    <row r="14" spans="2:12" ht="12">
      <c r="B14" s="143"/>
      <c r="C14" s="143"/>
      <c r="D14" s="143"/>
      <c r="E14" s="143"/>
      <c r="F14" s="143"/>
      <c r="G14" s="143"/>
      <c r="H14" s="143"/>
      <c r="I14" s="143"/>
      <c r="J14" s="143"/>
      <c r="K14" s="143"/>
      <c r="L14" s="143"/>
    </row>
    <row r="15" spans="2:12" ht="12">
      <c r="B15" s="143"/>
      <c r="C15" s="143"/>
      <c r="D15" s="143"/>
      <c r="E15" s="143"/>
      <c r="F15" s="143"/>
      <c r="G15" s="143"/>
      <c r="H15" s="143"/>
      <c r="I15" s="143"/>
      <c r="J15" s="143"/>
      <c r="K15" s="143"/>
      <c r="L15" s="143"/>
    </row>
    <row r="16" spans="2:12" ht="12">
      <c r="B16" s="143"/>
      <c r="C16" s="143"/>
      <c r="D16" s="143"/>
      <c r="E16" s="143"/>
      <c r="F16" s="143"/>
      <c r="G16" s="143"/>
      <c r="H16" s="143"/>
      <c r="I16" s="143"/>
      <c r="J16" s="143"/>
      <c r="K16" s="143"/>
      <c r="L16" s="143"/>
    </row>
    <row r="17" spans="2:12" ht="12">
      <c r="B17" s="143"/>
      <c r="C17" s="143"/>
      <c r="D17" s="143"/>
      <c r="E17" s="143"/>
      <c r="F17" s="143"/>
      <c r="G17" s="143"/>
      <c r="H17" s="143"/>
      <c r="I17" s="143"/>
      <c r="J17" s="143"/>
      <c r="K17" s="143"/>
      <c r="L17" s="143"/>
    </row>
    <row r="18" spans="2:12" ht="12">
      <c r="B18" s="143"/>
      <c r="C18" s="143"/>
      <c r="D18" s="143"/>
      <c r="E18" s="143"/>
      <c r="F18" s="143"/>
      <c r="G18" s="143"/>
      <c r="H18" s="143"/>
      <c r="I18" s="143"/>
      <c r="J18" s="143"/>
      <c r="K18" s="143"/>
      <c r="L18" s="143"/>
    </row>
    <row r="34" ht="12">
      <c r="N34" s="141"/>
    </row>
    <row r="35" ht="12">
      <c r="N35" s="141"/>
    </row>
    <row r="36" ht="12">
      <c r="N36" s="141"/>
    </row>
    <row r="37" ht="12">
      <c r="N37" s="141"/>
    </row>
  </sheetData>
  <mergeCells count="10">
    <mergeCell ref="H3:J3"/>
    <mergeCell ref="K3:M3"/>
    <mergeCell ref="B7:D7"/>
    <mergeCell ref="E7:G7"/>
    <mergeCell ref="H7:J7"/>
    <mergeCell ref="K7:M7"/>
    <mergeCell ref="A3:A4"/>
    <mergeCell ref="A7:A8"/>
    <mergeCell ref="B3:D3"/>
    <mergeCell ref="E3:G3"/>
  </mergeCells>
  <printOptions/>
  <pageMargins left="0.7480314960629921" right="0.03937007874015748"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xl/worksheets/sheet36.xml><?xml version="1.0" encoding="utf-8"?>
<worksheet xmlns="http://schemas.openxmlformats.org/spreadsheetml/2006/main" xmlns:r="http://schemas.openxmlformats.org/officeDocument/2006/relationships">
  <sheetPr codeName="Sheet35"/>
  <dimension ref="A1:N49"/>
  <sheetViews>
    <sheetView workbookViewId="0" topLeftCell="A1">
      <selection activeCell="A1" sqref="A1"/>
    </sheetView>
  </sheetViews>
  <sheetFormatPr defaultColWidth="9.00390625" defaultRowHeight="13.5"/>
  <cols>
    <col min="1" max="1" width="10.625" style="142" customWidth="1"/>
    <col min="2" max="4" width="12.625" style="142" customWidth="1"/>
    <col min="5" max="6" width="11.125" style="142" customWidth="1"/>
    <col min="7" max="7" width="12.625" style="142" customWidth="1"/>
    <col min="8" max="8" width="10.625" style="142" customWidth="1"/>
    <col min="9" max="9" width="9.00390625" style="142" customWidth="1"/>
    <col min="10" max="10" width="11.25390625" style="142" bestFit="1" customWidth="1"/>
    <col min="11" max="16384" width="9.00390625" style="142" customWidth="1"/>
  </cols>
  <sheetData>
    <row r="1" spans="1:4" ht="18" customHeight="1">
      <c r="A1" s="140" t="s">
        <v>285</v>
      </c>
      <c r="B1" s="141"/>
      <c r="C1" s="141"/>
      <c r="D1" s="141"/>
    </row>
    <row r="2" spans="1:8" s="157" customFormat="1" ht="15" customHeight="1" thickBot="1">
      <c r="A2" s="763"/>
      <c r="B2" s="763"/>
      <c r="C2" s="763"/>
      <c r="D2" s="763"/>
      <c r="E2" s="763"/>
      <c r="F2" s="763"/>
      <c r="G2" s="763"/>
      <c r="H2" s="537" t="s">
        <v>1086</v>
      </c>
    </row>
    <row r="3" spans="1:8" s="157" customFormat="1" ht="27.75" customHeight="1" thickTop="1">
      <c r="A3" s="764" t="s">
        <v>1087</v>
      </c>
      <c r="B3" s="756" t="s">
        <v>604</v>
      </c>
      <c r="C3" s="756" t="s">
        <v>605</v>
      </c>
      <c r="D3" s="756" t="s">
        <v>606</v>
      </c>
      <c r="E3" s="756" t="s">
        <v>607</v>
      </c>
      <c r="F3" s="756" t="s">
        <v>1094</v>
      </c>
      <c r="G3" s="756" t="s">
        <v>608</v>
      </c>
      <c r="H3" s="757" t="s">
        <v>609</v>
      </c>
    </row>
    <row r="4" spans="1:8" s="157" customFormat="1" ht="15" customHeight="1">
      <c r="A4" s="765" t="s">
        <v>482</v>
      </c>
      <c r="B4" s="766">
        <v>7928454547</v>
      </c>
      <c r="C4" s="766">
        <v>2315881272</v>
      </c>
      <c r="D4" s="766">
        <v>690820276</v>
      </c>
      <c r="E4" s="766">
        <v>23241950</v>
      </c>
      <c r="F4" s="766">
        <v>270900192</v>
      </c>
      <c r="G4" s="766">
        <v>4069812096</v>
      </c>
      <c r="H4" s="767">
        <v>114820</v>
      </c>
    </row>
    <row r="5" spans="1:8" s="167" customFormat="1" ht="15" customHeight="1">
      <c r="A5" s="768" t="s">
        <v>610</v>
      </c>
      <c r="B5" s="769">
        <v>7953957916</v>
      </c>
      <c r="C5" s="769">
        <v>2285799683</v>
      </c>
      <c r="D5" s="769">
        <v>697706324</v>
      </c>
      <c r="E5" s="769">
        <v>22501502</v>
      </c>
      <c r="F5" s="769">
        <v>271862553</v>
      </c>
      <c r="G5" s="769">
        <v>4125807443</v>
      </c>
      <c r="H5" s="770">
        <v>319900</v>
      </c>
    </row>
    <row r="6" spans="1:8" s="167" customFormat="1" ht="24.75" customHeight="1">
      <c r="A6" s="771" t="s">
        <v>979</v>
      </c>
      <c r="B6" s="769">
        <v>6623553843</v>
      </c>
      <c r="C6" s="769">
        <v>1938192478</v>
      </c>
      <c r="D6" s="769">
        <v>630650571</v>
      </c>
      <c r="E6" s="769">
        <v>18754980</v>
      </c>
      <c r="F6" s="769">
        <v>227535820</v>
      </c>
      <c r="G6" s="769">
        <v>3445453030</v>
      </c>
      <c r="H6" s="770">
        <v>274220</v>
      </c>
    </row>
    <row r="7" spans="1:8" s="167" customFormat="1" ht="15" customHeight="1">
      <c r="A7" s="771" t="s">
        <v>980</v>
      </c>
      <c r="B7" s="769">
        <v>1330404073</v>
      </c>
      <c r="C7" s="769">
        <v>347607205</v>
      </c>
      <c r="D7" s="769">
        <v>67055753</v>
      </c>
      <c r="E7" s="769">
        <v>3746522</v>
      </c>
      <c r="F7" s="769">
        <v>44326733</v>
      </c>
      <c r="G7" s="769">
        <v>680354413</v>
      </c>
      <c r="H7" s="770">
        <v>45680</v>
      </c>
    </row>
    <row r="8" spans="1:8" s="157" customFormat="1" ht="24.75" customHeight="1">
      <c r="A8" s="692" t="s">
        <v>982</v>
      </c>
      <c r="B8" s="772">
        <v>1818118652</v>
      </c>
      <c r="C8" s="772">
        <v>564697119</v>
      </c>
      <c r="D8" s="772">
        <v>211254007</v>
      </c>
      <c r="E8" s="772">
        <v>4631301</v>
      </c>
      <c r="F8" s="772">
        <v>42373179</v>
      </c>
      <c r="G8" s="772">
        <v>945139134</v>
      </c>
      <c r="H8" s="773">
        <v>0</v>
      </c>
    </row>
    <row r="9" spans="1:8" s="157" customFormat="1" ht="15" customHeight="1">
      <c r="A9" s="692" t="s">
        <v>1003</v>
      </c>
      <c r="B9" s="772">
        <v>943511737</v>
      </c>
      <c r="C9" s="772">
        <v>253256638</v>
      </c>
      <c r="D9" s="772">
        <v>86838103</v>
      </c>
      <c r="E9" s="772">
        <v>2936400</v>
      </c>
      <c r="F9" s="772">
        <v>36772271</v>
      </c>
      <c r="G9" s="772">
        <v>508403784</v>
      </c>
      <c r="H9" s="773">
        <v>80000</v>
      </c>
    </row>
    <row r="10" spans="1:8" s="157" customFormat="1" ht="15" customHeight="1">
      <c r="A10" s="692" t="s">
        <v>1012</v>
      </c>
      <c r="B10" s="772">
        <v>1331927501</v>
      </c>
      <c r="C10" s="772">
        <v>422398608</v>
      </c>
      <c r="D10" s="772">
        <v>132929900</v>
      </c>
      <c r="E10" s="772">
        <v>4053426</v>
      </c>
      <c r="F10" s="772">
        <v>60390573</v>
      </c>
      <c r="G10" s="772">
        <v>659276190</v>
      </c>
      <c r="H10" s="773">
        <v>0</v>
      </c>
    </row>
    <row r="11" spans="1:8" s="157" customFormat="1" ht="15" customHeight="1">
      <c r="A11" s="692" t="s">
        <v>1013</v>
      </c>
      <c r="B11" s="772">
        <v>1021425292</v>
      </c>
      <c r="C11" s="772">
        <v>315204985</v>
      </c>
      <c r="D11" s="772">
        <v>88375178</v>
      </c>
      <c r="E11" s="772">
        <v>4064379</v>
      </c>
      <c r="F11" s="772">
        <v>56104401</v>
      </c>
      <c r="G11" s="772">
        <v>522751338</v>
      </c>
      <c r="H11" s="773">
        <v>186220</v>
      </c>
    </row>
    <row r="12" spans="1:8" s="157" customFormat="1" ht="15" customHeight="1">
      <c r="A12" s="692" t="s">
        <v>995</v>
      </c>
      <c r="B12" s="772">
        <v>220233730</v>
      </c>
      <c r="C12" s="772">
        <v>66541499</v>
      </c>
      <c r="D12" s="772">
        <v>18404343</v>
      </c>
      <c r="E12" s="772">
        <v>562339</v>
      </c>
      <c r="F12" s="772">
        <v>3152299</v>
      </c>
      <c r="G12" s="772">
        <v>115675161</v>
      </c>
      <c r="H12" s="773">
        <v>0</v>
      </c>
    </row>
    <row r="13" spans="1:8" s="157" customFormat="1" ht="15" customHeight="1">
      <c r="A13" s="692" t="s">
        <v>1088</v>
      </c>
      <c r="B13" s="772">
        <v>143615122</v>
      </c>
      <c r="C13" s="772">
        <v>37362866</v>
      </c>
      <c r="D13" s="772">
        <v>10732741</v>
      </c>
      <c r="E13" s="772">
        <v>133462</v>
      </c>
      <c r="F13" s="772">
        <v>4192121</v>
      </c>
      <c r="G13" s="772">
        <v>75597472</v>
      </c>
      <c r="H13" s="773">
        <v>0</v>
      </c>
    </row>
    <row r="14" spans="1:8" s="157" customFormat="1" ht="15" customHeight="1">
      <c r="A14" s="692" t="s">
        <v>983</v>
      </c>
      <c r="B14" s="772">
        <v>169105184</v>
      </c>
      <c r="C14" s="772">
        <v>35965179</v>
      </c>
      <c r="D14" s="772">
        <v>12639564</v>
      </c>
      <c r="E14" s="772">
        <v>398078</v>
      </c>
      <c r="F14" s="772">
        <v>2691301</v>
      </c>
      <c r="G14" s="772">
        <v>102766786</v>
      </c>
      <c r="H14" s="773">
        <v>8000</v>
      </c>
    </row>
    <row r="15" spans="1:8" s="157" customFormat="1" ht="15" customHeight="1">
      <c r="A15" s="692" t="s">
        <v>988</v>
      </c>
      <c r="B15" s="772">
        <v>76621678</v>
      </c>
      <c r="C15" s="772">
        <v>12739258</v>
      </c>
      <c r="D15" s="772">
        <v>3019994</v>
      </c>
      <c r="E15" s="772">
        <v>47696</v>
      </c>
      <c r="F15" s="772">
        <v>215688</v>
      </c>
      <c r="G15" s="772">
        <v>42634062</v>
      </c>
      <c r="H15" s="773">
        <v>0</v>
      </c>
    </row>
    <row r="16" spans="1:8" s="157" customFormat="1" ht="15" customHeight="1">
      <c r="A16" s="692" t="s">
        <v>1004</v>
      </c>
      <c r="B16" s="772">
        <v>191533678</v>
      </c>
      <c r="C16" s="772">
        <v>57160425</v>
      </c>
      <c r="D16" s="772">
        <v>16544767</v>
      </c>
      <c r="E16" s="772">
        <v>1032922</v>
      </c>
      <c r="F16" s="772">
        <v>5801357</v>
      </c>
      <c r="G16" s="772">
        <v>76097434</v>
      </c>
      <c r="H16" s="773">
        <v>0</v>
      </c>
    </row>
    <row r="17" spans="1:8" s="157" customFormat="1" ht="15" customHeight="1">
      <c r="A17" s="692" t="s">
        <v>984</v>
      </c>
      <c r="B17" s="772">
        <v>347261228</v>
      </c>
      <c r="C17" s="772">
        <v>84488353</v>
      </c>
      <c r="D17" s="772">
        <v>27258952</v>
      </c>
      <c r="E17" s="772">
        <v>554978</v>
      </c>
      <c r="F17" s="772">
        <v>6592878</v>
      </c>
      <c r="G17" s="772">
        <v>194400790</v>
      </c>
      <c r="H17" s="773">
        <v>0</v>
      </c>
    </row>
    <row r="18" spans="1:8" s="157" customFormat="1" ht="15" customHeight="1">
      <c r="A18" s="692" t="s">
        <v>989</v>
      </c>
      <c r="B18" s="772">
        <v>158901142</v>
      </c>
      <c r="C18" s="772">
        <v>31196768</v>
      </c>
      <c r="D18" s="772">
        <v>7287105</v>
      </c>
      <c r="E18" s="772">
        <v>0</v>
      </c>
      <c r="F18" s="772">
        <v>4538937</v>
      </c>
      <c r="G18" s="772">
        <v>92154361</v>
      </c>
      <c r="H18" s="773">
        <v>0</v>
      </c>
    </row>
    <row r="19" spans="1:8" s="157" customFormat="1" ht="15" customHeight="1">
      <c r="A19" s="692" t="s">
        <v>1089</v>
      </c>
      <c r="B19" s="772">
        <v>47111970</v>
      </c>
      <c r="C19" s="772">
        <v>15488029</v>
      </c>
      <c r="D19" s="772">
        <v>2173500</v>
      </c>
      <c r="E19" s="772">
        <v>0</v>
      </c>
      <c r="F19" s="772">
        <v>1054261</v>
      </c>
      <c r="G19" s="772">
        <v>21825380</v>
      </c>
      <c r="H19" s="773">
        <v>0</v>
      </c>
    </row>
    <row r="20" spans="1:8" s="157" customFormat="1" ht="15" customHeight="1">
      <c r="A20" s="692" t="s">
        <v>1005</v>
      </c>
      <c r="B20" s="772">
        <v>154186929</v>
      </c>
      <c r="C20" s="772">
        <v>41692751</v>
      </c>
      <c r="D20" s="772">
        <v>13192417</v>
      </c>
      <c r="E20" s="772">
        <v>339999</v>
      </c>
      <c r="F20" s="772">
        <v>3656554</v>
      </c>
      <c r="G20" s="772">
        <v>88731138</v>
      </c>
      <c r="H20" s="773">
        <v>0</v>
      </c>
    </row>
    <row r="21" spans="1:8" s="157" customFormat="1" ht="24.75" customHeight="1">
      <c r="A21" s="692" t="s">
        <v>1090</v>
      </c>
      <c r="B21" s="772">
        <v>234405198</v>
      </c>
      <c r="C21" s="772">
        <v>57435406</v>
      </c>
      <c r="D21" s="772">
        <v>13376223</v>
      </c>
      <c r="E21" s="772">
        <v>1474280</v>
      </c>
      <c r="F21" s="157">
        <v>10709403</v>
      </c>
      <c r="G21" s="376">
        <v>101985394</v>
      </c>
      <c r="H21" s="773">
        <v>0</v>
      </c>
    </row>
    <row r="22" spans="1:8" s="157" customFormat="1" ht="15" customHeight="1">
      <c r="A22" s="692" t="s">
        <v>1091</v>
      </c>
      <c r="B22" s="772">
        <v>318204619</v>
      </c>
      <c r="C22" s="772">
        <v>80529383</v>
      </c>
      <c r="D22" s="772">
        <v>9848857</v>
      </c>
      <c r="E22" s="772">
        <v>925141</v>
      </c>
      <c r="F22" s="157">
        <v>8066720</v>
      </c>
      <c r="G22" s="376">
        <v>185121684</v>
      </c>
      <c r="H22" s="773">
        <v>0</v>
      </c>
    </row>
    <row r="23" spans="1:8" s="157" customFormat="1" ht="15" customHeight="1">
      <c r="A23" s="692" t="s">
        <v>1092</v>
      </c>
      <c r="B23" s="772">
        <v>497628115</v>
      </c>
      <c r="C23" s="772">
        <v>140527005</v>
      </c>
      <c r="D23" s="772">
        <v>25872613</v>
      </c>
      <c r="E23" s="772">
        <v>983732</v>
      </c>
      <c r="F23" s="157">
        <v>12770648</v>
      </c>
      <c r="G23" s="376">
        <v>228542105</v>
      </c>
      <c r="H23" s="773">
        <v>45680</v>
      </c>
    </row>
    <row r="24" spans="1:8" s="157" customFormat="1" ht="15" customHeight="1" thickBot="1">
      <c r="A24" s="774" t="s">
        <v>1093</v>
      </c>
      <c r="B24" s="775">
        <v>280166142</v>
      </c>
      <c r="C24" s="775">
        <v>69115411</v>
      </c>
      <c r="D24" s="775">
        <v>17958060</v>
      </c>
      <c r="E24" s="775">
        <v>363369</v>
      </c>
      <c r="F24" s="157">
        <v>12779962</v>
      </c>
      <c r="G24" s="776">
        <v>164705231</v>
      </c>
      <c r="H24" s="777">
        <v>0</v>
      </c>
    </row>
    <row r="25" spans="1:8" s="157" customFormat="1" ht="27.75" customHeight="1" thickTop="1">
      <c r="A25" s="778" t="s">
        <v>1087</v>
      </c>
      <c r="B25" s="755" t="s">
        <v>611</v>
      </c>
      <c r="C25" s="755" t="s">
        <v>612</v>
      </c>
      <c r="D25" s="755" t="s">
        <v>613</v>
      </c>
      <c r="E25" s="755" t="s">
        <v>614</v>
      </c>
      <c r="F25" s="779" t="s">
        <v>615</v>
      </c>
      <c r="G25" s="780" t="s">
        <v>616</v>
      </c>
      <c r="H25" s="781"/>
    </row>
    <row r="26" spans="1:8" s="157" customFormat="1" ht="15" customHeight="1">
      <c r="A26" s="765" t="s">
        <v>482</v>
      </c>
      <c r="B26" s="772">
        <v>14496092</v>
      </c>
      <c r="C26" s="772">
        <v>11337059</v>
      </c>
      <c r="D26" s="772">
        <v>7396603757</v>
      </c>
      <c r="E26" s="772">
        <v>531850790</v>
      </c>
      <c r="F26" s="772">
        <v>5131</v>
      </c>
      <c r="G26" s="782">
        <v>3968</v>
      </c>
      <c r="H26" s="156"/>
    </row>
    <row r="27" spans="1:8" s="167" customFormat="1" ht="15" customHeight="1">
      <c r="A27" s="768" t="s">
        <v>617</v>
      </c>
      <c r="B27" s="769">
        <v>17745582</v>
      </c>
      <c r="C27" s="769">
        <v>7615851</v>
      </c>
      <c r="D27" s="769">
        <v>7429358838</v>
      </c>
      <c r="E27" s="769">
        <v>524599078</v>
      </c>
      <c r="F27" s="769">
        <v>5131</v>
      </c>
      <c r="G27" s="770">
        <v>4036</v>
      </c>
      <c r="H27" s="166"/>
    </row>
    <row r="28" spans="1:8" s="167" customFormat="1" ht="24.75" customHeight="1">
      <c r="A28" s="771" t="s">
        <v>979</v>
      </c>
      <c r="B28" s="769">
        <v>11942319</v>
      </c>
      <c r="C28" s="769">
        <v>6668029</v>
      </c>
      <c r="D28" s="769">
        <v>6279471447</v>
      </c>
      <c r="E28" s="769">
        <v>344082396</v>
      </c>
      <c r="F28" s="769">
        <v>4172</v>
      </c>
      <c r="G28" s="770">
        <v>3303</v>
      </c>
      <c r="H28" s="166"/>
    </row>
    <row r="29" spans="1:8" s="167" customFormat="1" ht="15" customHeight="1">
      <c r="A29" s="771" t="s">
        <v>980</v>
      </c>
      <c r="B29" s="769">
        <v>5803263</v>
      </c>
      <c r="C29" s="769">
        <v>947822</v>
      </c>
      <c r="D29" s="769">
        <v>1149887391</v>
      </c>
      <c r="E29" s="769">
        <v>180516682</v>
      </c>
      <c r="F29" s="769">
        <v>960</v>
      </c>
      <c r="G29" s="770">
        <v>732</v>
      </c>
      <c r="H29" s="166"/>
    </row>
    <row r="30" spans="1:14" s="157" customFormat="1" ht="24.75" customHeight="1">
      <c r="A30" s="692" t="s">
        <v>982</v>
      </c>
      <c r="B30" s="772">
        <v>3292480</v>
      </c>
      <c r="C30" s="772">
        <v>1582220</v>
      </c>
      <c r="D30" s="772">
        <v>1772969440</v>
      </c>
      <c r="E30" s="772">
        <v>45149212</v>
      </c>
      <c r="F30" s="772">
        <v>1074</v>
      </c>
      <c r="G30" s="773">
        <v>844</v>
      </c>
      <c r="H30" s="156"/>
      <c r="K30" s="35"/>
      <c r="L30" s="35"/>
      <c r="M30" s="35"/>
      <c r="N30" s="35"/>
    </row>
    <row r="31" spans="1:14" s="157" customFormat="1" ht="15" customHeight="1">
      <c r="A31" s="692" t="s">
        <v>1003</v>
      </c>
      <c r="B31" s="772">
        <v>1367854</v>
      </c>
      <c r="C31" s="772">
        <v>687056</v>
      </c>
      <c r="D31" s="772">
        <v>890342106</v>
      </c>
      <c r="E31" s="772">
        <v>53169631</v>
      </c>
      <c r="F31" s="772">
        <v>583</v>
      </c>
      <c r="G31" s="773">
        <v>457</v>
      </c>
      <c r="H31" s="156"/>
      <c r="J31" s="35"/>
      <c r="K31" s="35"/>
      <c r="L31" s="35"/>
      <c r="M31" s="35"/>
      <c r="N31" s="35"/>
    </row>
    <row r="32" spans="1:14" s="157" customFormat="1" ht="15" customHeight="1">
      <c r="A32" s="692" t="s">
        <v>1012</v>
      </c>
      <c r="B32" s="772">
        <v>2816470</v>
      </c>
      <c r="C32" s="772">
        <v>504674</v>
      </c>
      <c r="D32" s="772">
        <v>1282369841</v>
      </c>
      <c r="E32" s="772">
        <v>49557660</v>
      </c>
      <c r="F32" s="772">
        <v>939</v>
      </c>
      <c r="G32" s="773">
        <v>745</v>
      </c>
      <c r="H32" s="156"/>
      <c r="K32" s="35"/>
      <c r="L32" s="35"/>
      <c r="M32" s="35"/>
      <c r="N32" s="35"/>
    </row>
    <row r="33" spans="1:14" s="157" customFormat="1" ht="15" customHeight="1">
      <c r="A33" s="692" t="s">
        <v>1013</v>
      </c>
      <c r="B33" s="772">
        <v>3292201</v>
      </c>
      <c r="C33" s="772">
        <v>2363009</v>
      </c>
      <c r="D33" s="772">
        <v>992341711</v>
      </c>
      <c r="E33" s="772">
        <v>29083581</v>
      </c>
      <c r="F33" s="772">
        <v>676</v>
      </c>
      <c r="G33" s="773">
        <v>532</v>
      </c>
      <c r="H33" s="156"/>
      <c r="J33" s="35"/>
      <c r="K33" s="35"/>
      <c r="L33" s="35"/>
      <c r="M33" s="35"/>
      <c r="N33" s="35"/>
    </row>
    <row r="34" spans="1:14" s="157" customFormat="1" ht="15" customHeight="1">
      <c r="A34" s="692" t="s">
        <v>995</v>
      </c>
      <c r="B34" s="772">
        <v>207952</v>
      </c>
      <c r="C34" s="772">
        <v>102004</v>
      </c>
      <c r="D34" s="772">
        <v>204645597</v>
      </c>
      <c r="E34" s="772">
        <v>15588133</v>
      </c>
      <c r="F34" s="772">
        <v>161</v>
      </c>
      <c r="G34" s="773">
        <v>126</v>
      </c>
      <c r="H34" s="156"/>
      <c r="J34" s="35"/>
      <c r="K34" s="35"/>
      <c r="L34" s="35"/>
      <c r="M34" s="35"/>
      <c r="N34" s="899"/>
    </row>
    <row r="35" spans="1:14" s="157" customFormat="1" ht="15" customHeight="1">
      <c r="A35" s="692" t="s">
        <v>1088</v>
      </c>
      <c r="B35" s="772">
        <v>0</v>
      </c>
      <c r="C35" s="772">
        <v>425980</v>
      </c>
      <c r="D35" s="772">
        <v>128444642</v>
      </c>
      <c r="E35" s="772">
        <v>15170480</v>
      </c>
      <c r="F35" s="772">
        <v>78</v>
      </c>
      <c r="G35" s="773">
        <v>66</v>
      </c>
      <c r="H35" s="156"/>
      <c r="J35" s="35"/>
      <c r="K35" s="35"/>
      <c r="L35" s="35"/>
      <c r="M35" s="35"/>
      <c r="N35" s="899"/>
    </row>
    <row r="36" spans="1:14" s="157" customFormat="1" ht="15" customHeight="1">
      <c r="A36" s="692" t="s">
        <v>983</v>
      </c>
      <c r="B36" s="772">
        <v>69300</v>
      </c>
      <c r="C36" s="772">
        <v>323410</v>
      </c>
      <c r="D36" s="772">
        <v>154861618</v>
      </c>
      <c r="E36" s="772">
        <v>14243566</v>
      </c>
      <c r="F36" s="772">
        <v>82</v>
      </c>
      <c r="G36" s="773">
        <v>68</v>
      </c>
      <c r="H36" s="156"/>
      <c r="J36" s="35"/>
      <c r="K36" s="35"/>
      <c r="L36" s="35"/>
      <c r="M36" s="35"/>
      <c r="N36" s="899"/>
    </row>
    <row r="37" spans="1:14" s="157" customFormat="1" ht="15" customHeight="1">
      <c r="A37" s="692" t="s">
        <v>988</v>
      </c>
      <c r="B37" s="772">
        <v>0</v>
      </c>
      <c r="C37" s="772">
        <v>0</v>
      </c>
      <c r="D37" s="772">
        <v>58656698</v>
      </c>
      <c r="E37" s="772">
        <v>17964980</v>
      </c>
      <c r="F37" s="772">
        <v>37</v>
      </c>
      <c r="G37" s="773">
        <v>34</v>
      </c>
      <c r="H37" s="156"/>
      <c r="J37" s="35"/>
      <c r="K37" s="35"/>
      <c r="L37" s="35"/>
      <c r="M37" s="35"/>
      <c r="N37" s="899"/>
    </row>
    <row r="38" spans="1:14" s="157" customFormat="1" ht="15" customHeight="1">
      <c r="A38" s="692" t="s">
        <v>1004</v>
      </c>
      <c r="B38" s="772">
        <v>474732</v>
      </c>
      <c r="C38" s="772">
        <v>125630</v>
      </c>
      <c r="D38" s="772">
        <v>157237267</v>
      </c>
      <c r="E38" s="772">
        <v>34296411</v>
      </c>
      <c r="F38" s="772">
        <v>160</v>
      </c>
      <c r="G38" s="773">
        <v>120</v>
      </c>
      <c r="H38" s="156"/>
      <c r="J38" s="35"/>
      <c r="K38" s="35"/>
      <c r="L38" s="35"/>
      <c r="M38" s="35"/>
      <c r="N38" s="35"/>
    </row>
    <row r="39" spans="1:14" s="157" customFormat="1" ht="15" customHeight="1">
      <c r="A39" s="692" t="s">
        <v>984</v>
      </c>
      <c r="B39" s="772">
        <v>0</v>
      </c>
      <c r="C39" s="772">
        <v>264246</v>
      </c>
      <c r="D39" s="772">
        <v>313560197</v>
      </c>
      <c r="E39" s="772">
        <v>33701031</v>
      </c>
      <c r="F39" s="772">
        <v>186</v>
      </c>
      <c r="G39" s="773">
        <v>144</v>
      </c>
      <c r="H39" s="156"/>
      <c r="J39" s="35"/>
      <c r="K39" s="35"/>
      <c r="L39" s="35"/>
      <c r="M39" s="35"/>
      <c r="N39" s="35"/>
    </row>
    <row r="40" spans="1:14" s="157" customFormat="1" ht="15" customHeight="1">
      <c r="A40" s="692" t="s">
        <v>989</v>
      </c>
      <c r="B40" s="772">
        <v>0</v>
      </c>
      <c r="C40" s="772">
        <v>157500</v>
      </c>
      <c r="D40" s="772">
        <v>135334671</v>
      </c>
      <c r="E40" s="772">
        <v>23566471</v>
      </c>
      <c r="F40" s="772">
        <v>78</v>
      </c>
      <c r="G40" s="773">
        <v>71</v>
      </c>
      <c r="H40" s="156"/>
      <c r="J40" s="35"/>
      <c r="K40" s="35"/>
      <c r="L40" s="35"/>
      <c r="M40" s="35"/>
      <c r="N40" s="35"/>
    </row>
    <row r="41" spans="1:14" s="157" customFormat="1" ht="15" customHeight="1">
      <c r="A41" s="692" t="s">
        <v>1089</v>
      </c>
      <c r="B41" s="772">
        <v>0</v>
      </c>
      <c r="C41" s="772">
        <v>0</v>
      </c>
      <c r="D41" s="772">
        <v>40541170</v>
      </c>
      <c r="E41" s="772">
        <v>6570800</v>
      </c>
      <c r="F41" s="772">
        <v>32</v>
      </c>
      <c r="G41" s="773">
        <v>25</v>
      </c>
      <c r="H41" s="156"/>
      <c r="J41" s="35"/>
      <c r="K41" s="35"/>
      <c r="L41" s="35"/>
      <c r="M41" s="35"/>
      <c r="N41" s="35"/>
    </row>
    <row r="42" spans="1:14" s="157" customFormat="1" ht="15" customHeight="1">
      <c r="A42" s="692" t="s">
        <v>1005</v>
      </c>
      <c r="B42" s="772">
        <v>421330</v>
      </c>
      <c r="C42" s="772">
        <v>132300</v>
      </c>
      <c r="D42" s="772">
        <v>148166489</v>
      </c>
      <c r="E42" s="772">
        <v>6020440</v>
      </c>
      <c r="F42" s="772">
        <v>88</v>
      </c>
      <c r="G42" s="773">
        <v>72</v>
      </c>
      <c r="H42" s="156"/>
      <c r="J42" s="35"/>
      <c r="K42" s="35"/>
      <c r="L42" s="35"/>
      <c r="M42" s="35"/>
      <c r="N42" s="35"/>
    </row>
    <row r="43" spans="1:14" s="157" customFormat="1" ht="24.75" customHeight="1">
      <c r="A43" s="692" t="s">
        <v>1090</v>
      </c>
      <c r="B43" s="772">
        <v>870344</v>
      </c>
      <c r="C43" s="772">
        <v>69900</v>
      </c>
      <c r="D43" s="772">
        <f>B21-E43</f>
        <v>185920950</v>
      </c>
      <c r="E43" s="772">
        <v>48484248</v>
      </c>
      <c r="F43" s="772">
        <v>178</v>
      </c>
      <c r="G43" s="773">
        <v>132</v>
      </c>
      <c r="H43" s="156"/>
      <c r="J43" s="35"/>
      <c r="K43" s="35"/>
      <c r="L43" s="35"/>
      <c r="M43" s="35"/>
      <c r="N43" s="35"/>
    </row>
    <row r="44" spans="1:14" s="157" customFormat="1" ht="15" customHeight="1">
      <c r="A44" s="692" t="s">
        <v>1091</v>
      </c>
      <c r="B44" s="772">
        <v>547127</v>
      </c>
      <c r="C44" s="772">
        <v>237350</v>
      </c>
      <c r="D44" s="772">
        <f>B22-E44</f>
        <v>285276262</v>
      </c>
      <c r="E44" s="772">
        <v>32928357</v>
      </c>
      <c r="F44" s="772">
        <v>218</v>
      </c>
      <c r="G44" s="773">
        <v>164</v>
      </c>
      <c r="H44" s="156"/>
      <c r="J44" s="35"/>
      <c r="K44" s="35"/>
      <c r="L44" s="35"/>
      <c r="M44" s="35"/>
      <c r="N44" s="35"/>
    </row>
    <row r="45" spans="1:14" s="157" customFormat="1" ht="15" customHeight="1">
      <c r="A45" s="692" t="s">
        <v>1092</v>
      </c>
      <c r="B45" s="772">
        <v>3137228</v>
      </c>
      <c r="C45" s="772">
        <v>352035</v>
      </c>
      <c r="D45" s="772">
        <f>B23-E45</f>
        <v>412231046</v>
      </c>
      <c r="E45" s="772">
        <v>85397069</v>
      </c>
      <c r="F45" s="772">
        <v>376</v>
      </c>
      <c r="G45" s="773">
        <v>288</v>
      </c>
      <c r="H45" s="156"/>
      <c r="J45" s="35"/>
      <c r="K45" s="35"/>
      <c r="L45" s="35"/>
      <c r="M45" s="35"/>
      <c r="N45" s="35"/>
    </row>
    <row r="46" spans="1:14" s="157" customFormat="1" ht="15" customHeight="1" thickBot="1">
      <c r="A46" s="693" t="s">
        <v>1093</v>
      </c>
      <c r="B46" s="783">
        <v>1248564</v>
      </c>
      <c r="C46" s="783">
        <v>288537</v>
      </c>
      <c r="D46" s="783">
        <f>B24-E46</f>
        <v>266459134</v>
      </c>
      <c r="E46" s="783">
        <v>13707008</v>
      </c>
      <c r="F46" s="783">
        <v>188</v>
      </c>
      <c r="G46" s="784">
        <v>732</v>
      </c>
      <c r="H46" s="156"/>
      <c r="J46" s="35"/>
      <c r="K46" s="35"/>
      <c r="L46" s="35"/>
      <c r="M46" s="35"/>
      <c r="N46" s="35"/>
    </row>
    <row r="47" spans="1:8" s="157" customFormat="1" ht="15" customHeight="1">
      <c r="A47" s="785" t="s">
        <v>1095</v>
      </c>
      <c r="B47" s="156"/>
      <c r="C47" s="156"/>
      <c r="D47" s="156"/>
      <c r="E47" s="156"/>
      <c r="F47" s="156"/>
      <c r="G47" s="156"/>
      <c r="H47" s="156"/>
    </row>
    <row r="49" ht="12">
      <c r="A49" s="143"/>
    </row>
  </sheetData>
  <printOptions/>
  <pageMargins left="0.7086614173228347" right="0.03937007874015748" top="0.984251968503937" bottom="0.1968503937007874" header="0.5118110236220472" footer="0.5118110236220472"/>
  <pageSetup horizontalDpi="600" verticalDpi="600" orientation="portrait" paperSize="9" r:id="rId1"/>
  <headerFooter alignWithMargins="0">
    <oddHeader>&amp;R&amp;D&amp;T</oddHeader>
  </headerFooter>
</worksheet>
</file>

<file path=xl/worksheets/sheet37.xml><?xml version="1.0" encoding="utf-8"?>
<worksheet xmlns="http://schemas.openxmlformats.org/spreadsheetml/2006/main" xmlns:r="http://schemas.openxmlformats.org/officeDocument/2006/relationships">
  <sheetPr codeName="Sheet36"/>
  <dimension ref="A2:W62"/>
  <sheetViews>
    <sheetView workbookViewId="0" topLeftCell="A1">
      <selection activeCell="A1" sqref="A1"/>
    </sheetView>
  </sheetViews>
  <sheetFormatPr defaultColWidth="9.00390625" defaultRowHeight="13.5"/>
  <cols>
    <col min="1" max="1" width="2.375" style="149" customWidth="1"/>
    <col min="2" max="2" width="2.625" style="149" customWidth="1"/>
    <col min="3" max="3" width="9.625" style="149" customWidth="1"/>
    <col min="4" max="4" width="10.125" style="149" customWidth="1"/>
    <col min="5" max="11" width="9.625" style="149" customWidth="1"/>
    <col min="12" max="16384" width="9.00390625" style="149" customWidth="1"/>
  </cols>
  <sheetData>
    <row r="1" ht="9.75" customHeight="1"/>
    <row r="2" ht="17.25">
      <c r="B2" s="786" t="s">
        <v>286</v>
      </c>
    </row>
    <row r="3" ht="7.5" customHeight="1">
      <c r="B3" s="786"/>
    </row>
    <row r="4" spans="3:11" ht="19.5" customHeight="1" thickBot="1">
      <c r="C4" s="787" t="s">
        <v>1105</v>
      </c>
      <c r="D4" s="301"/>
      <c r="F4" s="301"/>
      <c r="G4" s="301"/>
      <c r="H4" s="301"/>
      <c r="I4" s="244"/>
      <c r="J4" s="179"/>
      <c r="K4" s="798" t="s">
        <v>170</v>
      </c>
    </row>
    <row r="5" spans="1:12" ht="15" customHeight="1" thickTop="1">
      <c r="A5" s="301"/>
      <c r="B5" s="1490" t="s">
        <v>618</v>
      </c>
      <c r="C5" s="1324"/>
      <c r="D5" s="302" t="s">
        <v>619</v>
      </c>
      <c r="E5" s="1330" t="s">
        <v>1106</v>
      </c>
      <c r="F5" s="1330"/>
      <c r="G5" s="1330"/>
      <c r="H5" s="1330"/>
      <c r="I5" s="1330"/>
      <c r="J5" s="1330"/>
      <c r="K5" s="1331"/>
      <c r="L5" s="301"/>
    </row>
    <row r="6" spans="1:12" ht="15" customHeight="1">
      <c r="A6" s="301"/>
      <c r="B6" s="1491"/>
      <c r="C6" s="1329"/>
      <c r="D6" s="550" t="s">
        <v>441</v>
      </c>
      <c r="E6" s="788" t="s">
        <v>1107</v>
      </c>
      <c r="F6" s="789" t="s">
        <v>620</v>
      </c>
      <c r="G6" s="788" t="s">
        <v>1096</v>
      </c>
      <c r="H6" s="788" t="s">
        <v>1097</v>
      </c>
      <c r="I6" s="788" t="s">
        <v>1098</v>
      </c>
      <c r="J6" s="788" t="s">
        <v>1099</v>
      </c>
      <c r="K6" s="790" t="s">
        <v>1100</v>
      </c>
      <c r="L6" s="301"/>
    </row>
    <row r="7" spans="1:12" ht="7.5" customHeight="1">
      <c r="A7" s="301"/>
      <c r="B7" s="381"/>
      <c r="C7" s="381"/>
      <c r="D7" s="788"/>
      <c r="E7" s="788"/>
      <c r="F7" s="788"/>
      <c r="G7" s="788"/>
      <c r="H7" s="788"/>
      <c r="I7" s="788"/>
      <c r="J7" s="788"/>
      <c r="K7" s="790"/>
      <c r="L7" s="301"/>
    </row>
    <row r="8" spans="1:12" ht="15" customHeight="1">
      <c r="A8" s="301"/>
      <c r="B8" s="1492" t="s">
        <v>964</v>
      </c>
      <c r="C8" s="1493"/>
      <c r="D8" s="791">
        <v>310561</v>
      </c>
      <c r="E8" s="792">
        <v>49349</v>
      </c>
      <c r="F8" s="792">
        <v>6158</v>
      </c>
      <c r="G8" s="792">
        <v>16308</v>
      </c>
      <c r="H8" s="792">
        <v>7463</v>
      </c>
      <c r="I8" s="792">
        <v>6639</v>
      </c>
      <c r="J8" s="792">
        <v>6363</v>
      </c>
      <c r="K8" s="793">
        <v>6418</v>
      </c>
      <c r="L8" s="301"/>
    </row>
    <row r="9" spans="1:12" ht="7.5" customHeight="1">
      <c r="A9" s="301"/>
      <c r="B9" s="381"/>
      <c r="C9" s="381"/>
      <c r="D9" s="550"/>
      <c r="E9" s="550"/>
      <c r="F9" s="550"/>
      <c r="G9" s="550"/>
      <c r="H9" s="550"/>
      <c r="I9" s="550"/>
      <c r="J9" s="550"/>
      <c r="K9" s="381"/>
      <c r="L9" s="301"/>
    </row>
    <row r="10" spans="1:12" s="613" customFormat="1" ht="13.5" customHeight="1">
      <c r="A10" s="794"/>
      <c r="B10" s="1483" t="s">
        <v>1067</v>
      </c>
      <c r="C10" s="1484"/>
      <c r="D10" s="1205">
        <f aca="true" t="shared" si="0" ref="D10:K10">SUM(D17:D20)</f>
        <v>314196</v>
      </c>
      <c r="E10" s="1205">
        <f t="shared" si="0"/>
        <v>50142</v>
      </c>
      <c r="F10" s="1205">
        <f t="shared" si="0"/>
        <v>10750</v>
      </c>
      <c r="G10" s="1205">
        <f t="shared" si="0"/>
        <v>9970</v>
      </c>
      <c r="H10" s="1205">
        <f t="shared" si="0"/>
        <v>8613</v>
      </c>
      <c r="I10" s="1205">
        <f t="shared" si="0"/>
        <v>7582</v>
      </c>
      <c r="J10" s="1205">
        <f t="shared" si="0"/>
        <v>6720</v>
      </c>
      <c r="K10" s="1206">
        <f t="shared" si="0"/>
        <v>6507</v>
      </c>
      <c r="L10" s="794"/>
    </row>
    <row r="11" spans="1:12" ht="7.5" customHeight="1">
      <c r="A11" s="301"/>
      <c r="B11" s="795"/>
      <c r="C11" s="555"/>
      <c r="D11" s="386"/>
      <c r="E11" s="386"/>
      <c r="F11" s="386"/>
      <c r="G11" s="386"/>
      <c r="H11" s="386"/>
      <c r="I11" s="386"/>
      <c r="J11" s="386"/>
      <c r="K11" s="387"/>
      <c r="L11" s="301"/>
    </row>
    <row r="12" spans="1:12" ht="12" customHeight="1">
      <c r="A12" s="301"/>
      <c r="B12" s="795"/>
      <c r="C12" s="555" t="s">
        <v>1108</v>
      </c>
      <c r="D12" s="1489" t="s">
        <v>621</v>
      </c>
      <c r="E12" s="1485">
        <f>SUM(F12:K13)</f>
        <v>48724</v>
      </c>
      <c r="F12" s="1485">
        <v>10476</v>
      </c>
      <c r="G12" s="1485">
        <v>9717</v>
      </c>
      <c r="H12" s="1485">
        <v>8328</v>
      </c>
      <c r="I12" s="1485">
        <v>7360</v>
      </c>
      <c r="J12" s="1485">
        <v>6534</v>
      </c>
      <c r="K12" s="1487">
        <v>6309</v>
      </c>
      <c r="L12" s="301"/>
    </row>
    <row r="13" spans="1:12" ht="12" customHeight="1">
      <c r="A13" s="301"/>
      <c r="B13" s="795"/>
      <c r="C13" s="555" t="s">
        <v>930</v>
      </c>
      <c r="D13" s="1489"/>
      <c r="E13" s="1486"/>
      <c r="F13" s="1486"/>
      <c r="G13" s="1486"/>
      <c r="H13" s="1486"/>
      <c r="I13" s="1486"/>
      <c r="J13" s="1486"/>
      <c r="K13" s="1488"/>
      <c r="L13" s="301"/>
    </row>
    <row r="14" spans="1:12" ht="12" customHeight="1">
      <c r="A14" s="301"/>
      <c r="B14" s="795"/>
      <c r="C14" s="555" t="s">
        <v>1109</v>
      </c>
      <c r="D14" s="1489" t="s">
        <v>621</v>
      </c>
      <c r="E14" s="1485">
        <f>SUM(F14:K15)</f>
        <v>1418</v>
      </c>
      <c r="F14" s="1485">
        <v>274</v>
      </c>
      <c r="G14" s="1485">
        <v>253</v>
      </c>
      <c r="H14" s="1485">
        <v>285</v>
      </c>
      <c r="I14" s="1485">
        <v>222</v>
      </c>
      <c r="J14" s="1485">
        <v>186</v>
      </c>
      <c r="K14" s="1487">
        <v>198</v>
      </c>
      <c r="L14" s="301"/>
    </row>
    <row r="15" spans="1:12" ht="12" customHeight="1">
      <c r="A15" s="301"/>
      <c r="B15" s="795"/>
      <c r="C15" s="555" t="s">
        <v>930</v>
      </c>
      <c r="D15" s="1489"/>
      <c r="E15" s="1486"/>
      <c r="F15" s="1486"/>
      <c r="G15" s="1486"/>
      <c r="H15" s="1486"/>
      <c r="I15" s="1486"/>
      <c r="J15" s="1486"/>
      <c r="K15" s="1488"/>
      <c r="L15" s="301"/>
    </row>
    <row r="16" spans="1:12" ht="7.5" customHeight="1">
      <c r="A16" s="301"/>
      <c r="B16" s="795"/>
      <c r="C16" s="555"/>
      <c r="D16" s="386"/>
      <c r="E16" s="386"/>
      <c r="F16" s="386"/>
      <c r="G16" s="386"/>
      <c r="H16" s="386"/>
      <c r="I16" s="386"/>
      <c r="J16" s="386"/>
      <c r="K16" s="387"/>
      <c r="L16" s="301"/>
    </row>
    <row r="17" spans="1:12" ht="13.5" customHeight="1">
      <c r="A17" s="301"/>
      <c r="B17" s="1483" t="s">
        <v>1110</v>
      </c>
      <c r="C17" s="1484"/>
      <c r="D17" s="1205">
        <f aca="true" t="shared" si="1" ref="D17:K17">D22+D27+D28+D29+D31+D32+D33+D35+D36+D37+D38+D39+D40+D41</f>
        <v>142186</v>
      </c>
      <c r="E17" s="1205">
        <f t="shared" si="1"/>
        <v>21358</v>
      </c>
      <c r="F17" s="1205">
        <f t="shared" si="1"/>
        <v>5034</v>
      </c>
      <c r="G17" s="1205">
        <f t="shared" si="1"/>
        <v>4128</v>
      </c>
      <c r="H17" s="1205">
        <f t="shared" si="1"/>
        <v>3762</v>
      </c>
      <c r="I17" s="1205">
        <f t="shared" si="1"/>
        <v>3179</v>
      </c>
      <c r="J17" s="1205">
        <f t="shared" si="1"/>
        <v>2866</v>
      </c>
      <c r="K17" s="1206">
        <f t="shared" si="1"/>
        <v>2389</v>
      </c>
      <c r="L17" s="301"/>
    </row>
    <row r="18" spans="1:12" ht="13.5" customHeight="1">
      <c r="A18" s="301"/>
      <c r="B18" s="1483" t="s">
        <v>622</v>
      </c>
      <c r="C18" s="1484"/>
      <c r="D18" s="1205">
        <f aca="true" t="shared" si="2" ref="D18:K18">D26+D42+D43+D44+D45+D46+D47+D48</f>
        <v>24844</v>
      </c>
      <c r="E18" s="1205">
        <f t="shared" si="2"/>
        <v>3687</v>
      </c>
      <c r="F18" s="1205">
        <f t="shared" si="2"/>
        <v>622</v>
      </c>
      <c r="G18" s="1205">
        <f t="shared" si="2"/>
        <v>603</v>
      </c>
      <c r="H18" s="1205">
        <f t="shared" si="2"/>
        <v>713</v>
      </c>
      <c r="I18" s="1205">
        <f t="shared" si="2"/>
        <v>696</v>
      </c>
      <c r="J18" s="1205">
        <f t="shared" si="2"/>
        <v>549</v>
      </c>
      <c r="K18" s="1206">
        <f t="shared" si="2"/>
        <v>504</v>
      </c>
      <c r="L18" s="301"/>
    </row>
    <row r="19" spans="1:12" ht="13.5" customHeight="1">
      <c r="A19" s="301"/>
      <c r="B19" s="1483" t="s">
        <v>623</v>
      </c>
      <c r="C19" s="1484"/>
      <c r="D19" s="1205">
        <f aca="true" t="shared" si="3" ref="D19:K19">D23+D30+D34+D49+D50+D51+D52+D53</f>
        <v>62897</v>
      </c>
      <c r="E19" s="1205">
        <f t="shared" si="3"/>
        <v>10582</v>
      </c>
      <c r="F19" s="1205">
        <f t="shared" si="3"/>
        <v>2443</v>
      </c>
      <c r="G19" s="1205">
        <f t="shared" si="3"/>
        <v>1918</v>
      </c>
      <c r="H19" s="1205">
        <f t="shared" si="3"/>
        <v>1756</v>
      </c>
      <c r="I19" s="1205">
        <f t="shared" si="3"/>
        <v>1566</v>
      </c>
      <c r="J19" s="1205">
        <f t="shared" si="3"/>
        <v>1504</v>
      </c>
      <c r="K19" s="1206">
        <f t="shared" si="3"/>
        <v>1395</v>
      </c>
      <c r="L19" s="301"/>
    </row>
    <row r="20" spans="1:12" ht="13.5" customHeight="1">
      <c r="A20" s="301"/>
      <c r="B20" s="1483" t="s">
        <v>624</v>
      </c>
      <c r="C20" s="1484"/>
      <c r="D20" s="1205">
        <f aca="true" t="shared" si="4" ref="D20:K20">D24+D25+D54+D55+D56</f>
        <v>84269</v>
      </c>
      <c r="E20" s="1205">
        <f t="shared" si="4"/>
        <v>14515</v>
      </c>
      <c r="F20" s="1205">
        <f t="shared" si="4"/>
        <v>2651</v>
      </c>
      <c r="G20" s="1205">
        <f t="shared" si="4"/>
        <v>3321</v>
      </c>
      <c r="H20" s="1205">
        <f t="shared" si="4"/>
        <v>2382</v>
      </c>
      <c r="I20" s="1205">
        <f t="shared" si="4"/>
        <v>2141</v>
      </c>
      <c r="J20" s="1205">
        <f t="shared" si="4"/>
        <v>1801</v>
      </c>
      <c r="K20" s="1206">
        <f t="shared" si="4"/>
        <v>2219</v>
      </c>
      <c r="L20" s="301"/>
    </row>
    <row r="21" spans="1:11" ht="9" customHeight="1">
      <c r="A21" s="301"/>
      <c r="B21" s="301"/>
      <c r="C21" s="555"/>
      <c r="D21" s="386"/>
      <c r="E21" s="386"/>
      <c r="F21" s="386"/>
      <c r="G21" s="386"/>
      <c r="H21" s="386"/>
      <c r="I21" s="386"/>
      <c r="J21" s="386"/>
      <c r="K21" s="387"/>
    </row>
    <row r="22" spans="1:23" ht="13.5" customHeight="1">
      <c r="A22" s="301"/>
      <c r="B22" s="301"/>
      <c r="C22" s="385" t="s">
        <v>982</v>
      </c>
      <c r="D22" s="1207">
        <v>57040</v>
      </c>
      <c r="E22" s="1208">
        <f aca="true" t="shared" si="5" ref="E22:E56">SUM(F22:K22)</f>
        <v>8394</v>
      </c>
      <c r="F22" s="1208">
        <v>2126</v>
      </c>
      <c r="G22" s="1208">
        <v>1813</v>
      </c>
      <c r="H22" s="1208">
        <v>1434</v>
      </c>
      <c r="I22" s="1208">
        <v>1235</v>
      </c>
      <c r="J22" s="1208">
        <v>1019</v>
      </c>
      <c r="K22" s="1209">
        <v>767</v>
      </c>
      <c r="M22" s="179"/>
      <c r="N22" s="179"/>
      <c r="O22" s="179"/>
      <c r="P22" s="179"/>
      <c r="Q22" s="179"/>
      <c r="R22" s="179"/>
      <c r="S22" s="179"/>
      <c r="T22" s="179"/>
      <c r="U22" s="179"/>
      <c r="V22" s="179"/>
      <c r="W22" s="179"/>
    </row>
    <row r="23" spans="1:23" ht="13.5" customHeight="1">
      <c r="A23" s="301"/>
      <c r="B23" s="301"/>
      <c r="C23" s="385" t="s">
        <v>1003</v>
      </c>
      <c r="D23" s="1207">
        <v>22178</v>
      </c>
      <c r="E23" s="1208">
        <f t="shared" si="5"/>
        <v>3863</v>
      </c>
      <c r="F23" s="1208">
        <v>869</v>
      </c>
      <c r="G23" s="1208">
        <v>723</v>
      </c>
      <c r="H23" s="1208">
        <v>671</v>
      </c>
      <c r="I23" s="1208">
        <v>543</v>
      </c>
      <c r="J23" s="1208">
        <v>510</v>
      </c>
      <c r="K23" s="1209">
        <v>547</v>
      </c>
      <c r="M23" s="179"/>
      <c r="N23" s="179"/>
      <c r="O23" s="179"/>
      <c r="P23" s="179"/>
      <c r="Q23" s="179"/>
      <c r="R23" s="179"/>
      <c r="S23" s="179"/>
      <c r="T23" s="179"/>
      <c r="U23" s="179"/>
      <c r="V23" s="179"/>
      <c r="W23" s="179"/>
    </row>
    <row r="24" spans="1:23" ht="13.5" customHeight="1">
      <c r="A24" s="301"/>
      <c r="B24" s="301"/>
      <c r="C24" s="385" t="s">
        <v>1012</v>
      </c>
      <c r="D24" s="1207">
        <v>38745</v>
      </c>
      <c r="E24" s="1208">
        <f t="shared" si="5"/>
        <v>7059</v>
      </c>
      <c r="F24" s="1208">
        <v>1231</v>
      </c>
      <c r="G24" s="1208">
        <v>1792</v>
      </c>
      <c r="H24" s="1208">
        <v>1147</v>
      </c>
      <c r="I24" s="1208">
        <v>982</v>
      </c>
      <c r="J24" s="1208">
        <v>785</v>
      </c>
      <c r="K24" s="1209">
        <v>1122</v>
      </c>
      <c r="M24" s="179"/>
      <c r="N24" s="179"/>
      <c r="O24" s="179"/>
      <c r="P24" s="179"/>
      <c r="Q24" s="179"/>
      <c r="R24" s="179"/>
      <c r="S24" s="179"/>
      <c r="T24" s="179"/>
      <c r="U24" s="179"/>
      <c r="V24" s="179"/>
      <c r="W24" s="179"/>
    </row>
    <row r="25" spans="1:23" ht="13.5" customHeight="1">
      <c r="A25" s="301"/>
      <c r="B25" s="301"/>
      <c r="C25" s="385" t="s">
        <v>1013</v>
      </c>
      <c r="D25" s="1207">
        <v>31118</v>
      </c>
      <c r="E25" s="1208">
        <f t="shared" si="5"/>
        <v>5177</v>
      </c>
      <c r="F25" s="1208">
        <v>1036</v>
      </c>
      <c r="G25" s="1208">
        <v>1079</v>
      </c>
      <c r="H25" s="1208">
        <v>855</v>
      </c>
      <c r="I25" s="1208">
        <v>785</v>
      </c>
      <c r="J25" s="1208">
        <v>691</v>
      </c>
      <c r="K25" s="1209">
        <v>731</v>
      </c>
      <c r="M25" s="179"/>
      <c r="N25" s="179"/>
      <c r="O25" s="179"/>
      <c r="P25" s="179"/>
      <c r="Q25" s="179"/>
      <c r="R25" s="179"/>
      <c r="S25" s="179"/>
      <c r="T25" s="179"/>
      <c r="U25" s="179"/>
      <c r="V25" s="179"/>
      <c r="W25" s="179"/>
    </row>
    <row r="26" spans="1:23" ht="13.5" customHeight="1">
      <c r="A26" s="301"/>
      <c r="B26" s="301"/>
      <c r="C26" s="385" t="s">
        <v>995</v>
      </c>
      <c r="D26" s="1207">
        <v>10019</v>
      </c>
      <c r="E26" s="1208">
        <f t="shared" si="5"/>
        <v>1524</v>
      </c>
      <c r="F26" s="1208">
        <v>284</v>
      </c>
      <c r="G26" s="1208">
        <v>201</v>
      </c>
      <c r="H26" s="1208">
        <v>294</v>
      </c>
      <c r="I26" s="1208">
        <v>319</v>
      </c>
      <c r="J26" s="1208">
        <v>220</v>
      </c>
      <c r="K26" s="1209">
        <v>206</v>
      </c>
      <c r="M26" s="179"/>
      <c r="N26" s="179"/>
      <c r="O26" s="179"/>
      <c r="P26" s="179"/>
      <c r="Q26" s="179"/>
      <c r="R26" s="179"/>
      <c r="S26" s="179"/>
      <c r="T26" s="179"/>
      <c r="U26" s="179"/>
      <c r="V26" s="179"/>
      <c r="W26" s="179"/>
    </row>
    <row r="27" spans="1:23" ht="13.5" customHeight="1">
      <c r="A27" s="301"/>
      <c r="B27" s="301"/>
      <c r="C27" s="385" t="s">
        <v>1088</v>
      </c>
      <c r="D27" s="1207">
        <v>10993</v>
      </c>
      <c r="E27" s="1208">
        <f t="shared" si="5"/>
        <v>1460</v>
      </c>
      <c r="F27" s="1208">
        <v>259</v>
      </c>
      <c r="G27" s="1208">
        <v>300</v>
      </c>
      <c r="H27" s="1208">
        <v>230</v>
      </c>
      <c r="I27" s="1208">
        <v>245</v>
      </c>
      <c r="J27" s="1208">
        <v>223</v>
      </c>
      <c r="K27" s="1209">
        <v>203</v>
      </c>
      <c r="M27" s="179"/>
      <c r="N27" s="179"/>
      <c r="O27" s="179"/>
      <c r="P27" s="179"/>
      <c r="Q27" s="179"/>
      <c r="R27" s="179"/>
      <c r="S27" s="179"/>
      <c r="T27" s="179"/>
      <c r="U27" s="179"/>
      <c r="V27" s="179"/>
      <c r="W27" s="179"/>
    </row>
    <row r="28" spans="1:23" ht="13.5" customHeight="1">
      <c r="A28" s="301"/>
      <c r="B28" s="301"/>
      <c r="C28" s="385" t="s">
        <v>983</v>
      </c>
      <c r="D28" s="1207">
        <v>10295</v>
      </c>
      <c r="E28" s="1208">
        <f t="shared" si="5"/>
        <v>1591</v>
      </c>
      <c r="F28" s="1208">
        <v>379</v>
      </c>
      <c r="G28" s="1208">
        <v>290</v>
      </c>
      <c r="H28" s="1208">
        <v>281</v>
      </c>
      <c r="I28" s="1208">
        <v>253</v>
      </c>
      <c r="J28" s="1208">
        <v>222</v>
      </c>
      <c r="K28" s="1209">
        <v>166</v>
      </c>
      <c r="M28" s="179"/>
      <c r="N28" s="179"/>
      <c r="O28" s="179"/>
      <c r="P28" s="179"/>
      <c r="Q28" s="179"/>
      <c r="R28" s="179"/>
      <c r="S28" s="179"/>
      <c r="T28" s="179"/>
      <c r="U28" s="179"/>
      <c r="V28" s="179"/>
      <c r="W28" s="179"/>
    </row>
    <row r="29" spans="1:23" ht="13.5" customHeight="1">
      <c r="A29" s="301"/>
      <c r="B29" s="301"/>
      <c r="C29" s="385" t="s">
        <v>988</v>
      </c>
      <c r="D29" s="1207">
        <v>8580</v>
      </c>
      <c r="E29" s="1208">
        <f t="shared" si="5"/>
        <v>1321</v>
      </c>
      <c r="F29" s="1208">
        <v>272</v>
      </c>
      <c r="G29" s="1208">
        <v>284</v>
      </c>
      <c r="H29" s="1208">
        <v>218</v>
      </c>
      <c r="I29" s="1208">
        <v>193</v>
      </c>
      <c r="J29" s="1208">
        <v>178</v>
      </c>
      <c r="K29" s="1209">
        <v>176</v>
      </c>
      <c r="M29" s="179"/>
      <c r="N29" s="179"/>
      <c r="O29" s="179"/>
      <c r="P29" s="179"/>
      <c r="Q29" s="179"/>
      <c r="R29" s="179"/>
      <c r="S29" s="179"/>
      <c r="T29" s="179"/>
      <c r="U29" s="179"/>
      <c r="V29" s="179"/>
      <c r="W29" s="179"/>
    </row>
    <row r="30" spans="1:23" ht="13.5" customHeight="1">
      <c r="A30" s="301"/>
      <c r="B30" s="301"/>
      <c r="C30" s="385" t="s">
        <v>1004</v>
      </c>
      <c r="D30" s="1207">
        <v>8460</v>
      </c>
      <c r="E30" s="1208">
        <f t="shared" si="5"/>
        <v>1486</v>
      </c>
      <c r="F30" s="1208">
        <v>445</v>
      </c>
      <c r="G30" s="1208">
        <v>229</v>
      </c>
      <c r="H30" s="1208">
        <v>225</v>
      </c>
      <c r="I30" s="1208">
        <v>232</v>
      </c>
      <c r="J30" s="1208">
        <v>203</v>
      </c>
      <c r="K30" s="1209">
        <v>152</v>
      </c>
      <c r="M30" s="179"/>
      <c r="N30" s="179"/>
      <c r="O30" s="179"/>
      <c r="P30" s="179"/>
      <c r="Q30" s="179"/>
      <c r="R30" s="179"/>
      <c r="S30" s="179"/>
      <c r="T30" s="179"/>
      <c r="U30" s="179"/>
      <c r="V30" s="179"/>
      <c r="W30" s="179"/>
    </row>
    <row r="31" spans="1:23" ht="13.5" customHeight="1">
      <c r="A31" s="301"/>
      <c r="B31" s="301"/>
      <c r="C31" s="385" t="s">
        <v>984</v>
      </c>
      <c r="D31" s="1207">
        <v>14074</v>
      </c>
      <c r="E31" s="1208">
        <f t="shared" si="5"/>
        <v>2150</v>
      </c>
      <c r="F31" s="1208">
        <v>608</v>
      </c>
      <c r="G31" s="1208">
        <v>332</v>
      </c>
      <c r="H31" s="1208">
        <v>396</v>
      </c>
      <c r="I31" s="1208">
        <v>295</v>
      </c>
      <c r="J31" s="1208">
        <v>274</v>
      </c>
      <c r="K31" s="1209">
        <v>245</v>
      </c>
      <c r="M31" s="179"/>
      <c r="N31" s="179"/>
      <c r="O31" s="179"/>
      <c r="P31" s="179"/>
      <c r="Q31" s="179"/>
      <c r="R31" s="179"/>
      <c r="S31" s="179"/>
      <c r="T31" s="179"/>
      <c r="U31" s="179"/>
      <c r="V31" s="179"/>
      <c r="W31" s="179"/>
    </row>
    <row r="32" spans="1:23" ht="13.5" customHeight="1">
      <c r="A32" s="301"/>
      <c r="B32" s="301"/>
      <c r="C32" s="385" t="s">
        <v>989</v>
      </c>
      <c r="D32" s="1207">
        <v>10791</v>
      </c>
      <c r="E32" s="1208">
        <f t="shared" si="5"/>
        <v>1623</v>
      </c>
      <c r="F32" s="1208">
        <v>431</v>
      </c>
      <c r="G32" s="1208">
        <v>221</v>
      </c>
      <c r="H32" s="1208">
        <v>303</v>
      </c>
      <c r="I32" s="1208">
        <v>239</v>
      </c>
      <c r="J32" s="1208">
        <v>243</v>
      </c>
      <c r="K32" s="1209">
        <v>186</v>
      </c>
      <c r="M32" s="179"/>
      <c r="N32" s="179"/>
      <c r="O32" s="179"/>
      <c r="P32" s="179"/>
      <c r="Q32" s="179"/>
      <c r="R32" s="179"/>
      <c r="S32" s="179"/>
      <c r="T32" s="179"/>
      <c r="U32" s="179"/>
      <c r="V32" s="179"/>
      <c r="W32" s="179"/>
    </row>
    <row r="33" spans="1:23" ht="13.5" customHeight="1">
      <c r="A33" s="301"/>
      <c r="B33" s="301"/>
      <c r="C33" s="385" t="s">
        <v>1089</v>
      </c>
      <c r="D33" s="1207">
        <v>6376</v>
      </c>
      <c r="E33" s="1208">
        <f t="shared" si="5"/>
        <v>964</v>
      </c>
      <c r="F33" s="1208">
        <v>250</v>
      </c>
      <c r="G33" s="1208">
        <v>107</v>
      </c>
      <c r="H33" s="1208">
        <v>215</v>
      </c>
      <c r="I33" s="1208">
        <v>123</v>
      </c>
      <c r="J33" s="1208">
        <v>152</v>
      </c>
      <c r="K33" s="1209">
        <v>117</v>
      </c>
      <c r="M33" s="179"/>
      <c r="N33" s="179"/>
      <c r="O33" s="179"/>
      <c r="P33" s="179"/>
      <c r="Q33" s="179"/>
      <c r="R33" s="179"/>
      <c r="S33" s="179"/>
      <c r="T33" s="179"/>
      <c r="U33" s="179"/>
      <c r="V33" s="179"/>
      <c r="W33" s="179"/>
    </row>
    <row r="34" spans="1:23" ht="13.5" customHeight="1">
      <c r="A34" s="301"/>
      <c r="B34" s="301"/>
      <c r="C34" s="385" t="s">
        <v>1005</v>
      </c>
      <c r="D34" s="1207">
        <v>9235</v>
      </c>
      <c r="E34" s="1208">
        <f t="shared" si="5"/>
        <v>1450</v>
      </c>
      <c r="F34" s="1208">
        <v>340</v>
      </c>
      <c r="G34" s="1208">
        <v>247</v>
      </c>
      <c r="H34" s="1208">
        <v>256</v>
      </c>
      <c r="I34" s="1208">
        <v>236</v>
      </c>
      <c r="J34" s="1208">
        <v>187</v>
      </c>
      <c r="K34" s="1209">
        <v>184</v>
      </c>
      <c r="M34" s="179"/>
      <c r="N34" s="179"/>
      <c r="O34" s="179"/>
      <c r="P34" s="179"/>
      <c r="Q34" s="179"/>
      <c r="R34" s="179"/>
      <c r="S34" s="179"/>
      <c r="T34" s="179"/>
      <c r="U34" s="179"/>
      <c r="V34" s="179"/>
      <c r="W34" s="179"/>
    </row>
    <row r="35" spans="1:23" ht="13.5" customHeight="1">
      <c r="A35" s="301"/>
      <c r="B35" s="301"/>
      <c r="C35" s="385" t="s">
        <v>985</v>
      </c>
      <c r="D35" s="1207">
        <v>4078</v>
      </c>
      <c r="E35" s="1208">
        <f t="shared" si="5"/>
        <v>716</v>
      </c>
      <c r="F35" s="1208">
        <v>161</v>
      </c>
      <c r="G35" s="1208">
        <v>112</v>
      </c>
      <c r="H35" s="1208">
        <v>122</v>
      </c>
      <c r="I35" s="1208">
        <v>110</v>
      </c>
      <c r="J35" s="1208">
        <v>112</v>
      </c>
      <c r="K35" s="1209">
        <v>99</v>
      </c>
      <c r="M35" s="179"/>
      <c r="N35" s="179"/>
      <c r="O35" s="179"/>
      <c r="P35" s="179"/>
      <c r="Q35" s="179"/>
      <c r="R35" s="179"/>
      <c r="S35" s="179"/>
      <c r="T35" s="179"/>
      <c r="U35" s="179"/>
      <c r="V35" s="179"/>
      <c r="W35" s="179"/>
    </row>
    <row r="36" spans="1:23" ht="13.5" customHeight="1">
      <c r="A36" s="301"/>
      <c r="B36" s="301"/>
      <c r="C36" s="385" t="s">
        <v>986</v>
      </c>
      <c r="D36" s="1207">
        <v>3287</v>
      </c>
      <c r="E36" s="1208">
        <f t="shared" si="5"/>
        <v>456</v>
      </c>
      <c r="F36" s="1208">
        <v>125</v>
      </c>
      <c r="G36" s="1208">
        <v>84</v>
      </c>
      <c r="H36" s="1208">
        <v>71</v>
      </c>
      <c r="I36" s="1208">
        <v>55</v>
      </c>
      <c r="J36" s="1208">
        <v>65</v>
      </c>
      <c r="K36" s="1209">
        <v>56</v>
      </c>
      <c r="M36" s="179"/>
      <c r="N36" s="179"/>
      <c r="O36" s="179"/>
      <c r="P36" s="179"/>
      <c r="Q36" s="179"/>
      <c r="R36" s="179"/>
      <c r="S36" s="179"/>
      <c r="T36" s="179"/>
      <c r="U36" s="179"/>
      <c r="V36" s="179"/>
      <c r="W36" s="179"/>
    </row>
    <row r="37" spans="1:23" ht="13.5" customHeight="1">
      <c r="A37" s="301"/>
      <c r="B37" s="301"/>
      <c r="C37" s="385" t="s">
        <v>990</v>
      </c>
      <c r="D37" s="1207">
        <v>5890</v>
      </c>
      <c r="E37" s="1208">
        <f t="shared" si="5"/>
        <v>971</v>
      </c>
      <c r="F37" s="1208">
        <v>133</v>
      </c>
      <c r="G37" s="1208">
        <v>209</v>
      </c>
      <c r="H37" s="1208">
        <v>188</v>
      </c>
      <c r="I37" s="1208">
        <v>182</v>
      </c>
      <c r="J37" s="1208">
        <v>131</v>
      </c>
      <c r="K37" s="1209">
        <v>128</v>
      </c>
      <c r="M37" s="179"/>
      <c r="N37" s="179"/>
      <c r="O37" s="179"/>
      <c r="P37" s="179"/>
      <c r="Q37" s="179"/>
      <c r="R37" s="179"/>
      <c r="S37" s="179"/>
      <c r="T37" s="179"/>
      <c r="U37" s="179"/>
      <c r="V37" s="179"/>
      <c r="W37" s="179"/>
    </row>
    <row r="38" spans="1:23" ht="13.5" customHeight="1">
      <c r="A38" s="301"/>
      <c r="B38" s="301"/>
      <c r="C38" s="385" t="s">
        <v>991</v>
      </c>
      <c r="D38" s="1207">
        <v>2394</v>
      </c>
      <c r="E38" s="1208">
        <f t="shared" si="5"/>
        <v>330</v>
      </c>
      <c r="F38" s="1208">
        <v>71</v>
      </c>
      <c r="G38" s="1208">
        <v>69</v>
      </c>
      <c r="H38" s="1208">
        <v>49</v>
      </c>
      <c r="I38" s="1208">
        <v>51</v>
      </c>
      <c r="J38" s="1208">
        <v>44</v>
      </c>
      <c r="K38" s="1209">
        <v>46</v>
      </c>
      <c r="M38" s="179"/>
      <c r="N38" s="179"/>
      <c r="O38" s="179"/>
      <c r="P38" s="179"/>
      <c r="Q38" s="179"/>
      <c r="R38" s="179"/>
      <c r="S38" s="179"/>
      <c r="T38" s="179"/>
      <c r="U38" s="179"/>
      <c r="V38" s="179"/>
      <c r="W38" s="179"/>
    </row>
    <row r="39" spans="1:23" ht="13.5" customHeight="1">
      <c r="A39" s="301"/>
      <c r="B39" s="301"/>
      <c r="C39" s="385" t="s">
        <v>992</v>
      </c>
      <c r="D39" s="1207">
        <v>2835</v>
      </c>
      <c r="E39" s="1208">
        <f t="shared" si="5"/>
        <v>463</v>
      </c>
      <c r="F39" s="1208">
        <v>62</v>
      </c>
      <c r="G39" s="1208">
        <v>101</v>
      </c>
      <c r="H39" s="1208">
        <v>81</v>
      </c>
      <c r="I39" s="1208">
        <v>63</v>
      </c>
      <c r="J39" s="1208">
        <v>71</v>
      </c>
      <c r="K39" s="1209">
        <v>85</v>
      </c>
      <c r="M39" s="179"/>
      <c r="N39" s="179"/>
      <c r="O39" s="179"/>
      <c r="P39" s="179"/>
      <c r="Q39" s="179"/>
      <c r="R39" s="179"/>
      <c r="S39" s="179"/>
      <c r="T39" s="179"/>
      <c r="U39" s="179"/>
      <c r="V39" s="179"/>
      <c r="W39" s="179"/>
    </row>
    <row r="40" spans="1:23" ht="13.5" customHeight="1">
      <c r="A40" s="301"/>
      <c r="B40" s="301"/>
      <c r="C40" s="385" t="s">
        <v>993</v>
      </c>
      <c r="D40" s="1207">
        <v>2972</v>
      </c>
      <c r="E40" s="1208">
        <f t="shared" si="5"/>
        <v>511</v>
      </c>
      <c r="F40" s="1208">
        <v>72</v>
      </c>
      <c r="G40" s="1208">
        <v>105</v>
      </c>
      <c r="H40" s="1208">
        <v>111</v>
      </c>
      <c r="I40" s="1208">
        <v>80</v>
      </c>
      <c r="J40" s="1208">
        <v>80</v>
      </c>
      <c r="K40" s="1209">
        <v>63</v>
      </c>
      <c r="M40" s="179"/>
      <c r="N40" s="179"/>
      <c r="O40" s="179"/>
      <c r="P40" s="179"/>
      <c r="Q40" s="179"/>
      <c r="R40" s="179"/>
      <c r="S40" s="179"/>
      <c r="T40" s="179"/>
      <c r="U40" s="179"/>
      <c r="V40" s="179"/>
      <c r="W40" s="179"/>
    </row>
    <row r="41" spans="1:23" ht="13.5" customHeight="1">
      <c r="A41" s="301"/>
      <c r="B41" s="301"/>
      <c r="C41" s="385" t="s">
        <v>1101</v>
      </c>
      <c r="D41" s="1207">
        <v>2581</v>
      </c>
      <c r="E41" s="1208">
        <f t="shared" si="5"/>
        <v>408</v>
      </c>
      <c r="F41" s="1208">
        <v>85</v>
      </c>
      <c r="G41" s="1208">
        <v>101</v>
      </c>
      <c r="H41" s="1208">
        <v>63</v>
      </c>
      <c r="I41" s="1208">
        <v>55</v>
      </c>
      <c r="J41" s="1208">
        <v>52</v>
      </c>
      <c r="K41" s="1209">
        <v>52</v>
      </c>
      <c r="M41" s="179"/>
      <c r="N41" s="179"/>
      <c r="O41" s="179"/>
      <c r="P41" s="179"/>
      <c r="Q41" s="179"/>
      <c r="R41" s="179"/>
      <c r="S41" s="179"/>
      <c r="T41" s="179"/>
      <c r="U41" s="179"/>
      <c r="V41" s="179"/>
      <c r="W41" s="179"/>
    </row>
    <row r="42" spans="1:23" ht="13.5" customHeight="1">
      <c r="A42" s="301"/>
      <c r="B42" s="301"/>
      <c r="C42" s="385" t="s">
        <v>996</v>
      </c>
      <c r="D42" s="1207">
        <v>1922</v>
      </c>
      <c r="E42" s="1208">
        <f t="shared" si="5"/>
        <v>258</v>
      </c>
      <c r="F42" s="1208">
        <v>64</v>
      </c>
      <c r="G42" s="1208">
        <v>30</v>
      </c>
      <c r="H42" s="1208">
        <v>39</v>
      </c>
      <c r="I42" s="1208">
        <v>47</v>
      </c>
      <c r="J42" s="1208">
        <v>49</v>
      </c>
      <c r="K42" s="1209">
        <v>29</v>
      </c>
      <c r="M42" s="179"/>
      <c r="N42" s="179"/>
      <c r="O42" s="179"/>
      <c r="P42" s="179"/>
      <c r="Q42" s="179"/>
      <c r="R42" s="179"/>
      <c r="S42" s="179"/>
      <c r="T42" s="179"/>
      <c r="U42" s="179"/>
      <c r="V42" s="179"/>
      <c r="W42" s="179"/>
    </row>
    <row r="43" spans="1:23" ht="13.5" customHeight="1">
      <c r="A43" s="301"/>
      <c r="B43" s="301"/>
      <c r="C43" s="385" t="s">
        <v>997</v>
      </c>
      <c r="D43" s="1207">
        <v>3239</v>
      </c>
      <c r="E43" s="1208">
        <f t="shared" si="5"/>
        <v>474</v>
      </c>
      <c r="F43" s="1208">
        <v>60</v>
      </c>
      <c r="G43" s="1208">
        <v>77</v>
      </c>
      <c r="H43" s="1208">
        <v>115</v>
      </c>
      <c r="I43" s="1208">
        <v>83</v>
      </c>
      <c r="J43" s="1208">
        <v>74</v>
      </c>
      <c r="K43" s="1209">
        <v>65</v>
      </c>
      <c r="M43" s="179"/>
      <c r="N43" s="179"/>
      <c r="O43" s="179"/>
      <c r="P43" s="179"/>
      <c r="Q43" s="179"/>
      <c r="R43" s="179"/>
      <c r="S43" s="179"/>
      <c r="T43" s="179"/>
      <c r="U43" s="179"/>
      <c r="V43" s="179"/>
      <c r="W43" s="179"/>
    </row>
    <row r="44" spans="1:23" ht="13.5" customHeight="1">
      <c r="A44" s="301"/>
      <c r="B44" s="301"/>
      <c r="C44" s="385" t="s">
        <v>998</v>
      </c>
      <c r="D44" s="1207">
        <v>2009</v>
      </c>
      <c r="E44" s="1208">
        <f t="shared" si="5"/>
        <v>324</v>
      </c>
      <c r="F44" s="1208">
        <v>90</v>
      </c>
      <c r="G44" s="1208">
        <v>44</v>
      </c>
      <c r="H44" s="1208">
        <v>49</v>
      </c>
      <c r="I44" s="1208">
        <v>52</v>
      </c>
      <c r="J44" s="1208">
        <v>46</v>
      </c>
      <c r="K44" s="1209">
        <v>43</v>
      </c>
      <c r="M44" s="179"/>
      <c r="N44" s="179"/>
      <c r="O44" s="179"/>
      <c r="P44" s="179"/>
      <c r="Q44" s="179"/>
      <c r="R44" s="179"/>
      <c r="S44" s="179"/>
      <c r="T44" s="179"/>
      <c r="U44" s="179"/>
      <c r="V44" s="179"/>
      <c r="W44" s="179"/>
    </row>
    <row r="45" spans="1:23" ht="13.5" customHeight="1">
      <c r="A45" s="301"/>
      <c r="B45" s="301"/>
      <c r="C45" s="385" t="s">
        <v>1102</v>
      </c>
      <c r="D45" s="1207">
        <v>2981</v>
      </c>
      <c r="E45" s="1208">
        <f t="shared" si="5"/>
        <v>402</v>
      </c>
      <c r="F45" s="1208">
        <v>56</v>
      </c>
      <c r="G45" s="1208">
        <v>62</v>
      </c>
      <c r="H45" s="1208">
        <v>85</v>
      </c>
      <c r="I45" s="1208">
        <v>83</v>
      </c>
      <c r="J45" s="1208">
        <v>52</v>
      </c>
      <c r="K45" s="1209">
        <v>64</v>
      </c>
      <c r="M45" s="179"/>
      <c r="N45" s="179"/>
      <c r="O45" s="179"/>
      <c r="P45" s="179"/>
      <c r="Q45" s="179"/>
      <c r="R45" s="179"/>
      <c r="S45" s="179"/>
      <c r="T45" s="179"/>
      <c r="U45" s="179"/>
      <c r="V45" s="179"/>
      <c r="W45" s="179"/>
    </row>
    <row r="46" spans="1:23" ht="13.5" customHeight="1">
      <c r="A46" s="301"/>
      <c r="B46" s="301"/>
      <c r="C46" s="385" t="s">
        <v>999</v>
      </c>
      <c r="D46" s="1207">
        <v>1245</v>
      </c>
      <c r="E46" s="1208">
        <f t="shared" si="5"/>
        <v>183</v>
      </c>
      <c r="F46" s="1208">
        <v>22</v>
      </c>
      <c r="G46" s="1208">
        <v>56</v>
      </c>
      <c r="H46" s="1208">
        <v>21</v>
      </c>
      <c r="I46" s="1208">
        <v>29</v>
      </c>
      <c r="J46" s="1208">
        <v>29</v>
      </c>
      <c r="K46" s="1209">
        <v>26</v>
      </c>
      <c r="M46" s="179"/>
      <c r="N46" s="179"/>
      <c r="O46" s="179"/>
      <c r="P46" s="179"/>
      <c r="Q46" s="179"/>
      <c r="R46" s="179"/>
      <c r="S46" s="179"/>
      <c r="T46" s="179"/>
      <c r="U46" s="179"/>
      <c r="V46" s="179"/>
      <c r="W46" s="179"/>
    </row>
    <row r="47" spans="1:23" ht="13.5" customHeight="1">
      <c r="A47" s="301"/>
      <c r="B47" s="301"/>
      <c r="C47" s="385" t="s">
        <v>1000</v>
      </c>
      <c r="D47" s="1207">
        <v>1620</v>
      </c>
      <c r="E47" s="1208">
        <f t="shared" si="5"/>
        <v>253</v>
      </c>
      <c r="F47" s="1208">
        <v>27</v>
      </c>
      <c r="G47" s="1208">
        <v>61</v>
      </c>
      <c r="H47" s="1208">
        <v>56</v>
      </c>
      <c r="I47" s="1208">
        <v>37</v>
      </c>
      <c r="J47" s="1208">
        <v>37</v>
      </c>
      <c r="K47" s="1209">
        <v>35</v>
      </c>
      <c r="M47" s="179"/>
      <c r="N47" s="179"/>
      <c r="O47" s="179"/>
      <c r="P47" s="179"/>
      <c r="Q47" s="179"/>
      <c r="R47" s="179"/>
      <c r="S47" s="179"/>
      <c r="T47" s="179"/>
      <c r="U47" s="179"/>
      <c r="V47" s="179"/>
      <c r="W47" s="179"/>
    </row>
    <row r="48" spans="1:23" ht="13.5" customHeight="1">
      <c r="A48" s="301"/>
      <c r="B48" s="301"/>
      <c r="C48" s="385" t="s">
        <v>1001</v>
      </c>
      <c r="D48" s="1207">
        <v>1809</v>
      </c>
      <c r="E48" s="1208">
        <f t="shared" si="5"/>
        <v>269</v>
      </c>
      <c r="F48" s="1208">
        <v>19</v>
      </c>
      <c r="G48" s="1208">
        <v>72</v>
      </c>
      <c r="H48" s="1208">
        <v>54</v>
      </c>
      <c r="I48" s="1208">
        <v>46</v>
      </c>
      <c r="J48" s="1208">
        <v>42</v>
      </c>
      <c r="K48" s="1209">
        <v>36</v>
      </c>
      <c r="M48" s="179"/>
      <c r="N48" s="179"/>
      <c r="O48" s="179"/>
      <c r="P48" s="179"/>
      <c r="Q48" s="179"/>
      <c r="R48" s="179"/>
      <c r="S48" s="179"/>
      <c r="T48" s="179"/>
      <c r="U48" s="179"/>
      <c r="V48" s="179"/>
      <c r="W48" s="179"/>
    </row>
    <row r="49" spans="1:23" ht="13.5" customHeight="1">
      <c r="A49" s="301"/>
      <c r="B49" s="301"/>
      <c r="C49" s="385" t="s">
        <v>1006</v>
      </c>
      <c r="D49" s="1207">
        <v>6806</v>
      </c>
      <c r="E49" s="1208">
        <f t="shared" si="5"/>
        <v>1195</v>
      </c>
      <c r="F49" s="1208">
        <v>258</v>
      </c>
      <c r="G49" s="1208">
        <v>239</v>
      </c>
      <c r="H49" s="1208">
        <v>177</v>
      </c>
      <c r="I49" s="1208">
        <v>157</v>
      </c>
      <c r="J49" s="1208">
        <v>194</v>
      </c>
      <c r="K49" s="1209">
        <v>170</v>
      </c>
      <c r="M49" s="179"/>
      <c r="N49" s="179"/>
      <c r="O49" s="179"/>
      <c r="P49" s="179"/>
      <c r="Q49" s="179"/>
      <c r="R49" s="179"/>
      <c r="S49" s="179"/>
      <c r="T49" s="179"/>
      <c r="U49" s="179"/>
      <c r="V49" s="179"/>
      <c r="W49" s="179"/>
    </row>
    <row r="50" spans="1:23" ht="13.5" customHeight="1">
      <c r="A50" s="301"/>
      <c r="B50" s="301"/>
      <c r="C50" s="385" t="s">
        <v>1007</v>
      </c>
      <c r="D50" s="1207">
        <v>5524</v>
      </c>
      <c r="E50" s="1208">
        <f t="shared" si="5"/>
        <v>847</v>
      </c>
      <c r="F50" s="1208">
        <v>189</v>
      </c>
      <c r="G50" s="1208">
        <v>134</v>
      </c>
      <c r="H50" s="1208">
        <v>141</v>
      </c>
      <c r="I50" s="1208">
        <v>132</v>
      </c>
      <c r="J50" s="1208">
        <v>141</v>
      </c>
      <c r="K50" s="1209">
        <v>110</v>
      </c>
      <c r="M50" s="179"/>
      <c r="N50" s="179"/>
      <c r="O50" s="179"/>
      <c r="P50" s="179"/>
      <c r="Q50" s="179"/>
      <c r="R50" s="179"/>
      <c r="S50" s="179"/>
      <c r="T50" s="179"/>
      <c r="U50" s="179"/>
      <c r="V50" s="179"/>
      <c r="W50" s="179"/>
    </row>
    <row r="51" spans="1:23" ht="13.5" customHeight="1">
      <c r="A51" s="301"/>
      <c r="B51" s="301"/>
      <c r="C51" s="385" t="s">
        <v>1008</v>
      </c>
      <c r="D51" s="1207">
        <v>3084</v>
      </c>
      <c r="E51" s="1208">
        <f t="shared" si="5"/>
        <v>509</v>
      </c>
      <c r="F51" s="1208">
        <v>127</v>
      </c>
      <c r="G51" s="1208">
        <v>67</v>
      </c>
      <c r="H51" s="1208">
        <v>98</v>
      </c>
      <c r="I51" s="1208">
        <v>79</v>
      </c>
      <c r="J51" s="1208">
        <v>75</v>
      </c>
      <c r="K51" s="1209">
        <v>63</v>
      </c>
      <c r="M51" s="179"/>
      <c r="N51" s="179"/>
      <c r="O51" s="179"/>
      <c r="P51" s="179"/>
      <c r="Q51" s="179"/>
      <c r="R51" s="179"/>
      <c r="S51" s="179"/>
      <c r="T51" s="179"/>
      <c r="U51" s="179"/>
      <c r="V51" s="179"/>
      <c r="W51" s="179"/>
    </row>
    <row r="52" spans="1:23" ht="13.5" customHeight="1">
      <c r="A52" s="301"/>
      <c r="B52" s="301"/>
      <c r="C52" s="385" t="s">
        <v>1009</v>
      </c>
      <c r="D52" s="1207">
        <v>4883</v>
      </c>
      <c r="E52" s="1208">
        <f t="shared" si="5"/>
        <v>813</v>
      </c>
      <c r="F52" s="1208">
        <v>145</v>
      </c>
      <c r="G52" s="1208">
        <v>210</v>
      </c>
      <c r="H52" s="1208">
        <v>119</v>
      </c>
      <c r="I52" s="1208">
        <v>120</v>
      </c>
      <c r="J52" s="1208">
        <v>106</v>
      </c>
      <c r="K52" s="1209">
        <v>113</v>
      </c>
      <c r="M52" s="179"/>
      <c r="N52" s="179"/>
      <c r="O52" s="179"/>
      <c r="P52" s="179"/>
      <c r="Q52" s="179"/>
      <c r="R52" s="179"/>
      <c r="S52" s="179"/>
      <c r="T52" s="179"/>
      <c r="U52" s="179"/>
      <c r="V52" s="179"/>
      <c r="W52" s="179"/>
    </row>
    <row r="53" spans="1:23" ht="13.5" customHeight="1">
      <c r="A53" s="301"/>
      <c r="B53" s="301"/>
      <c r="C53" s="385" t="s">
        <v>1010</v>
      </c>
      <c r="D53" s="1207">
        <v>2727</v>
      </c>
      <c r="E53" s="1208">
        <f t="shared" si="5"/>
        <v>419</v>
      </c>
      <c r="F53" s="1208">
        <v>70</v>
      </c>
      <c r="G53" s="1208">
        <v>69</v>
      </c>
      <c r="H53" s="1208">
        <v>69</v>
      </c>
      <c r="I53" s="1208">
        <v>67</v>
      </c>
      <c r="J53" s="1208">
        <v>88</v>
      </c>
      <c r="K53" s="1209">
        <v>56</v>
      </c>
      <c r="M53" s="179"/>
      <c r="N53" s="179"/>
      <c r="O53" s="179"/>
      <c r="P53" s="179"/>
      <c r="Q53" s="179"/>
      <c r="R53" s="179"/>
      <c r="S53" s="179"/>
      <c r="T53" s="179"/>
      <c r="U53" s="179"/>
      <c r="V53" s="179"/>
      <c r="W53" s="179"/>
    </row>
    <row r="54" spans="1:23" ht="13.5" customHeight="1">
      <c r="A54" s="301"/>
      <c r="B54" s="301"/>
      <c r="C54" s="385" t="s">
        <v>1014</v>
      </c>
      <c r="D54" s="1207">
        <v>2237</v>
      </c>
      <c r="E54" s="1208">
        <f t="shared" si="5"/>
        <v>342</v>
      </c>
      <c r="F54" s="1208">
        <v>56</v>
      </c>
      <c r="G54" s="1208">
        <v>74</v>
      </c>
      <c r="H54" s="1208">
        <v>67</v>
      </c>
      <c r="I54" s="1208">
        <v>45</v>
      </c>
      <c r="J54" s="1208">
        <v>49</v>
      </c>
      <c r="K54" s="1209">
        <v>51</v>
      </c>
      <c r="M54" s="179"/>
      <c r="N54" s="179"/>
      <c r="O54" s="179"/>
      <c r="P54" s="179"/>
      <c r="Q54" s="179"/>
      <c r="R54" s="179"/>
      <c r="S54" s="179"/>
      <c r="T54" s="179"/>
      <c r="U54" s="179"/>
      <c r="V54" s="179"/>
      <c r="W54" s="179"/>
    </row>
    <row r="55" spans="1:23" ht="13.5" customHeight="1">
      <c r="A55" s="301"/>
      <c r="B55" s="301"/>
      <c r="C55" s="385" t="s">
        <v>1103</v>
      </c>
      <c r="D55" s="1207">
        <v>7019</v>
      </c>
      <c r="E55" s="1208">
        <f t="shared" si="5"/>
        <v>1080</v>
      </c>
      <c r="F55" s="1208">
        <v>206</v>
      </c>
      <c r="G55" s="1208">
        <v>187</v>
      </c>
      <c r="H55" s="1208">
        <v>173</v>
      </c>
      <c r="I55" s="1208">
        <v>184</v>
      </c>
      <c r="J55" s="1208">
        <v>166</v>
      </c>
      <c r="K55" s="1209">
        <v>164</v>
      </c>
      <c r="M55" s="179"/>
      <c r="N55" s="179"/>
      <c r="O55" s="179"/>
      <c r="P55" s="179"/>
      <c r="Q55" s="179"/>
      <c r="R55" s="179"/>
      <c r="S55" s="179"/>
      <c r="T55" s="179"/>
      <c r="U55" s="179"/>
      <c r="V55" s="179"/>
      <c r="W55" s="179"/>
    </row>
    <row r="56" spans="1:23" ht="13.5" customHeight="1" thickBot="1">
      <c r="A56" s="301"/>
      <c r="B56" s="796"/>
      <c r="C56" s="454" t="s">
        <v>1015</v>
      </c>
      <c r="D56" s="1210">
        <v>5150</v>
      </c>
      <c r="E56" s="1211">
        <f t="shared" si="5"/>
        <v>857</v>
      </c>
      <c r="F56" s="1211">
        <v>122</v>
      </c>
      <c r="G56" s="1211">
        <v>189</v>
      </c>
      <c r="H56" s="1211">
        <v>140</v>
      </c>
      <c r="I56" s="1211">
        <v>145</v>
      </c>
      <c r="J56" s="1211">
        <v>110</v>
      </c>
      <c r="K56" s="1212">
        <v>151</v>
      </c>
      <c r="M56" s="179"/>
      <c r="N56" s="179"/>
      <c r="O56" s="179"/>
      <c r="P56" s="179"/>
      <c r="Q56" s="179"/>
      <c r="R56" s="179"/>
      <c r="S56" s="179"/>
      <c r="T56" s="179"/>
      <c r="U56" s="179"/>
      <c r="V56" s="179"/>
      <c r="W56" s="179"/>
    </row>
    <row r="57" spans="2:23" ht="12">
      <c r="B57" s="149" t="s">
        <v>625</v>
      </c>
      <c r="M57" s="179"/>
      <c r="N57" s="179"/>
      <c r="O57" s="179"/>
      <c r="P57" s="179"/>
      <c r="Q57" s="179"/>
      <c r="R57" s="179"/>
      <c r="S57" s="179"/>
      <c r="T57" s="179"/>
      <c r="U57" s="179"/>
      <c r="V57" s="179"/>
      <c r="W57" s="179"/>
    </row>
    <row r="58" spans="13:23" ht="12">
      <c r="M58" s="179"/>
      <c r="N58" s="179"/>
      <c r="O58" s="179"/>
      <c r="P58" s="179"/>
      <c r="Q58" s="179"/>
      <c r="R58" s="179"/>
      <c r="S58" s="179"/>
      <c r="T58" s="179"/>
      <c r="U58" s="179"/>
      <c r="V58" s="179"/>
      <c r="W58" s="179"/>
    </row>
    <row r="59" spans="13:23" ht="12">
      <c r="M59" s="179"/>
      <c r="N59" s="179"/>
      <c r="O59" s="179"/>
      <c r="P59" s="179"/>
      <c r="Q59" s="179"/>
      <c r="R59" s="179"/>
      <c r="S59" s="179"/>
      <c r="T59" s="179"/>
      <c r="U59" s="179"/>
      <c r="V59" s="179"/>
      <c r="W59" s="179"/>
    </row>
    <row r="60" spans="13:23" ht="12">
      <c r="M60" s="179"/>
      <c r="N60" s="179"/>
      <c r="O60" s="179"/>
      <c r="P60" s="179"/>
      <c r="Q60" s="179"/>
      <c r="R60" s="179"/>
      <c r="S60" s="179"/>
      <c r="T60" s="179"/>
      <c r="U60" s="179"/>
      <c r="V60" s="179"/>
      <c r="W60" s="179"/>
    </row>
    <row r="61" spans="13:23" ht="12">
      <c r="M61" s="179"/>
      <c r="N61" s="179"/>
      <c r="O61" s="179"/>
      <c r="P61" s="179"/>
      <c r="Q61" s="179"/>
      <c r="R61" s="179"/>
      <c r="S61" s="179"/>
      <c r="T61" s="179"/>
      <c r="U61" s="179"/>
      <c r="V61" s="179"/>
      <c r="W61" s="179"/>
    </row>
    <row r="62" spans="13:23" ht="12">
      <c r="M62" s="179"/>
      <c r="N62" s="179"/>
      <c r="O62" s="179"/>
      <c r="P62" s="179"/>
      <c r="Q62" s="179"/>
      <c r="R62" s="179"/>
      <c r="S62" s="179"/>
      <c r="T62" s="179"/>
      <c r="U62" s="179"/>
      <c r="V62" s="179"/>
      <c r="W62" s="179"/>
    </row>
  </sheetData>
  <mergeCells count="24">
    <mergeCell ref="B5:C6"/>
    <mergeCell ref="E5:K5"/>
    <mergeCell ref="B8:C8"/>
    <mergeCell ref="B10:C10"/>
    <mergeCell ref="D12:D13"/>
    <mergeCell ref="E12:E13"/>
    <mergeCell ref="F12:F13"/>
    <mergeCell ref="G12:G13"/>
    <mergeCell ref="H12:H13"/>
    <mergeCell ref="I12:I13"/>
    <mergeCell ref="J12:J13"/>
    <mergeCell ref="K12:K13"/>
    <mergeCell ref="D14:D15"/>
    <mergeCell ref="E14:E15"/>
    <mergeCell ref="F14:F15"/>
    <mergeCell ref="G14:G15"/>
    <mergeCell ref="H14:H15"/>
    <mergeCell ref="I14:I15"/>
    <mergeCell ref="J14:J15"/>
    <mergeCell ref="K14:K15"/>
    <mergeCell ref="B17:C17"/>
    <mergeCell ref="B18:C18"/>
    <mergeCell ref="B19:C19"/>
    <mergeCell ref="B20:C20"/>
  </mergeCells>
  <printOptions/>
  <pageMargins left="0.43" right="0.26" top="0.31" bottom="0.49" header="0.25" footer="0.512"/>
  <pageSetup horizontalDpi="600" verticalDpi="600" orientation="portrait" paperSize="9" r:id="rId1"/>
  <headerFooter alignWithMargins="0">
    <oddHeader>&amp;R&amp;D  &amp;T</oddHeader>
  </headerFooter>
</worksheet>
</file>

<file path=xl/worksheets/sheet38.xml><?xml version="1.0" encoding="utf-8"?>
<worksheet xmlns="http://schemas.openxmlformats.org/spreadsheetml/2006/main" xmlns:r="http://schemas.openxmlformats.org/officeDocument/2006/relationships">
  <sheetPr codeName="Sheet37"/>
  <dimension ref="A2:N449"/>
  <sheetViews>
    <sheetView zoomScaleSheetLayoutView="100" workbookViewId="0" topLeftCell="A1">
      <selection activeCell="A1" sqref="A1"/>
    </sheetView>
  </sheetViews>
  <sheetFormatPr defaultColWidth="9.00390625" defaultRowHeight="13.5"/>
  <cols>
    <col min="1" max="1" width="2.75390625" style="149" customWidth="1"/>
    <col min="2" max="3" width="4.125" style="149" customWidth="1"/>
    <col min="4" max="4" width="31.375" style="149" customWidth="1"/>
    <col min="5" max="5" width="21.75390625" style="179" customWidth="1"/>
    <col min="6" max="6" width="15.125" style="149" customWidth="1"/>
    <col min="7" max="16384" width="9.00390625" style="149" customWidth="1"/>
  </cols>
  <sheetData>
    <row r="1" ht="9.75" customHeight="1"/>
    <row r="2" ht="7.5" customHeight="1">
      <c r="C2" s="786"/>
    </row>
    <row r="3" spans="2:6" ht="19.5" customHeight="1" thickBot="1">
      <c r="B3" s="797" t="s">
        <v>626</v>
      </c>
      <c r="C3" s="179"/>
      <c r="D3" s="244"/>
      <c r="E3" s="798"/>
      <c r="F3" s="798" t="s">
        <v>1111</v>
      </c>
    </row>
    <row r="4" spans="1:6" ht="21" customHeight="1" thickTop="1">
      <c r="A4" s="301"/>
      <c r="B4" s="1496" t="s">
        <v>1112</v>
      </c>
      <c r="C4" s="1496"/>
      <c r="D4" s="1496"/>
      <c r="E4" s="621" t="s">
        <v>1113</v>
      </c>
      <c r="F4" s="622" t="s">
        <v>1114</v>
      </c>
    </row>
    <row r="5" spans="1:6" ht="6" customHeight="1">
      <c r="A5" s="301"/>
      <c r="B5" s="244"/>
      <c r="C5" s="799"/>
      <c r="D5" s="799"/>
      <c r="E5" s="253"/>
      <c r="F5" s="254"/>
    </row>
    <row r="6" spans="1:6" ht="15" customHeight="1">
      <c r="A6" s="301"/>
      <c r="B6" s="1497" t="s">
        <v>1115</v>
      </c>
      <c r="C6" s="1497"/>
      <c r="D6" s="1498"/>
      <c r="E6" s="1213">
        <f>E8+E54+E60+E62+E42</f>
        <v>69676407</v>
      </c>
      <c r="F6" s="1214">
        <v>1</v>
      </c>
    </row>
    <row r="7" spans="1:6" ht="6" customHeight="1">
      <c r="A7" s="301"/>
      <c r="B7" s="244"/>
      <c r="C7" s="799"/>
      <c r="D7" s="799"/>
      <c r="E7" s="1215"/>
      <c r="F7" s="1216"/>
    </row>
    <row r="8" spans="1:7" ht="15" customHeight="1">
      <c r="A8" s="301"/>
      <c r="B8" s="1494" t="s">
        <v>1116</v>
      </c>
      <c r="C8" s="1495"/>
      <c r="D8" s="1495"/>
      <c r="E8" s="1215">
        <f>E9+E11+E26+E31+E37+E39+E38+E40+E10</f>
        <v>31150620</v>
      </c>
      <c r="F8" s="1217">
        <f aca="true" t="shared" si="0" ref="F8:F40">IF(E$6=0,0,ROUND(E8/E$6,3))</f>
        <v>0.447</v>
      </c>
      <c r="G8" s="801"/>
    </row>
    <row r="9" spans="1:6" ht="15" customHeight="1">
      <c r="A9" s="301"/>
      <c r="B9" s="402"/>
      <c r="C9" s="1494" t="s">
        <v>1117</v>
      </c>
      <c r="D9" s="1499"/>
      <c r="E9" s="395">
        <v>3215867</v>
      </c>
      <c r="F9" s="1217">
        <f t="shared" si="0"/>
        <v>0.046</v>
      </c>
    </row>
    <row r="10" spans="1:6" ht="15" customHeight="1">
      <c r="A10" s="301"/>
      <c r="B10" s="402"/>
      <c r="C10" s="1494" t="s">
        <v>1118</v>
      </c>
      <c r="D10" s="1500"/>
      <c r="E10" s="395">
        <v>230219</v>
      </c>
      <c r="F10" s="1217">
        <f t="shared" si="0"/>
        <v>0.003</v>
      </c>
    </row>
    <row r="11" spans="1:6" s="613" customFormat="1" ht="15" customHeight="1">
      <c r="A11" s="794"/>
      <c r="B11" s="244"/>
      <c r="C11" s="1494" t="s">
        <v>1119</v>
      </c>
      <c r="D11" s="1495"/>
      <c r="E11" s="395">
        <f>SUM(E12:E25)</f>
        <v>21271568</v>
      </c>
      <c r="F11" s="1217">
        <f t="shared" si="0"/>
        <v>0.305</v>
      </c>
    </row>
    <row r="12" spans="1:6" ht="15" customHeight="1">
      <c r="A12" s="301"/>
      <c r="B12" s="244"/>
      <c r="C12" s="802"/>
      <c r="D12" s="402" t="s">
        <v>1120</v>
      </c>
      <c r="E12" s="395">
        <v>4816493</v>
      </c>
      <c r="F12" s="1217">
        <f t="shared" si="0"/>
        <v>0.069</v>
      </c>
    </row>
    <row r="13" spans="1:6" ht="15" customHeight="1">
      <c r="A13" s="301"/>
      <c r="B13" s="244"/>
      <c r="C13" s="802"/>
      <c r="D13" s="402" t="s">
        <v>1121</v>
      </c>
      <c r="E13" s="395">
        <v>293799</v>
      </c>
      <c r="F13" s="1217">
        <f t="shared" si="0"/>
        <v>0.004</v>
      </c>
    </row>
    <row r="14" spans="1:6" ht="15" customHeight="1">
      <c r="A14" s="301"/>
      <c r="B14" s="244"/>
      <c r="C14" s="802"/>
      <c r="D14" s="402" t="s">
        <v>1122</v>
      </c>
      <c r="E14" s="395">
        <v>658999</v>
      </c>
      <c r="F14" s="1217">
        <f t="shared" si="0"/>
        <v>0.009</v>
      </c>
    </row>
    <row r="15" spans="1:6" ht="15" customHeight="1">
      <c r="A15" s="301"/>
      <c r="B15" s="244"/>
      <c r="C15" s="802"/>
      <c r="D15" s="402" t="s">
        <v>1123</v>
      </c>
      <c r="E15" s="395">
        <v>510</v>
      </c>
      <c r="F15" s="1217">
        <f t="shared" si="0"/>
        <v>0</v>
      </c>
    </row>
    <row r="16" spans="1:6" ht="15" customHeight="1">
      <c r="A16" s="301"/>
      <c r="B16" s="244"/>
      <c r="C16" s="802"/>
      <c r="D16" s="402" t="s">
        <v>1124</v>
      </c>
      <c r="E16" s="395">
        <v>1064513</v>
      </c>
      <c r="F16" s="1217">
        <f t="shared" si="0"/>
        <v>0.015</v>
      </c>
    </row>
    <row r="17" spans="1:6" ht="15" customHeight="1">
      <c r="A17" s="301"/>
      <c r="B17" s="244"/>
      <c r="C17" s="802"/>
      <c r="D17" s="402" t="s">
        <v>1125</v>
      </c>
      <c r="E17" s="395">
        <v>32447</v>
      </c>
      <c r="F17" s="1217">
        <f t="shared" si="0"/>
        <v>0</v>
      </c>
    </row>
    <row r="18" spans="1:6" ht="15" customHeight="1">
      <c r="A18" s="301"/>
      <c r="B18" s="244"/>
      <c r="C18" s="802"/>
      <c r="D18" s="402" t="s">
        <v>1126</v>
      </c>
      <c r="E18" s="395">
        <v>45742</v>
      </c>
      <c r="F18" s="1217">
        <f t="shared" si="0"/>
        <v>0.001</v>
      </c>
    </row>
    <row r="19" spans="1:6" ht="15" customHeight="1">
      <c r="A19" s="301"/>
      <c r="B19" s="244"/>
      <c r="C19" s="802"/>
      <c r="D19" s="888" t="s">
        <v>1127</v>
      </c>
      <c r="E19" s="395">
        <v>1995</v>
      </c>
      <c r="F19" s="1217">
        <f t="shared" si="0"/>
        <v>0</v>
      </c>
    </row>
    <row r="20" spans="1:6" ht="15" customHeight="1">
      <c r="A20" s="301"/>
      <c r="B20" s="244"/>
      <c r="C20" s="802"/>
      <c r="D20" s="402" t="s">
        <v>1128</v>
      </c>
      <c r="E20" s="395">
        <v>8052536</v>
      </c>
      <c r="F20" s="1217">
        <f t="shared" si="0"/>
        <v>0.116</v>
      </c>
    </row>
    <row r="21" spans="1:6" ht="15" customHeight="1">
      <c r="A21" s="301"/>
      <c r="B21" s="244"/>
      <c r="C21" s="802"/>
      <c r="D21" s="402" t="s">
        <v>1129</v>
      </c>
      <c r="E21" s="395">
        <v>742168</v>
      </c>
      <c r="F21" s="1217">
        <f t="shared" si="0"/>
        <v>0.011</v>
      </c>
    </row>
    <row r="22" spans="1:6" ht="15" customHeight="1">
      <c r="A22" s="301"/>
      <c r="B22" s="244"/>
      <c r="C22" s="802"/>
      <c r="D22" s="402" t="s">
        <v>1130</v>
      </c>
      <c r="E22" s="395">
        <v>3349265</v>
      </c>
      <c r="F22" s="1217">
        <f t="shared" si="0"/>
        <v>0.048</v>
      </c>
    </row>
    <row r="23" spans="1:6" ht="15" customHeight="1">
      <c r="A23" s="301"/>
      <c r="B23" s="244"/>
      <c r="C23" s="802"/>
      <c r="D23" s="888" t="s">
        <v>1131</v>
      </c>
      <c r="E23" s="395">
        <v>350845</v>
      </c>
      <c r="F23" s="1217">
        <f t="shared" si="0"/>
        <v>0.005</v>
      </c>
    </row>
    <row r="24" spans="1:6" ht="15" customHeight="1">
      <c r="A24" s="301"/>
      <c r="B24" s="244"/>
      <c r="C24" s="402"/>
      <c r="D24" s="402" t="s">
        <v>1132</v>
      </c>
      <c r="E24" s="395">
        <v>1820095</v>
      </c>
      <c r="F24" s="1217">
        <f t="shared" si="0"/>
        <v>0.026</v>
      </c>
    </row>
    <row r="25" spans="1:6" ht="15" customHeight="1">
      <c r="A25" s="301"/>
      <c r="B25" s="244"/>
      <c r="C25" s="402"/>
      <c r="D25" s="402" t="s">
        <v>1133</v>
      </c>
      <c r="E25" s="395">
        <v>42161</v>
      </c>
      <c r="F25" s="1217">
        <f t="shared" si="0"/>
        <v>0.001</v>
      </c>
    </row>
    <row r="26" spans="1:6" ht="15" customHeight="1">
      <c r="A26" s="301"/>
      <c r="B26" s="244"/>
      <c r="C26" s="1494" t="s">
        <v>1134</v>
      </c>
      <c r="D26" s="1495"/>
      <c r="E26" s="395">
        <f>SUM(E27:E30)</f>
        <v>4707294</v>
      </c>
      <c r="F26" s="1217">
        <f t="shared" si="0"/>
        <v>0.068</v>
      </c>
    </row>
    <row r="27" spans="1:6" ht="15" customHeight="1">
      <c r="A27" s="301"/>
      <c r="B27" s="244"/>
      <c r="C27" s="402"/>
      <c r="D27" s="402" t="s">
        <v>1135</v>
      </c>
      <c r="E27" s="395">
        <v>4087341</v>
      </c>
      <c r="F27" s="1217">
        <f t="shared" si="0"/>
        <v>0.059</v>
      </c>
    </row>
    <row r="28" spans="1:6" ht="15" customHeight="1">
      <c r="A28" s="301"/>
      <c r="B28" s="244"/>
      <c r="C28" s="402"/>
      <c r="D28" s="402" t="s">
        <v>1136</v>
      </c>
      <c r="E28" s="395">
        <v>39497</v>
      </c>
      <c r="F28" s="1217">
        <f t="shared" si="0"/>
        <v>0.001</v>
      </c>
    </row>
    <row r="29" spans="1:6" ht="15" customHeight="1">
      <c r="A29" s="301"/>
      <c r="B29" s="244"/>
      <c r="C29" s="402"/>
      <c r="D29" s="402" t="s">
        <v>1137</v>
      </c>
      <c r="E29" s="395">
        <v>574093</v>
      </c>
      <c r="F29" s="1217">
        <f t="shared" si="0"/>
        <v>0.008</v>
      </c>
    </row>
    <row r="30" spans="1:6" ht="15" customHeight="1">
      <c r="A30" s="301"/>
      <c r="B30" s="244"/>
      <c r="C30" s="402"/>
      <c r="D30" s="402" t="s">
        <v>1138</v>
      </c>
      <c r="E30" s="395">
        <v>6363</v>
      </c>
      <c r="F30" s="1217">
        <f t="shared" si="0"/>
        <v>0</v>
      </c>
    </row>
    <row r="31" spans="1:6" ht="15" customHeight="1">
      <c r="A31" s="301"/>
      <c r="B31" s="244"/>
      <c r="C31" s="1494" t="s">
        <v>1139</v>
      </c>
      <c r="D31" s="1495"/>
      <c r="E31" s="395">
        <f>SUM(E32:E36)</f>
        <v>1362956</v>
      </c>
      <c r="F31" s="1217">
        <f t="shared" si="0"/>
        <v>0.02</v>
      </c>
    </row>
    <row r="32" spans="1:6" ht="15" customHeight="1">
      <c r="A32" s="301"/>
      <c r="B32" s="244"/>
      <c r="C32" s="244"/>
      <c r="D32" s="402" t="s">
        <v>1140</v>
      </c>
      <c r="E32" s="395">
        <v>159418</v>
      </c>
      <c r="F32" s="1217">
        <f t="shared" si="0"/>
        <v>0.002</v>
      </c>
    </row>
    <row r="33" spans="1:14" ht="15" customHeight="1">
      <c r="A33" s="301"/>
      <c r="B33" s="244"/>
      <c r="C33" s="244"/>
      <c r="D33" s="402" t="s">
        <v>1141</v>
      </c>
      <c r="E33" s="395">
        <v>4185</v>
      </c>
      <c r="F33" s="1217">
        <f t="shared" si="0"/>
        <v>0</v>
      </c>
      <c r="N33" s="179"/>
    </row>
    <row r="34" spans="1:14" ht="15" customHeight="1">
      <c r="A34" s="301"/>
      <c r="B34" s="244"/>
      <c r="C34" s="244"/>
      <c r="D34" s="402" t="s">
        <v>1142</v>
      </c>
      <c r="E34" s="395">
        <v>308620</v>
      </c>
      <c r="F34" s="1217">
        <f t="shared" si="0"/>
        <v>0.004</v>
      </c>
      <c r="N34" s="179"/>
    </row>
    <row r="35" spans="1:14" ht="15" customHeight="1">
      <c r="A35" s="301"/>
      <c r="B35" s="244"/>
      <c r="C35" s="244"/>
      <c r="D35" s="402" t="s">
        <v>1143</v>
      </c>
      <c r="E35" s="395">
        <v>820848</v>
      </c>
      <c r="F35" s="1217">
        <f t="shared" si="0"/>
        <v>0.012</v>
      </c>
      <c r="N35" s="179"/>
    </row>
    <row r="36" spans="1:14" ht="15" customHeight="1">
      <c r="A36" s="301"/>
      <c r="B36" s="244"/>
      <c r="C36" s="244"/>
      <c r="D36" s="888" t="s">
        <v>1144</v>
      </c>
      <c r="E36" s="395">
        <v>69885</v>
      </c>
      <c r="F36" s="1217">
        <f t="shared" si="0"/>
        <v>0.001</v>
      </c>
      <c r="N36" s="179"/>
    </row>
    <row r="37" spans="1:6" ht="15" customHeight="1">
      <c r="A37" s="301"/>
      <c r="B37" s="244"/>
      <c r="C37" s="1494" t="s">
        <v>1145</v>
      </c>
      <c r="D37" s="1495"/>
      <c r="E37" s="395">
        <v>78182</v>
      </c>
      <c r="F37" s="1217">
        <f t="shared" si="0"/>
        <v>0.001</v>
      </c>
    </row>
    <row r="38" spans="1:6" ht="15" customHeight="1">
      <c r="A38" s="301"/>
      <c r="B38" s="244"/>
      <c r="C38" s="1494" t="s">
        <v>1146</v>
      </c>
      <c r="D38" s="1495"/>
      <c r="E38" s="395">
        <v>13151</v>
      </c>
      <c r="F38" s="1217">
        <f t="shared" si="0"/>
        <v>0</v>
      </c>
    </row>
    <row r="39" spans="1:6" ht="15" customHeight="1">
      <c r="A39" s="301"/>
      <c r="B39" s="244"/>
      <c r="C39" s="1494" t="s">
        <v>1147</v>
      </c>
      <c r="D39" s="1495"/>
      <c r="E39" s="395">
        <v>212774</v>
      </c>
      <c r="F39" s="1217">
        <f t="shared" si="0"/>
        <v>0.003</v>
      </c>
    </row>
    <row r="40" spans="1:6" ht="15" customHeight="1">
      <c r="A40" s="301"/>
      <c r="B40" s="244"/>
      <c r="C40" s="1494" t="s">
        <v>1148</v>
      </c>
      <c r="D40" s="1495"/>
      <c r="E40" s="395">
        <v>58609</v>
      </c>
      <c r="F40" s="1217">
        <f t="shared" si="0"/>
        <v>0.001</v>
      </c>
    </row>
    <row r="41" spans="1:6" ht="15" customHeight="1">
      <c r="A41" s="301"/>
      <c r="B41" s="244"/>
      <c r="C41" s="244"/>
      <c r="D41" s="402"/>
      <c r="E41" s="395"/>
      <c r="F41" s="1217"/>
    </row>
    <row r="42" spans="1:6" ht="15" customHeight="1">
      <c r="A42" s="301"/>
      <c r="B42" s="1494" t="s">
        <v>1149</v>
      </c>
      <c r="C42" s="1495"/>
      <c r="D42" s="1495"/>
      <c r="E42" s="395">
        <f>SUM(E43:E52)</f>
        <v>4377181</v>
      </c>
      <c r="F42" s="1217">
        <f aca="true" t="shared" si="1" ref="F42:F52">IF(E$6=0,0,ROUND(E42/E$6,3))</f>
        <v>0.063</v>
      </c>
    </row>
    <row r="43" spans="1:6" ht="15" customHeight="1">
      <c r="A43" s="301"/>
      <c r="B43" s="244"/>
      <c r="C43" s="1494" t="s">
        <v>1150</v>
      </c>
      <c r="D43" s="1495"/>
      <c r="E43" s="395">
        <v>0</v>
      </c>
      <c r="F43" s="1217">
        <f t="shared" si="1"/>
        <v>0</v>
      </c>
    </row>
    <row r="44" spans="1:6" ht="15" customHeight="1">
      <c r="A44" s="301"/>
      <c r="B44" s="244"/>
      <c r="C44" s="1494" t="s">
        <v>1151</v>
      </c>
      <c r="D44" s="1495"/>
      <c r="E44" s="395">
        <v>0</v>
      </c>
      <c r="F44" s="1217">
        <f t="shared" si="1"/>
        <v>0</v>
      </c>
    </row>
    <row r="45" spans="1:6" ht="15" customHeight="1">
      <c r="A45" s="301"/>
      <c r="B45" s="244"/>
      <c r="C45" s="1494" t="s">
        <v>1152</v>
      </c>
      <c r="D45" s="1495"/>
      <c r="E45" s="395">
        <v>541744</v>
      </c>
      <c r="F45" s="1217">
        <f t="shared" si="1"/>
        <v>0.008</v>
      </c>
    </row>
    <row r="46" spans="1:6" ht="15" customHeight="1">
      <c r="A46" s="301"/>
      <c r="B46" s="244"/>
      <c r="C46" s="1494" t="s">
        <v>1153</v>
      </c>
      <c r="D46" s="1495"/>
      <c r="E46" s="395">
        <v>4198</v>
      </c>
      <c r="F46" s="1217">
        <f t="shared" si="1"/>
        <v>0</v>
      </c>
    </row>
    <row r="47" spans="1:6" ht="15" customHeight="1">
      <c r="A47" s="301"/>
      <c r="B47" s="244"/>
      <c r="C47" s="1494" t="s">
        <v>1154</v>
      </c>
      <c r="D47" s="1495"/>
      <c r="E47" s="395">
        <v>37966</v>
      </c>
      <c r="F47" s="1217">
        <f t="shared" si="1"/>
        <v>0.001</v>
      </c>
    </row>
    <row r="48" spans="1:6" ht="15" customHeight="1">
      <c r="A48" s="301"/>
      <c r="B48" s="244"/>
      <c r="C48" s="1494" t="s">
        <v>1155</v>
      </c>
      <c r="D48" s="1495"/>
      <c r="E48" s="395">
        <v>4275</v>
      </c>
      <c r="F48" s="1217">
        <f t="shared" si="1"/>
        <v>0</v>
      </c>
    </row>
    <row r="49" spans="1:6" ht="15" customHeight="1">
      <c r="A49" s="301"/>
      <c r="B49" s="244"/>
      <c r="C49" s="1494" t="s">
        <v>1142</v>
      </c>
      <c r="D49" s="1495"/>
      <c r="E49" s="395">
        <v>3729823</v>
      </c>
      <c r="F49" s="1217">
        <f t="shared" si="1"/>
        <v>0.054</v>
      </c>
    </row>
    <row r="50" spans="1:6" ht="15" customHeight="1">
      <c r="A50" s="301"/>
      <c r="B50" s="244"/>
      <c r="C50" s="1494" t="s">
        <v>1156</v>
      </c>
      <c r="D50" s="1495"/>
      <c r="E50" s="395">
        <v>20102</v>
      </c>
      <c r="F50" s="1217">
        <f t="shared" si="1"/>
        <v>0</v>
      </c>
    </row>
    <row r="51" spans="1:6" ht="15" customHeight="1">
      <c r="A51" s="301"/>
      <c r="B51" s="244"/>
      <c r="C51" s="1494" t="s">
        <v>1157</v>
      </c>
      <c r="D51" s="1495"/>
      <c r="E51" s="395">
        <v>0</v>
      </c>
      <c r="F51" s="1217">
        <f t="shared" si="1"/>
        <v>0</v>
      </c>
    </row>
    <row r="52" spans="1:6" ht="15" customHeight="1">
      <c r="A52" s="301"/>
      <c r="B52" s="244"/>
      <c r="C52" s="1494" t="s">
        <v>1158</v>
      </c>
      <c r="D52" s="1495"/>
      <c r="E52" s="395">
        <v>39073</v>
      </c>
      <c r="F52" s="1217">
        <f t="shared" si="1"/>
        <v>0.001</v>
      </c>
    </row>
    <row r="53" spans="1:6" ht="15" customHeight="1">
      <c r="A53" s="301"/>
      <c r="B53" s="244"/>
      <c r="C53" s="244"/>
      <c r="D53" s="402"/>
      <c r="E53" s="395"/>
      <c r="F53" s="1217"/>
    </row>
    <row r="54" spans="1:6" ht="15" customHeight="1">
      <c r="A54" s="301"/>
      <c r="B54" s="1494" t="s">
        <v>1159</v>
      </c>
      <c r="C54" s="1495"/>
      <c r="D54" s="1495"/>
      <c r="E54" s="395">
        <f>SUM(E55:E58)</f>
        <v>33148844</v>
      </c>
      <c r="F54" s="1217">
        <f>IF(E$6=0,0,ROUND(E54/E$6,3))</f>
        <v>0.476</v>
      </c>
    </row>
    <row r="55" spans="1:6" ht="15" customHeight="1">
      <c r="A55" s="301"/>
      <c r="B55" s="244"/>
      <c r="C55" s="1494" t="s">
        <v>1160</v>
      </c>
      <c r="D55" s="1495"/>
      <c r="E55" s="395">
        <v>17300733</v>
      </c>
      <c r="F55" s="1217">
        <f>IF(E$6=0,0,ROUND(E55/E$6,3))</f>
        <v>0.248</v>
      </c>
    </row>
    <row r="56" spans="1:6" ht="15" customHeight="1">
      <c r="A56" s="301"/>
      <c r="B56" s="244"/>
      <c r="C56" s="1494" t="s">
        <v>1161</v>
      </c>
      <c r="D56" s="1495"/>
      <c r="E56" s="395">
        <v>10690010</v>
      </c>
      <c r="F56" s="1217">
        <f>IF(E$6=0,0,ROUND(E56/E$6,3))</f>
        <v>0.153</v>
      </c>
    </row>
    <row r="57" spans="1:6" ht="15" customHeight="1">
      <c r="A57" s="301"/>
      <c r="B57" s="244"/>
      <c r="C57" s="1494" t="s">
        <v>1162</v>
      </c>
      <c r="D57" s="1495"/>
      <c r="E57" s="395">
        <v>2296221</v>
      </c>
      <c r="F57" s="1217">
        <f>IF(E$6=0,0,ROUND(E57/E$6,3))</f>
        <v>0.033</v>
      </c>
    </row>
    <row r="58" spans="1:6" ht="15" customHeight="1">
      <c r="A58" s="301"/>
      <c r="B58" s="244"/>
      <c r="C58" s="1494" t="s">
        <v>1163</v>
      </c>
      <c r="D58" s="1495"/>
      <c r="E58" s="395">
        <v>2861880</v>
      </c>
      <c r="F58" s="1217">
        <f>IF(E$6=0,0,ROUND(E58/E$6,3))</f>
        <v>0.041</v>
      </c>
    </row>
    <row r="59" spans="1:6" ht="15" customHeight="1">
      <c r="A59" s="301"/>
      <c r="B59" s="244"/>
      <c r="C59" s="244"/>
      <c r="D59" s="402"/>
      <c r="E59" s="395"/>
      <c r="F59" s="1217"/>
    </row>
    <row r="60" spans="1:6" ht="15" customHeight="1">
      <c r="A60" s="301"/>
      <c r="B60" s="1494" t="s">
        <v>1164</v>
      </c>
      <c r="C60" s="1495"/>
      <c r="D60" s="1495"/>
      <c r="E60" s="395">
        <v>902177</v>
      </c>
      <c r="F60" s="1217">
        <f>IF(E$6=0,0,ROUND(E60/E$6,3))</f>
        <v>0.013</v>
      </c>
    </row>
    <row r="61" spans="1:6" ht="15" customHeight="1">
      <c r="A61" s="301"/>
      <c r="B61" s="402"/>
      <c r="C61" s="800"/>
      <c r="D61" s="800"/>
      <c r="E61" s="395"/>
      <c r="F61" s="1217"/>
    </row>
    <row r="62" spans="1:6" ht="15" customHeight="1">
      <c r="A62" s="301"/>
      <c r="B62" s="1494" t="s">
        <v>1165</v>
      </c>
      <c r="C62" s="1495"/>
      <c r="D62" s="1495"/>
      <c r="E62" s="395">
        <v>97585</v>
      </c>
      <c r="F62" s="1217">
        <f>IF(E$6=0,0,ROUND(E62/E$6,3))</f>
        <v>0.001</v>
      </c>
    </row>
    <row r="63" spans="1:6" ht="15" customHeight="1" thickBot="1">
      <c r="A63" s="301"/>
      <c r="B63" s="803"/>
      <c r="C63" s="803"/>
      <c r="D63" s="804"/>
      <c r="E63" s="399"/>
      <c r="F63" s="1062"/>
    </row>
    <row r="64" spans="2:6" ht="15" customHeight="1">
      <c r="B64" s="179"/>
      <c r="C64" s="179" t="s">
        <v>1104</v>
      </c>
      <c r="D64" s="179"/>
      <c r="F64" s="179"/>
    </row>
    <row r="65" spans="2:4" ht="12">
      <c r="B65" s="179"/>
      <c r="C65" s="179"/>
      <c r="D65" s="179"/>
    </row>
    <row r="66" spans="2:4" ht="12">
      <c r="B66" s="179"/>
      <c r="C66" s="179"/>
      <c r="D66" s="179"/>
    </row>
    <row r="67" spans="2:4" ht="12">
      <c r="B67" s="179"/>
      <c r="C67" s="179"/>
      <c r="D67" s="179"/>
    </row>
    <row r="68" spans="2:4" ht="12">
      <c r="B68" s="179"/>
      <c r="C68" s="179"/>
      <c r="D68" s="179"/>
    </row>
    <row r="69" spans="2:4" ht="12">
      <c r="B69" s="179"/>
      <c r="C69" s="179"/>
      <c r="D69" s="179"/>
    </row>
    <row r="70" spans="2:4" ht="12">
      <c r="B70" s="179"/>
      <c r="C70" s="179"/>
      <c r="D70" s="179"/>
    </row>
    <row r="71" spans="2:4" ht="12">
      <c r="B71" s="179"/>
      <c r="C71" s="179"/>
      <c r="D71" s="179"/>
    </row>
    <row r="72" spans="2:4" ht="12">
      <c r="B72" s="179"/>
      <c r="C72" s="179"/>
      <c r="D72" s="179"/>
    </row>
    <row r="73" spans="2:4" ht="12">
      <c r="B73" s="179"/>
      <c r="C73" s="179"/>
      <c r="D73" s="179"/>
    </row>
    <row r="74" spans="2:4" ht="12">
      <c r="B74" s="179"/>
      <c r="C74" s="179"/>
      <c r="D74" s="179"/>
    </row>
    <row r="75" spans="2:4" ht="12">
      <c r="B75" s="179"/>
      <c r="C75" s="179"/>
      <c r="D75" s="179"/>
    </row>
    <row r="76" spans="2:4" ht="12">
      <c r="B76" s="179"/>
      <c r="C76" s="179"/>
      <c r="D76" s="179"/>
    </row>
    <row r="77" spans="2:4" ht="12">
      <c r="B77" s="179"/>
      <c r="C77" s="179"/>
      <c r="D77" s="179"/>
    </row>
    <row r="78" spans="2:4" ht="12">
      <c r="B78" s="179"/>
      <c r="C78" s="179"/>
      <c r="D78" s="179"/>
    </row>
    <row r="79" spans="2:4" ht="12">
      <c r="B79" s="179"/>
      <c r="C79" s="179"/>
      <c r="D79" s="179"/>
    </row>
    <row r="80" spans="2:4" ht="12">
      <c r="B80" s="179"/>
      <c r="C80" s="179"/>
      <c r="D80" s="179"/>
    </row>
    <row r="81" spans="2:4" ht="12">
      <c r="B81" s="179"/>
      <c r="C81" s="179"/>
      <c r="D81" s="179"/>
    </row>
    <row r="82" spans="2:4" ht="12">
      <c r="B82" s="179"/>
      <c r="C82" s="179"/>
      <c r="D82" s="179"/>
    </row>
    <row r="83" spans="2:4" ht="12">
      <c r="B83" s="179"/>
      <c r="C83" s="179"/>
      <c r="D83" s="179"/>
    </row>
    <row r="84" spans="2:4" ht="12">
      <c r="B84" s="179"/>
      <c r="C84" s="179"/>
      <c r="D84" s="179"/>
    </row>
    <row r="85" spans="2:4" ht="12">
      <c r="B85" s="179"/>
      <c r="C85" s="179"/>
      <c r="D85" s="179"/>
    </row>
    <row r="86" spans="2:4" ht="12">
      <c r="B86" s="179"/>
      <c r="C86" s="179"/>
      <c r="D86" s="179"/>
    </row>
    <row r="87" spans="2:4" ht="12">
      <c r="B87" s="179"/>
      <c r="C87" s="179"/>
      <c r="D87" s="179"/>
    </row>
    <row r="88" spans="2:4" ht="12">
      <c r="B88" s="179"/>
      <c r="C88" s="179"/>
      <c r="D88" s="179"/>
    </row>
    <row r="89" spans="2:4" ht="12">
      <c r="B89" s="179"/>
      <c r="C89" s="179"/>
      <c r="D89" s="179"/>
    </row>
    <row r="90" spans="2:4" ht="12">
      <c r="B90" s="179"/>
      <c r="C90" s="179"/>
      <c r="D90" s="179"/>
    </row>
    <row r="91" spans="2:4" ht="12">
      <c r="B91" s="179"/>
      <c r="C91" s="179"/>
      <c r="D91" s="179"/>
    </row>
    <row r="92" spans="2:4" ht="12">
      <c r="B92" s="179"/>
      <c r="C92" s="179"/>
      <c r="D92" s="179"/>
    </row>
    <row r="93" spans="2:4" ht="12">
      <c r="B93" s="179"/>
      <c r="C93" s="179"/>
      <c r="D93" s="179"/>
    </row>
    <row r="94" spans="2:4" ht="12">
      <c r="B94" s="179"/>
      <c r="C94" s="179"/>
      <c r="D94" s="179"/>
    </row>
    <row r="95" spans="2:4" ht="12">
      <c r="B95" s="179"/>
      <c r="C95" s="179"/>
      <c r="D95" s="179"/>
    </row>
    <row r="96" spans="2:4" ht="12">
      <c r="B96" s="179"/>
      <c r="C96" s="179"/>
      <c r="D96" s="179"/>
    </row>
    <row r="97" spans="2:4" ht="12">
      <c r="B97" s="179"/>
      <c r="C97" s="179"/>
      <c r="D97" s="179"/>
    </row>
    <row r="98" spans="2:4" ht="12">
      <c r="B98" s="179"/>
      <c r="C98" s="179"/>
      <c r="D98" s="179"/>
    </row>
    <row r="99" spans="2:4" ht="12">
      <c r="B99" s="179"/>
      <c r="C99" s="179"/>
      <c r="D99" s="179"/>
    </row>
    <row r="100" spans="2:4" ht="12">
      <c r="B100" s="179"/>
      <c r="C100" s="179"/>
      <c r="D100" s="179"/>
    </row>
    <row r="101" spans="2:4" ht="12">
      <c r="B101" s="179"/>
      <c r="C101" s="179"/>
      <c r="D101" s="179"/>
    </row>
    <row r="102" spans="2:4" ht="12">
      <c r="B102" s="179"/>
      <c r="C102" s="179"/>
      <c r="D102" s="179"/>
    </row>
    <row r="103" spans="2:4" ht="12">
      <c r="B103" s="179"/>
      <c r="C103" s="179"/>
      <c r="D103" s="179"/>
    </row>
    <row r="104" spans="2:4" ht="12">
      <c r="B104" s="179"/>
      <c r="C104" s="179"/>
      <c r="D104" s="179"/>
    </row>
    <row r="105" spans="2:4" ht="12">
      <c r="B105" s="179"/>
      <c r="C105" s="179"/>
      <c r="D105" s="179"/>
    </row>
    <row r="106" spans="2:4" ht="12">
      <c r="B106" s="179"/>
      <c r="C106" s="179"/>
      <c r="D106" s="179"/>
    </row>
    <row r="107" spans="2:4" ht="12">
      <c r="B107" s="179"/>
      <c r="C107" s="179"/>
      <c r="D107" s="179"/>
    </row>
    <row r="108" spans="2:4" ht="12">
      <c r="B108" s="179"/>
      <c r="C108" s="179"/>
      <c r="D108" s="179"/>
    </row>
    <row r="109" spans="2:4" ht="12">
      <c r="B109" s="179"/>
      <c r="C109" s="179"/>
      <c r="D109" s="179"/>
    </row>
    <row r="110" spans="2:4" ht="12">
      <c r="B110" s="179"/>
      <c r="C110" s="179"/>
      <c r="D110" s="179"/>
    </row>
    <row r="111" spans="2:4" ht="12">
      <c r="B111" s="179"/>
      <c r="C111" s="179"/>
      <c r="D111" s="179"/>
    </row>
    <row r="112" spans="2:4" ht="12">
      <c r="B112" s="179"/>
      <c r="C112" s="179"/>
      <c r="D112" s="179"/>
    </row>
    <row r="113" spans="2:4" ht="12">
      <c r="B113" s="179"/>
      <c r="C113" s="179"/>
      <c r="D113" s="179"/>
    </row>
    <row r="114" spans="2:4" ht="12">
      <c r="B114" s="179"/>
      <c r="C114" s="179"/>
      <c r="D114" s="179"/>
    </row>
    <row r="115" spans="2:4" ht="12">
      <c r="B115" s="179"/>
      <c r="C115" s="179"/>
      <c r="D115" s="179"/>
    </row>
    <row r="116" spans="2:4" ht="12">
      <c r="B116" s="179"/>
      <c r="C116" s="179"/>
      <c r="D116" s="179"/>
    </row>
    <row r="117" spans="2:4" ht="12">
      <c r="B117" s="179"/>
      <c r="C117" s="179"/>
      <c r="D117" s="179"/>
    </row>
    <row r="118" spans="2:4" ht="12">
      <c r="B118" s="179"/>
      <c r="C118" s="179"/>
      <c r="D118" s="179"/>
    </row>
    <row r="119" spans="2:4" ht="12">
      <c r="B119" s="179"/>
      <c r="C119" s="179"/>
      <c r="D119" s="179"/>
    </row>
    <row r="120" spans="2:4" ht="12">
      <c r="B120" s="179"/>
      <c r="C120" s="179"/>
      <c r="D120" s="179"/>
    </row>
    <row r="121" spans="2:4" ht="12">
      <c r="B121" s="179"/>
      <c r="C121" s="179"/>
      <c r="D121" s="179"/>
    </row>
    <row r="122" spans="2:4" ht="12">
      <c r="B122" s="179"/>
      <c r="C122" s="179"/>
      <c r="D122" s="179"/>
    </row>
    <row r="123" spans="2:4" ht="12">
      <c r="B123" s="179"/>
      <c r="C123" s="179"/>
      <c r="D123" s="179"/>
    </row>
    <row r="124" spans="2:4" ht="12">
      <c r="B124" s="179"/>
      <c r="C124" s="179"/>
      <c r="D124" s="179"/>
    </row>
    <row r="125" spans="2:4" ht="12">
      <c r="B125" s="179"/>
      <c r="C125" s="179"/>
      <c r="D125" s="179"/>
    </row>
    <row r="126" spans="2:4" ht="12">
      <c r="B126" s="179"/>
      <c r="C126" s="179"/>
      <c r="D126" s="179"/>
    </row>
    <row r="127" spans="2:4" ht="12">
      <c r="B127" s="179"/>
      <c r="C127" s="179"/>
      <c r="D127" s="179"/>
    </row>
    <row r="128" spans="2:4" ht="12">
      <c r="B128" s="179"/>
      <c r="C128" s="179"/>
      <c r="D128" s="179"/>
    </row>
    <row r="129" spans="2:4" ht="12">
      <c r="B129" s="179"/>
      <c r="C129" s="179"/>
      <c r="D129" s="179"/>
    </row>
    <row r="130" spans="2:4" ht="12">
      <c r="B130" s="179"/>
      <c r="C130" s="179"/>
      <c r="D130" s="179"/>
    </row>
    <row r="131" spans="2:4" ht="12">
      <c r="B131" s="179"/>
      <c r="C131" s="179"/>
      <c r="D131" s="179"/>
    </row>
    <row r="132" spans="2:4" ht="12">
      <c r="B132" s="179"/>
      <c r="C132" s="179"/>
      <c r="D132" s="179"/>
    </row>
    <row r="133" spans="2:4" ht="12">
      <c r="B133" s="179"/>
      <c r="C133" s="179"/>
      <c r="D133" s="179"/>
    </row>
    <row r="134" spans="2:4" ht="12">
      <c r="B134" s="179"/>
      <c r="C134" s="179"/>
      <c r="D134" s="179"/>
    </row>
    <row r="135" spans="2:4" ht="12">
      <c r="B135" s="179"/>
      <c r="C135" s="179"/>
      <c r="D135" s="179"/>
    </row>
    <row r="136" spans="2:4" ht="12">
      <c r="B136" s="179"/>
      <c r="C136" s="179"/>
      <c r="D136" s="179"/>
    </row>
    <row r="137" spans="2:4" ht="12">
      <c r="B137" s="179"/>
      <c r="C137" s="179"/>
      <c r="D137" s="179"/>
    </row>
    <row r="138" spans="2:4" ht="12">
      <c r="B138" s="179"/>
      <c r="C138" s="179"/>
      <c r="D138" s="179"/>
    </row>
    <row r="139" spans="2:4" ht="12">
      <c r="B139" s="179"/>
      <c r="C139" s="179"/>
      <c r="D139" s="179"/>
    </row>
    <row r="140" spans="2:4" ht="12">
      <c r="B140" s="179"/>
      <c r="C140" s="179"/>
      <c r="D140" s="179"/>
    </row>
    <row r="141" spans="2:4" ht="12">
      <c r="B141" s="179"/>
      <c r="C141" s="179"/>
      <c r="D141" s="179"/>
    </row>
    <row r="142" spans="2:4" ht="12">
      <c r="B142" s="179"/>
      <c r="C142" s="179"/>
      <c r="D142" s="179"/>
    </row>
    <row r="143" spans="2:4" ht="12">
      <c r="B143" s="179"/>
      <c r="C143" s="179"/>
      <c r="D143" s="179"/>
    </row>
    <row r="144" spans="2:4" ht="12">
      <c r="B144" s="179"/>
      <c r="C144" s="179"/>
      <c r="D144" s="179"/>
    </row>
    <row r="145" spans="2:4" ht="12">
      <c r="B145" s="179"/>
      <c r="C145" s="179"/>
      <c r="D145" s="179"/>
    </row>
    <row r="146" spans="2:4" ht="12">
      <c r="B146" s="179"/>
      <c r="C146" s="179"/>
      <c r="D146" s="179"/>
    </row>
    <row r="147" spans="2:4" ht="12">
      <c r="B147" s="179"/>
      <c r="C147" s="179"/>
      <c r="D147" s="179"/>
    </row>
    <row r="148" spans="2:4" ht="12">
      <c r="B148" s="179"/>
      <c r="C148" s="179"/>
      <c r="D148" s="179"/>
    </row>
    <row r="149" spans="2:4" ht="12">
      <c r="B149" s="179"/>
      <c r="C149" s="179"/>
      <c r="D149" s="179"/>
    </row>
    <row r="150" spans="2:4" ht="12">
      <c r="B150" s="179"/>
      <c r="C150" s="179"/>
      <c r="D150" s="179"/>
    </row>
    <row r="151" spans="2:4" ht="12">
      <c r="B151" s="179"/>
      <c r="C151" s="179"/>
      <c r="D151" s="179"/>
    </row>
    <row r="152" spans="2:4" ht="12">
      <c r="B152" s="179"/>
      <c r="C152" s="179"/>
      <c r="D152" s="179"/>
    </row>
    <row r="153" spans="2:4" ht="12">
      <c r="B153" s="179"/>
      <c r="C153" s="179"/>
      <c r="D153" s="179"/>
    </row>
    <row r="154" spans="2:4" ht="12">
      <c r="B154" s="179"/>
      <c r="C154" s="179"/>
      <c r="D154" s="179"/>
    </row>
    <row r="155" spans="2:4" ht="12">
      <c r="B155" s="179"/>
      <c r="C155" s="179"/>
      <c r="D155" s="179"/>
    </row>
    <row r="156" spans="2:4" ht="12">
      <c r="B156" s="179"/>
      <c r="C156" s="179"/>
      <c r="D156" s="179"/>
    </row>
    <row r="157" spans="2:4" ht="12">
      <c r="B157" s="179"/>
      <c r="C157" s="179"/>
      <c r="D157" s="179"/>
    </row>
    <row r="158" spans="2:4" ht="12">
      <c r="B158" s="179"/>
      <c r="C158" s="179"/>
      <c r="D158" s="179"/>
    </row>
    <row r="159" spans="2:4" ht="12">
      <c r="B159" s="179"/>
      <c r="C159" s="179"/>
      <c r="D159" s="179"/>
    </row>
    <row r="160" spans="2:4" ht="12">
      <c r="B160" s="179"/>
      <c r="C160" s="179"/>
      <c r="D160" s="179"/>
    </row>
    <row r="161" spans="2:4" ht="12">
      <c r="B161" s="179"/>
      <c r="C161" s="179"/>
      <c r="D161" s="179"/>
    </row>
    <row r="162" spans="2:4" ht="12">
      <c r="B162" s="179"/>
      <c r="C162" s="179"/>
      <c r="D162" s="179"/>
    </row>
    <row r="163" spans="2:4" ht="12">
      <c r="B163" s="179"/>
      <c r="C163" s="179"/>
      <c r="D163" s="179"/>
    </row>
    <row r="164" spans="2:4" ht="12">
      <c r="B164" s="179"/>
      <c r="C164" s="179"/>
      <c r="D164" s="179"/>
    </row>
    <row r="165" spans="2:4" ht="12">
      <c r="B165" s="179"/>
      <c r="C165" s="179"/>
      <c r="D165" s="179"/>
    </row>
    <row r="166" spans="2:4" ht="12">
      <c r="B166" s="179"/>
      <c r="C166" s="179"/>
      <c r="D166" s="179"/>
    </row>
    <row r="167" spans="2:4" ht="12">
      <c r="B167" s="179"/>
      <c r="C167" s="179"/>
      <c r="D167" s="179"/>
    </row>
    <row r="168" spans="2:4" ht="12">
      <c r="B168" s="179"/>
      <c r="C168" s="179"/>
      <c r="D168" s="179"/>
    </row>
    <row r="169" spans="2:4" ht="12">
      <c r="B169" s="179"/>
      <c r="C169" s="179"/>
      <c r="D169" s="179"/>
    </row>
    <row r="170" spans="2:4" ht="12">
      <c r="B170" s="179"/>
      <c r="C170" s="179"/>
      <c r="D170" s="179"/>
    </row>
    <row r="171" spans="2:4" ht="12">
      <c r="B171" s="179"/>
      <c r="C171" s="179"/>
      <c r="D171" s="179"/>
    </row>
    <row r="172" spans="2:4" ht="12">
      <c r="B172" s="179"/>
      <c r="C172" s="179"/>
      <c r="D172" s="179"/>
    </row>
    <row r="173" spans="2:4" ht="12">
      <c r="B173" s="179"/>
      <c r="C173" s="179"/>
      <c r="D173" s="179"/>
    </row>
    <row r="174" spans="2:4" ht="12">
      <c r="B174" s="179"/>
      <c r="C174" s="179"/>
      <c r="D174" s="179"/>
    </row>
    <row r="175" spans="2:4" ht="12">
      <c r="B175" s="179"/>
      <c r="C175" s="179"/>
      <c r="D175" s="179"/>
    </row>
    <row r="176" spans="2:4" ht="12">
      <c r="B176" s="179"/>
      <c r="C176" s="179"/>
      <c r="D176" s="179"/>
    </row>
    <row r="177" spans="2:4" ht="12">
      <c r="B177" s="179"/>
      <c r="C177" s="179"/>
      <c r="D177" s="179"/>
    </row>
    <row r="178" spans="2:4" ht="12">
      <c r="B178" s="179"/>
      <c r="C178" s="179"/>
      <c r="D178" s="179"/>
    </row>
    <row r="179" spans="2:4" ht="12">
      <c r="B179" s="179"/>
      <c r="C179" s="179"/>
      <c r="D179" s="179"/>
    </row>
    <row r="180" spans="2:4" ht="12">
      <c r="B180" s="179"/>
      <c r="C180" s="179"/>
      <c r="D180" s="179"/>
    </row>
    <row r="181" spans="2:4" ht="12">
      <c r="B181" s="179"/>
      <c r="C181" s="179"/>
      <c r="D181" s="179"/>
    </row>
    <row r="182" spans="2:4" ht="12">
      <c r="B182" s="179"/>
      <c r="C182" s="179"/>
      <c r="D182" s="179"/>
    </row>
    <row r="183" spans="2:4" ht="12">
      <c r="B183" s="179"/>
      <c r="C183" s="179"/>
      <c r="D183" s="179"/>
    </row>
    <row r="184" spans="2:4" ht="12">
      <c r="B184" s="179"/>
      <c r="C184" s="179"/>
      <c r="D184" s="179"/>
    </row>
    <row r="185" spans="2:4" ht="12">
      <c r="B185" s="179"/>
      <c r="C185" s="179"/>
      <c r="D185" s="179"/>
    </row>
    <row r="186" spans="2:4" ht="12">
      <c r="B186" s="179"/>
      <c r="C186" s="179"/>
      <c r="D186" s="179"/>
    </row>
    <row r="187" spans="2:4" ht="12">
      <c r="B187" s="179"/>
      <c r="C187" s="179"/>
      <c r="D187" s="179"/>
    </row>
    <row r="188" spans="2:4" ht="12">
      <c r="B188" s="179"/>
      <c r="C188" s="179"/>
      <c r="D188" s="179"/>
    </row>
    <row r="189" spans="2:4" ht="12">
      <c r="B189" s="179"/>
      <c r="C189" s="179"/>
      <c r="D189" s="179"/>
    </row>
    <row r="190" spans="2:4" ht="12">
      <c r="B190" s="179"/>
      <c r="C190" s="179"/>
      <c r="D190" s="179"/>
    </row>
    <row r="191" spans="2:4" ht="12">
      <c r="B191" s="179"/>
      <c r="C191" s="179"/>
      <c r="D191" s="179"/>
    </row>
    <row r="192" spans="2:4" ht="12">
      <c r="B192" s="179"/>
      <c r="C192" s="179"/>
      <c r="D192" s="179"/>
    </row>
    <row r="193" spans="2:4" ht="12">
      <c r="B193" s="179"/>
      <c r="C193" s="179"/>
      <c r="D193" s="179"/>
    </row>
    <row r="194" spans="2:4" ht="12">
      <c r="B194" s="179"/>
      <c r="C194" s="179"/>
      <c r="D194" s="179"/>
    </row>
    <row r="195" spans="2:4" ht="12">
      <c r="B195" s="179"/>
      <c r="C195" s="179"/>
      <c r="D195" s="179"/>
    </row>
    <row r="196" spans="2:4" ht="12">
      <c r="B196" s="179"/>
      <c r="C196" s="179"/>
      <c r="D196" s="179"/>
    </row>
    <row r="197" spans="2:4" ht="12">
      <c r="B197" s="179"/>
      <c r="C197" s="179"/>
      <c r="D197" s="179"/>
    </row>
    <row r="198" spans="2:4" ht="12">
      <c r="B198" s="179"/>
      <c r="C198" s="179"/>
      <c r="D198" s="179"/>
    </row>
    <row r="199" spans="2:4" ht="12">
      <c r="B199" s="179"/>
      <c r="C199" s="179"/>
      <c r="D199" s="179"/>
    </row>
    <row r="200" spans="2:4" ht="12">
      <c r="B200" s="179"/>
      <c r="C200" s="179"/>
      <c r="D200" s="179"/>
    </row>
    <row r="201" spans="2:4" ht="12">
      <c r="B201" s="179"/>
      <c r="C201" s="179"/>
      <c r="D201" s="179"/>
    </row>
    <row r="202" spans="2:4" ht="12">
      <c r="B202" s="179"/>
      <c r="C202" s="179"/>
      <c r="D202" s="179"/>
    </row>
    <row r="203" spans="2:4" ht="12">
      <c r="B203" s="179"/>
      <c r="C203" s="179"/>
      <c r="D203" s="179"/>
    </row>
    <row r="204" spans="2:4" ht="12">
      <c r="B204" s="179"/>
      <c r="C204" s="179"/>
      <c r="D204" s="179"/>
    </row>
    <row r="205" spans="2:4" ht="12">
      <c r="B205" s="179"/>
      <c r="C205" s="179"/>
      <c r="D205" s="179"/>
    </row>
    <row r="206" spans="2:4" ht="12">
      <c r="B206" s="179"/>
      <c r="C206" s="179"/>
      <c r="D206" s="179"/>
    </row>
    <row r="207" spans="2:4" ht="12">
      <c r="B207" s="179"/>
      <c r="C207" s="179"/>
      <c r="D207" s="179"/>
    </row>
    <row r="208" spans="2:4" ht="12">
      <c r="B208" s="179"/>
      <c r="C208" s="179"/>
      <c r="D208" s="179"/>
    </row>
    <row r="209" spans="2:4" ht="12">
      <c r="B209" s="179"/>
      <c r="C209" s="179"/>
      <c r="D209" s="179"/>
    </row>
    <row r="210" spans="2:4" ht="12">
      <c r="B210" s="179"/>
      <c r="C210" s="179"/>
      <c r="D210" s="179"/>
    </row>
    <row r="211" spans="2:4" ht="12">
      <c r="B211" s="179"/>
      <c r="C211" s="179"/>
      <c r="D211" s="179"/>
    </row>
    <row r="212" spans="2:4" ht="12">
      <c r="B212" s="179"/>
      <c r="C212" s="179"/>
      <c r="D212" s="179"/>
    </row>
    <row r="213" spans="2:4" ht="12">
      <c r="B213" s="179"/>
      <c r="C213" s="179"/>
      <c r="D213" s="179"/>
    </row>
    <row r="214" spans="2:4" ht="12">
      <c r="B214" s="179"/>
      <c r="C214" s="179"/>
      <c r="D214" s="179"/>
    </row>
    <row r="215" spans="2:4" ht="12">
      <c r="B215" s="179"/>
      <c r="C215" s="179"/>
      <c r="D215" s="179"/>
    </row>
    <row r="216" spans="2:4" ht="12">
      <c r="B216" s="179"/>
      <c r="C216" s="179"/>
      <c r="D216" s="179"/>
    </row>
    <row r="217" spans="2:4" ht="12">
      <c r="B217" s="179"/>
      <c r="C217" s="179"/>
      <c r="D217" s="179"/>
    </row>
    <row r="218" spans="2:4" ht="12">
      <c r="B218" s="179"/>
      <c r="C218" s="179"/>
      <c r="D218" s="179"/>
    </row>
    <row r="219" spans="2:4" ht="12">
      <c r="B219" s="179"/>
      <c r="C219" s="179"/>
      <c r="D219" s="179"/>
    </row>
    <row r="220" spans="2:4" ht="12">
      <c r="B220" s="179"/>
      <c r="C220" s="179"/>
      <c r="D220" s="179"/>
    </row>
    <row r="221" spans="2:4" ht="12">
      <c r="B221" s="179"/>
      <c r="C221" s="179"/>
      <c r="D221" s="179"/>
    </row>
    <row r="222" spans="2:4" ht="12">
      <c r="B222" s="179"/>
      <c r="C222" s="179"/>
      <c r="D222" s="179"/>
    </row>
    <row r="223" spans="2:4" ht="12">
      <c r="B223" s="179"/>
      <c r="C223" s="179"/>
      <c r="D223" s="179"/>
    </row>
    <row r="224" spans="2:4" ht="12">
      <c r="B224" s="179"/>
      <c r="C224" s="179"/>
      <c r="D224" s="179"/>
    </row>
    <row r="225" spans="2:4" ht="12">
      <c r="B225" s="179"/>
      <c r="C225" s="179"/>
      <c r="D225" s="179"/>
    </row>
    <row r="226" spans="2:4" ht="12">
      <c r="B226" s="179"/>
      <c r="C226" s="179"/>
      <c r="D226" s="179"/>
    </row>
    <row r="227" spans="2:4" ht="12">
      <c r="B227" s="179"/>
      <c r="C227" s="179"/>
      <c r="D227" s="179"/>
    </row>
    <row r="228" spans="2:4" ht="12">
      <c r="B228" s="179"/>
      <c r="C228" s="179"/>
      <c r="D228" s="179"/>
    </row>
    <row r="229" spans="2:4" ht="12">
      <c r="B229" s="179"/>
      <c r="C229" s="179"/>
      <c r="D229" s="179"/>
    </row>
    <row r="230" spans="2:4" ht="12">
      <c r="B230" s="179"/>
      <c r="C230" s="179"/>
      <c r="D230" s="179"/>
    </row>
    <row r="231" spans="2:4" ht="12">
      <c r="B231" s="179"/>
      <c r="C231" s="179"/>
      <c r="D231" s="179"/>
    </row>
    <row r="232" spans="2:4" ht="12">
      <c r="B232" s="179"/>
      <c r="C232" s="179"/>
      <c r="D232" s="179"/>
    </row>
    <row r="233" spans="2:4" ht="12">
      <c r="B233" s="179"/>
      <c r="C233" s="179"/>
      <c r="D233" s="179"/>
    </row>
    <row r="234" spans="2:4" ht="12">
      <c r="B234" s="179"/>
      <c r="C234" s="179"/>
      <c r="D234" s="179"/>
    </row>
    <row r="235" spans="2:4" ht="12">
      <c r="B235" s="179"/>
      <c r="C235" s="179"/>
      <c r="D235" s="179"/>
    </row>
    <row r="236" spans="2:4" ht="12">
      <c r="B236" s="179"/>
      <c r="C236" s="179"/>
      <c r="D236" s="179"/>
    </row>
    <row r="237" spans="2:4" ht="12">
      <c r="B237" s="179"/>
      <c r="C237" s="179"/>
      <c r="D237" s="179"/>
    </row>
    <row r="238" spans="2:4" ht="12">
      <c r="B238" s="179"/>
      <c r="C238" s="179"/>
      <c r="D238" s="179"/>
    </row>
    <row r="239" spans="2:4" ht="12">
      <c r="B239" s="179"/>
      <c r="C239" s="179"/>
      <c r="D239" s="179"/>
    </row>
    <row r="240" spans="2:4" ht="12">
      <c r="B240" s="179"/>
      <c r="C240" s="179"/>
      <c r="D240" s="179"/>
    </row>
    <row r="241" spans="2:4" ht="12">
      <c r="B241" s="179"/>
      <c r="C241" s="179"/>
      <c r="D241" s="179"/>
    </row>
    <row r="242" spans="2:4" ht="12">
      <c r="B242" s="179"/>
      <c r="C242" s="179"/>
      <c r="D242" s="179"/>
    </row>
    <row r="243" spans="2:4" ht="12">
      <c r="B243" s="179"/>
      <c r="C243" s="179"/>
      <c r="D243" s="179"/>
    </row>
    <row r="244" spans="2:4" ht="12">
      <c r="B244" s="179"/>
      <c r="C244" s="179"/>
      <c r="D244" s="179"/>
    </row>
    <row r="245" spans="2:4" ht="12">
      <c r="B245" s="179"/>
      <c r="C245" s="179"/>
      <c r="D245" s="179"/>
    </row>
    <row r="246" spans="2:4" ht="12">
      <c r="B246" s="179"/>
      <c r="C246" s="179"/>
      <c r="D246" s="179"/>
    </row>
    <row r="247" spans="2:4" ht="12">
      <c r="B247" s="179"/>
      <c r="C247" s="179"/>
      <c r="D247" s="179"/>
    </row>
    <row r="248" spans="2:4" ht="12">
      <c r="B248" s="179"/>
      <c r="C248" s="179"/>
      <c r="D248" s="179"/>
    </row>
    <row r="249" spans="2:4" ht="12">
      <c r="B249" s="179"/>
      <c r="C249" s="179"/>
      <c r="D249" s="179"/>
    </row>
    <row r="250" spans="2:4" ht="12">
      <c r="B250" s="179"/>
      <c r="C250" s="179"/>
      <c r="D250" s="179"/>
    </row>
    <row r="251" spans="2:4" ht="12">
      <c r="B251" s="179"/>
      <c r="C251" s="179"/>
      <c r="D251" s="179"/>
    </row>
    <row r="252" spans="2:4" ht="12">
      <c r="B252" s="179"/>
      <c r="C252" s="179"/>
      <c r="D252" s="179"/>
    </row>
    <row r="253" spans="2:4" ht="12">
      <c r="B253" s="179"/>
      <c r="C253" s="179"/>
      <c r="D253" s="179"/>
    </row>
    <row r="254" spans="2:4" ht="12">
      <c r="B254" s="179"/>
      <c r="C254" s="179"/>
      <c r="D254" s="179"/>
    </row>
    <row r="255" spans="2:4" ht="12">
      <c r="B255" s="179"/>
      <c r="C255" s="179"/>
      <c r="D255" s="179"/>
    </row>
    <row r="256" spans="2:4" ht="12">
      <c r="B256" s="179"/>
      <c r="C256" s="179"/>
      <c r="D256" s="179"/>
    </row>
    <row r="257" spans="2:4" ht="12">
      <c r="B257" s="179"/>
      <c r="C257" s="179"/>
      <c r="D257" s="179"/>
    </row>
    <row r="258" spans="2:4" ht="12">
      <c r="B258" s="179"/>
      <c r="C258" s="179"/>
      <c r="D258" s="179"/>
    </row>
    <row r="259" spans="2:4" ht="12">
      <c r="B259" s="179"/>
      <c r="C259" s="179"/>
      <c r="D259" s="179"/>
    </row>
    <row r="260" spans="2:4" ht="12">
      <c r="B260" s="179"/>
      <c r="C260" s="179"/>
      <c r="D260" s="179"/>
    </row>
    <row r="261" spans="2:4" ht="12">
      <c r="B261" s="179"/>
      <c r="C261" s="179"/>
      <c r="D261" s="179"/>
    </row>
    <row r="262" spans="2:4" ht="12">
      <c r="B262" s="179"/>
      <c r="C262" s="179"/>
      <c r="D262" s="179"/>
    </row>
    <row r="263" spans="2:4" ht="12">
      <c r="B263" s="179"/>
      <c r="C263" s="179"/>
      <c r="D263" s="179"/>
    </row>
    <row r="264" spans="2:4" ht="12">
      <c r="B264" s="179"/>
      <c r="C264" s="179"/>
      <c r="D264" s="179"/>
    </row>
    <row r="265" spans="2:4" ht="12">
      <c r="B265" s="179"/>
      <c r="C265" s="179"/>
      <c r="D265" s="179"/>
    </row>
    <row r="266" spans="2:4" ht="12">
      <c r="B266" s="179"/>
      <c r="C266" s="179"/>
      <c r="D266" s="179"/>
    </row>
    <row r="267" spans="2:4" ht="12">
      <c r="B267" s="179"/>
      <c r="C267" s="179"/>
      <c r="D267" s="179"/>
    </row>
    <row r="268" spans="2:4" ht="12">
      <c r="B268" s="179"/>
      <c r="C268" s="179"/>
      <c r="D268" s="179"/>
    </row>
    <row r="269" spans="2:4" ht="12">
      <c r="B269" s="179"/>
      <c r="C269" s="179"/>
      <c r="D269" s="179"/>
    </row>
    <row r="270" spans="2:4" ht="12">
      <c r="B270" s="179"/>
      <c r="C270" s="179"/>
      <c r="D270" s="179"/>
    </row>
    <row r="271" spans="2:4" ht="12">
      <c r="B271" s="179"/>
      <c r="C271" s="179"/>
      <c r="D271" s="179"/>
    </row>
    <row r="272" spans="2:4" ht="12">
      <c r="B272" s="179"/>
      <c r="C272" s="179"/>
      <c r="D272" s="179"/>
    </row>
    <row r="273" spans="2:4" ht="12">
      <c r="B273" s="179"/>
      <c r="C273" s="179"/>
      <c r="D273" s="179"/>
    </row>
    <row r="274" spans="2:4" ht="12">
      <c r="B274" s="179"/>
      <c r="C274" s="179"/>
      <c r="D274" s="179"/>
    </row>
    <row r="275" spans="2:4" ht="12">
      <c r="B275" s="179"/>
      <c r="C275" s="179"/>
      <c r="D275" s="179"/>
    </row>
    <row r="276" spans="2:4" ht="12">
      <c r="B276" s="179"/>
      <c r="C276" s="179"/>
      <c r="D276" s="179"/>
    </row>
    <row r="277" spans="2:4" ht="12">
      <c r="B277" s="179"/>
      <c r="C277" s="179"/>
      <c r="D277" s="179"/>
    </row>
    <row r="278" spans="2:4" ht="12">
      <c r="B278" s="179"/>
      <c r="C278" s="179"/>
      <c r="D278" s="179"/>
    </row>
    <row r="279" spans="2:4" ht="12">
      <c r="B279" s="179"/>
      <c r="C279" s="179"/>
      <c r="D279" s="179"/>
    </row>
    <row r="280" spans="2:4" ht="12">
      <c r="B280" s="179"/>
      <c r="C280" s="179"/>
      <c r="D280" s="179"/>
    </row>
    <row r="281" spans="2:4" ht="12">
      <c r="B281" s="179"/>
      <c r="C281" s="179"/>
      <c r="D281" s="179"/>
    </row>
    <row r="282" spans="2:4" ht="12">
      <c r="B282" s="179"/>
      <c r="C282" s="179"/>
      <c r="D282" s="179"/>
    </row>
    <row r="283" spans="2:4" ht="12">
      <c r="B283" s="179"/>
      <c r="C283" s="179"/>
      <c r="D283" s="179"/>
    </row>
    <row r="284" spans="2:4" ht="12">
      <c r="B284" s="179"/>
      <c r="C284" s="179"/>
      <c r="D284" s="179"/>
    </row>
    <row r="285" spans="2:4" ht="12">
      <c r="B285" s="179"/>
      <c r="C285" s="179"/>
      <c r="D285" s="179"/>
    </row>
    <row r="286" spans="2:4" ht="12">
      <c r="B286" s="179"/>
      <c r="C286" s="179"/>
      <c r="D286" s="179"/>
    </row>
    <row r="287" spans="2:4" ht="12">
      <c r="B287" s="179"/>
      <c r="C287" s="179"/>
      <c r="D287" s="179"/>
    </row>
    <row r="288" spans="2:4" ht="12">
      <c r="B288" s="179"/>
      <c r="C288" s="179"/>
      <c r="D288" s="179"/>
    </row>
    <row r="289" spans="2:4" ht="12">
      <c r="B289" s="179"/>
      <c r="C289" s="179"/>
      <c r="D289" s="179"/>
    </row>
    <row r="290" spans="2:4" ht="12">
      <c r="B290" s="179"/>
      <c r="C290" s="179"/>
      <c r="D290" s="179"/>
    </row>
    <row r="291" spans="2:4" ht="12">
      <c r="B291" s="179"/>
      <c r="C291" s="179"/>
      <c r="D291" s="179"/>
    </row>
    <row r="292" spans="2:4" ht="12">
      <c r="B292" s="179"/>
      <c r="C292" s="179"/>
      <c r="D292" s="179"/>
    </row>
    <row r="293" spans="2:4" ht="12">
      <c r="B293" s="179"/>
      <c r="C293" s="179"/>
      <c r="D293" s="179"/>
    </row>
    <row r="294" spans="2:4" ht="12">
      <c r="B294" s="179"/>
      <c r="C294" s="179"/>
      <c r="D294" s="179"/>
    </row>
    <row r="295" spans="2:4" ht="12">
      <c r="B295" s="179"/>
      <c r="C295" s="179"/>
      <c r="D295" s="179"/>
    </row>
    <row r="296" spans="2:4" ht="12">
      <c r="B296" s="179"/>
      <c r="C296" s="179"/>
      <c r="D296" s="179"/>
    </row>
    <row r="297" spans="2:4" ht="12">
      <c r="B297" s="179"/>
      <c r="C297" s="179"/>
      <c r="D297" s="179"/>
    </row>
    <row r="298" spans="2:4" ht="12">
      <c r="B298" s="179"/>
      <c r="C298" s="179"/>
      <c r="D298" s="179"/>
    </row>
    <row r="299" spans="2:4" ht="12">
      <c r="B299" s="179"/>
      <c r="C299" s="179"/>
      <c r="D299" s="179"/>
    </row>
    <row r="300" spans="2:4" ht="12">
      <c r="B300" s="179"/>
      <c r="C300" s="179"/>
      <c r="D300" s="179"/>
    </row>
    <row r="301" spans="2:4" ht="12">
      <c r="B301" s="179"/>
      <c r="C301" s="179"/>
      <c r="D301" s="179"/>
    </row>
    <row r="302" spans="2:4" ht="12">
      <c r="B302" s="179"/>
      <c r="C302" s="179"/>
      <c r="D302" s="179"/>
    </row>
    <row r="303" spans="2:4" ht="12">
      <c r="B303" s="179"/>
      <c r="C303" s="179"/>
      <c r="D303" s="179"/>
    </row>
    <row r="304" spans="2:4" ht="12">
      <c r="B304" s="179"/>
      <c r="C304" s="179"/>
      <c r="D304" s="179"/>
    </row>
    <row r="305" spans="2:4" ht="12">
      <c r="B305" s="179"/>
      <c r="C305" s="179"/>
      <c r="D305" s="179"/>
    </row>
    <row r="306" spans="2:4" ht="12">
      <c r="B306" s="179"/>
      <c r="C306" s="179"/>
      <c r="D306" s="179"/>
    </row>
    <row r="307" spans="2:4" ht="12">
      <c r="B307" s="179"/>
      <c r="C307" s="179"/>
      <c r="D307" s="179"/>
    </row>
    <row r="308" spans="2:4" ht="12">
      <c r="B308" s="179"/>
      <c r="C308" s="179"/>
      <c r="D308" s="179"/>
    </row>
    <row r="309" spans="2:4" ht="12">
      <c r="B309" s="179"/>
      <c r="C309" s="179"/>
      <c r="D309" s="179"/>
    </row>
    <row r="310" spans="2:4" ht="12">
      <c r="B310" s="179"/>
      <c r="C310" s="179"/>
      <c r="D310" s="179"/>
    </row>
    <row r="311" spans="2:4" ht="12">
      <c r="B311" s="179"/>
      <c r="C311" s="179"/>
      <c r="D311" s="179"/>
    </row>
    <row r="312" spans="2:4" ht="12">
      <c r="B312" s="179"/>
      <c r="C312" s="179"/>
      <c r="D312" s="179"/>
    </row>
    <row r="313" spans="2:4" ht="12">
      <c r="B313" s="179"/>
      <c r="C313" s="179"/>
      <c r="D313" s="179"/>
    </row>
    <row r="314" spans="2:4" ht="12">
      <c r="B314" s="179"/>
      <c r="C314" s="179"/>
      <c r="D314" s="179"/>
    </row>
    <row r="315" spans="2:4" ht="12">
      <c r="B315" s="179"/>
      <c r="C315" s="179"/>
      <c r="D315" s="179"/>
    </row>
    <row r="316" spans="2:4" ht="12">
      <c r="B316" s="179"/>
      <c r="C316" s="179"/>
      <c r="D316" s="179"/>
    </row>
    <row r="317" spans="2:4" ht="12">
      <c r="B317" s="179"/>
      <c r="C317" s="179"/>
      <c r="D317" s="179"/>
    </row>
    <row r="318" spans="2:4" ht="12">
      <c r="B318" s="179"/>
      <c r="C318" s="179"/>
      <c r="D318" s="179"/>
    </row>
    <row r="319" spans="2:4" ht="12">
      <c r="B319" s="179"/>
      <c r="C319" s="179"/>
      <c r="D319" s="179"/>
    </row>
    <row r="320" spans="2:4" ht="12">
      <c r="B320" s="179"/>
      <c r="C320" s="179"/>
      <c r="D320" s="179"/>
    </row>
    <row r="321" spans="2:4" ht="12">
      <c r="B321" s="179"/>
      <c r="C321" s="179"/>
      <c r="D321" s="179"/>
    </row>
    <row r="322" spans="2:4" ht="12">
      <c r="B322" s="179"/>
      <c r="C322" s="179"/>
      <c r="D322" s="179"/>
    </row>
    <row r="323" spans="2:4" ht="12">
      <c r="B323" s="179"/>
      <c r="C323" s="179"/>
      <c r="D323" s="179"/>
    </row>
    <row r="324" spans="2:4" ht="12">
      <c r="B324" s="179"/>
      <c r="C324" s="179"/>
      <c r="D324" s="179"/>
    </row>
    <row r="325" spans="2:4" ht="12">
      <c r="B325" s="179"/>
      <c r="C325" s="179"/>
      <c r="D325" s="179"/>
    </row>
    <row r="326" spans="2:4" ht="12">
      <c r="B326" s="179"/>
      <c r="C326" s="179"/>
      <c r="D326" s="179"/>
    </row>
    <row r="327" spans="2:4" ht="12">
      <c r="B327" s="179"/>
      <c r="C327" s="179"/>
      <c r="D327" s="179"/>
    </row>
    <row r="328" spans="2:4" ht="12">
      <c r="B328" s="179"/>
      <c r="C328" s="179"/>
      <c r="D328" s="179"/>
    </row>
    <row r="329" spans="2:4" ht="12">
      <c r="B329" s="179"/>
      <c r="C329" s="179"/>
      <c r="D329" s="179"/>
    </row>
    <row r="330" spans="2:4" ht="12">
      <c r="B330" s="179"/>
      <c r="C330" s="179"/>
      <c r="D330" s="179"/>
    </row>
    <row r="331" spans="2:4" ht="12">
      <c r="B331" s="179"/>
      <c r="C331" s="179"/>
      <c r="D331" s="179"/>
    </row>
    <row r="332" spans="2:4" ht="12">
      <c r="B332" s="179"/>
      <c r="C332" s="179"/>
      <c r="D332" s="179"/>
    </row>
    <row r="333" spans="2:4" ht="12">
      <c r="B333" s="179"/>
      <c r="C333" s="179"/>
      <c r="D333" s="179"/>
    </row>
    <row r="334" spans="2:4" ht="12">
      <c r="B334" s="179"/>
      <c r="C334" s="179"/>
      <c r="D334" s="179"/>
    </row>
    <row r="335" spans="2:4" ht="12">
      <c r="B335" s="179"/>
      <c r="C335" s="179"/>
      <c r="D335" s="179"/>
    </row>
    <row r="336" spans="2:4" ht="12">
      <c r="B336" s="179"/>
      <c r="C336" s="179"/>
      <c r="D336" s="179"/>
    </row>
    <row r="337" spans="2:4" ht="12">
      <c r="B337" s="179"/>
      <c r="C337" s="179"/>
      <c r="D337" s="179"/>
    </row>
    <row r="338" spans="2:4" ht="12">
      <c r="B338" s="179"/>
      <c r="C338" s="179"/>
      <c r="D338" s="179"/>
    </row>
    <row r="339" spans="2:4" ht="12">
      <c r="B339" s="179"/>
      <c r="C339" s="179"/>
      <c r="D339" s="179"/>
    </row>
    <row r="340" spans="2:4" ht="12">
      <c r="B340" s="179"/>
      <c r="C340" s="179"/>
      <c r="D340" s="179"/>
    </row>
    <row r="341" spans="2:4" ht="12">
      <c r="B341" s="179"/>
      <c r="C341" s="179"/>
      <c r="D341" s="179"/>
    </row>
    <row r="342" spans="2:4" ht="12">
      <c r="B342" s="179"/>
      <c r="C342" s="179"/>
      <c r="D342" s="179"/>
    </row>
    <row r="343" spans="2:4" ht="12">
      <c r="B343" s="179"/>
      <c r="C343" s="179"/>
      <c r="D343" s="179"/>
    </row>
    <row r="344" spans="2:4" ht="12">
      <c r="B344" s="179"/>
      <c r="C344" s="179"/>
      <c r="D344" s="179"/>
    </row>
    <row r="345" spans="2:4" ht="12">
      <c r="B345" s="179"/>
      <c r="C345" s="179"/>
      <c r="D345" s="179"/>
    </row>
    <row r="346" spans="2:4" ht="12">
      <c r="B346" s="179"/>
      <c r="C346" s="179"/>
      <c r="D346" s="179"/>
    </row>
    <row r="347" spans="2:4" ht="12">
      <c r="B347" s="179"/>
      <c r="C347" s="179"/>
      <c r="D347" s="179"/>
    </row>
    <row r="348" spans="2:4" ht="12">
      <c r="B348" s="179"/>
      <c r="C348" s="179"/>
      <c r="D348" s="179"/>
    </row>
    <row r="349" spans="2:4" ht="12">
      <c r="B349" s="179"/>
      <c r="C349" s="179"/>
      <c r="D349" s="179"/>
    </row>
    <row r="350" spans="2:4" ht="12">
      <c r="B350" s="179"/>
      <c r="C350" s="179"/>
      <c r="D350" s="179"/>
    </row>
    <row r="351" spans="2:4" ht="12">
      <c r="B351" s="179"/>
      <c r="C351" s="179"/>
      <c r="D351" s="179"/>
    </row>
    <row r="352" spans="2:4" ht="12">
      <c r="B352" s="179"/>
      <c r="C352" s="179"/>
      <c r="D352" s="179"/>
    </row>
    <row r="353" spans="2:4" ht="12">
      <c r="B353" s="179"/>
      <c r="C353" s="179"/>
      <c r="D353" s="179"/>
    </row>
    <row r="354" spans="2:4" ht="12">
      <c r="B354" s="179"/>
      <c r="C354" s="179"/>
      <c r="D354" s="179"/>
    </row>
    <row r="355" spans="2:4" ht="12">
      <c r="B355" s="179"/>
      <c r="C355" s="179"/>
      <c r="D355" s="179"/>
    </row>
    <row r="356" spans="2:4" ht="12">
      <c r="B356" s="179"/>
      <c r="C356" s="179"/>
      <c r="D356" s="179"/>
    </row>
    <row r="357" spans="2:4" ht="12">
      <c r="B357" s="179"/>
      <c r="C357" s="179"/>
      <c r="D357" s="179"/>
    </row>
    <row r="358" spans="2:4" ht="12">
      <c r="B358" s="179"/>
      <c r="C358" s="179"/>
      <c r="D358" s="179"/>
    </row>
    <row r="359" spans="2:4" ht="12">
      <c r="B359" s="179"/>
      <c r="C359" s="179"/>
      <c r="D359" s="179"/>
    </row>
    <row r="360" spans="2:4" ht="12">
      <c r="B360" s="179"/>
      <c r="C360" s="179"/>
      <c r="D360" s="179"/>
    </row>
    <row r="361" spans="2:4" ht="12">
      <c r="B361" s="179"/>
      <c r="C361" s="179"/>
      <c r="D361" s="179"/>
    </row>
    <row r="362" spans="2:4" ht="12">
      <c r="B362" s="179"/>
      <c r="C362" s="179"/>
      <c r="D362" s="179"/>
    </row>
    <row r="363" spans="2:4" ht="12">
      <c r="B363" s="179"/>
      <c r="C363" s="179"/>
      <c r="D363" s="179"/>
    </row>
    <row r="364" spans="2:4" ht="12">
      <c r="B364" s="179"/>
      <c r="C364" s="179"/>
      <c r="D364" s="179"/>
    </row>
    <row r="365" spans="2:4" ht="12">
      <c r="B365" s="179"/>
      <c r="C365" s="179"/>
      <c r="D365" s="179"/>
    </row>
    <row r="366" spans="2:4" ht="12">
      <c r="B366" s="179"/>
      <c r="C366" s="179"/>
      <c r="D366" s="179"/>
    </row>
    <row r="367" spans="2:4" ht="12">
      <c r="B367" s="179"/>
      <c r="C367" s="179"/>
      <c r="D367" s="179"/>
    </row>
    <row r="368" spans="2:4" ht="12">
      <c r="B368" s="179"/>
      <c r="C368" s="179"/>
      <c r="D368" s="179"/>
    </row>
    <row r="369" spans="2:4" ht="12">
      <c r="B369" s="179"/>
      <c r="C369" s="179"/>
      <c r="D369" s="179"/>
    </row>
    <row r="370" spans="2:4" ht="12">
      <c r="B370" s="179"/>
      <c r="C370" s="179"/>
      <c r="D370" s="179"/>
    </row>
    <row r="371" spans="2:4" ht="12">
      <c r="B371" s="179"/>
      <c r="C371" s="179"/>
      <c r="D371" s="179"/>
    </row>
    <row r="372" spans="2:4" ht="12">
      <c r="B372" s="179"/>
      <c r="C372" s="179"/>
      <c r="D372" s="179"/>
    </row>
    <row r="373" spans="2:4" ht="12">
      <c r="B373" s="179"/>
      <c r="C373" s="179"/>
      <c r="D373" s="179"/>
    </row>
    <row r="374" spans="2:4" ht="12">
      <c r="B374" s="179"/>
      <c r="C374" s="179"/>
      <c r="D374" s="179"/>
    </row>
    <row r="375" spans="2:4" ht="12">
      <c r="B375" s="179"/>
      <c r="C375" s="179"/>
      <c r="D375" s="179"/>
    </row>
    <row r="376" spans="2:4" ht="12">
      <c r="B376" s="179"/>
      <c r="C376" s="179"/>
      <c r="D376" s="179"/>
    </row>
    <row r="377" spans="2:4" ht="12">
      <c r="B377" s="179"/>
      <c r="C377" s="179"/>
      <c r="D377" s="179"/>
    </row>
    <row r="378" spans="2:4" ht="12">
      <c r="B378" s="179"/>
      <c r="C378" s="179"/>
      <c r="D378" s="179"/>
    </row>
    <row r="379" spans="2:4" ht="12">
      <c r="B379" s="179"/>
      <c r="C379" s="179"/>
      <c r="D379" s="179"/>
    </row>
    <row r="380" spans="2:4" ht="12">
      <c r="B380" s="179"/>
      <c r="C380" s="179"/>
      <c r="D380" s="179"/>
    </row>
    <row r="381" spans="2:4" ht="12">
      <c r="B381" s="179"/>
      <c r="C381" s="179"/>
      <c r="D381" s="179"/>
    </row>
    <row r="382" spans="2:4" ht="12">
      <c r="B382" s="179"/>
      <c r="C382" s="179"/>
      <c r="D382" s="179"/>
    </row>
    <row r="383" spans="2:4" ht="12">
      <c r="B383" s="179"/>
      <c r="C383" s="179"/>
      <c r="D383" s="179"/>
    </row>
    <row r="384" spans="2:4" ht="12">
      <c r="B384" s="179"/>
      <c r="C384" s="179"/>
      <c r="D384" s="179"/>
    </row>
    <row r="385" spans="2:4" ht="12">
      <c r="B385" s="179"/>
      <c r="C385" s="179"/>
      <c r="D385" s="179"/>
    </row>
    <row r="386" spans="2:4" ht="12">
      <c r="B386" s="179"/>
      <c r="C386" s="179"/>
      <c r="D386" s="179"/>
    </row>
    <row r="387" spans="2:4" ht="12">
      <c r="B387" s="179"/>
      <c r="C387" s="179"/>
      <c r="D387" s="179"/>
    </row>
    <row r="388" spans="2:4" ht="12">
      <c r="B388" s="179"/>
      <c r="C388" s="179"/>
      <c r="D388" s="179"/>
    </row>
    <row r="389" spans="2:4" ht="12">
      <c r="B389" s="179"/>
      <c r="C389" s="179"/>
      <c r="D389" s="179"/>
    </row>
    <row r="390" spans="2:4" ht="12">
      <c r="B390" s="179"/>
      <c r="C390" s="179"/>
      <c r="D390" s="179"/>
    </row>
    <row r="391" spans="2:4" ht="12">
      <c r="B391" s="179"/>
      <c r="C391" s="179"/>
      <c r="D391" s="179"/>
    </row>
    <row r="392" spans="2:4" ht="12">
      <c r="B392" s="179"/>
      <c r="C392" s="179"/>
      <c r="D392" s="179"/>
    </row>
    <row r="393" spans="2:4" ht="12">
      <c r="B393" s="179"/>
      <c r="C393" s="179"/>
      <c r="D393" s="179"/>
    </row>
    <row r="394" spans="2:4" ht="12">
      <c r="B394" s="179"/>
      <c r="C394" s="179"/>
      <c r="D394" s="179"/>
    </row>
    <row r="395" spans="2:4" ht="12">
      <c r="B395" s="179"/>
      <c r="C395" s="179"/>
      <c r="D395" s="179"/>
    </row>
    <row r="396" spans="2:4" ht="12">
      <c r="B396" s="179"/>
      <c r="C396" s="179"/>
      <c r="D396" s="179"/>
    </row>
    <row r="397" spans="2:4" ht="12">
      <c r="B397" s="179"/>
      <c r="C397" s="179"/>
      <c r="D397" s="179"/>
    </row>
    <row r="398" spans="2:4" ht="12">
      <c r="B398" s="179"/>
      <c r="C398" s="179"/>
      <c r="D398" s="179"/>
    </row>
    <row r="399" spans="2:4" ht="12">
      <c r="B399" s="179"/>
      <c r="C399" s="179"/>
      <c r="D399" s="179"/>
    </row>
    <row r="400" spans="2:4" ht="12">
      <c r="B400" s="179"/>
      <c r="C400" s="179"/>
      <c r="D400" s="179"/>
    </row>
    <row r="401" spans="2:4" ht="12">
      <c r="B401" s="179"/>
      <c r="C401" s="179"/>
      <c r="D401" s="179"/>
    </row>
    <row r="402" spans="2:4" ht="12">
      <c r="B402" s="179"/>
      <c r="C402" s="179"/>
      <c r="D402" s="179"/>
    </row>
    <row r="403" spans="2:4" ht="12">
      <c r="B403" s="179"/>
      <c r="C403" s="179"/>
      <c r="D403" s="179"/>
    </row>
    <row r="404" spans="2:4" ht="12">
      <c r="B404" s="179"/>
      <c r="C404" s="179"/>
      <c r="D404" s="179"/>
    </row>
    <row r="405" spans="2:4" ht="12">
      <c r="B405" s="179"/>
      <c r="C405" s="179"/>
      <c r="D405" s="179"/>
    </row>
    <row r="406" spans="2:4" ht="12">
      <c r="B406" s="179"/>
      <c r="C406" s="179"/>
      <c r="D406" s="179"/>
    </row>
    <row r="407" spans="2:4" ht="12">
      <c r="B407" s="179"/>
      <c r="C407" s="179"/>
      <c r="D407" s="179"/>
    </row>
    <row r="408" spans="2:4" ht="12">
      <c r="B408" s="179"/>
      <c r="C408" s="179"/>
      <c r="D408" s="179"/>
    </row>
    <row r="409" spans="2:4" ht="12">
      <c r="B409" s="179"/>
      <c r="C409" s="179"/>
      <c r="D409" s="179"/>
    </row>
    <row r="410" spans="2:4" ht="12">
      <c r="B410" s="179"/>
      <c r="C410" s="179"/>
      <c r="D410" s="179"/>
    </row>
    <row r="411" spans="2:4" ht="12">
      <c r="B411" s="179"/>
      <c r="C411" s="179"/>
      <c r="D411" s="179"/>
    </row>
    <row r="412" spans="2:4" ht="12">
      <c r="B412" s="179"/>
      <c r="C412" s="179"/>
      <c r="D412" s="179"/>
    </row>
    <row r="413" spans="2:4" ht="12">
      <c r="B413" s="179"/>
      <c r="C413" s="179"/>
      <c r="D413" s="179"/>
    </row>
    <row r="414" spans="2:4" ht="12">
      <c r="B414" s="179"/>
      <c r="C414" s="179"/>
      <c r="D414" s="179"/>
    </row>
    <row r="415" spans="2:4" ht="12">
      <c r="B415" s="179"/>
      <c r="C415" s="179"/>
      <c r="D415" s="179"/>
    </row>
    <row r="416" spans="2:4" ht="12">
      <c r="B416" s="179"/>
      <c r="C416" s="179"/>
      <c r="D416" s="179"/>
    </row>
    <row r="417" spans="2:4" ht="12">
      <c r="B417" s="179"/>
      <c r="C417" s="179"/>
      <c r="D417" s="179"/>
    </row>
    <row r="418" spans="2:4" ht="12">
      <c r="B418" s="179"/>
      <c r="C418" s="179"/>
      <c r="D418" s="179"/>
    </row>
    <row r="419" spans="2:4" ht="12">
      <c r="B419" s="179"/>
      <c r="C419" s="179"/>
      <c r="D419" s="179"/>
    </row>
    <row r="420" spans="2:4" ht="12">
      <c r="B420" s="179"/>
      <c r="C420" s="179"/>
      <c r="D420" s="179"/>
    </row>
    <row r="421" spans="2:4" ht="12">
      <c r="B421" s="179"/>
      <c r="C421" s="179"/>
      <c r="D421" s="179"/>
    </row>
    <row r="422" spans="2:4" ht="12">
      <c r="B422" s="179"/>
      <c r="C422" s="179"/>
      <c r="D422" s="179"/>
    </row>
    <row r="423" spans="2:4" ht="12">
      <c r="B423" s="179"/>
      <c r="C423" s="179"/>
      <c r="D423" s="179"/>
    </row>
    <row r="424" spans="2:4" ht="12">
      <c r="B424" s="179"/>
      <c r="C424" s="179"/>
      <c r="D424" s="179"/>
    </row>
    <row r="425" spans="2:4" ht="12">
      <c r="B425" s="179"/>
      <c r="C425" s="179"/>
      <c r="D425" s="179"/>
    </row>
    <row r="426" spans="2:4" ht="12">
      <c r="B426" s="179"/>
      <c r="C426" s="179"/>
      <c r="D426" s="179"/>
    </row>
    <row r="427" spans="2:4" ht="12">
      <c r="B427" s="179"/>
      <c r="C427" s="179"/>
      <c r="D427" s="179"/>
    </row>
    <row r="428" spans="2:4" ht="12">
      <c r="B428" s="179"/>
      <c r="C428" s="179"/>
      <c r="D428" s="179"/>
    </row>
    <row r="429" spans="2:4" ht="12">
      <c r="B429" s="179"/>
      <c r="C429" s="179"/>
      <c r="D429" s="179"/>
    </row>
    <row r="430" spans="2:4" ht="12">
      <c r="B430" s="179"/>
      <c r="C430" s="179"/>
      <c r="D430" s="179"/>
    </row>
    <row r="431" spans="2:4" ht="12">
      <c r="B431" s="179"/>
      <c r="C431" s="179"/>
      <c r="D431" s="179"/>
    </row>
    <row r="432" spans="2:4" ht="12">
      <c r="B432" s="179"/>
      <c r="C432" s="179"/>
      <c r="D432" s="179"/>
    </row>
    <row r="433" spans="2:4" ht="12">
      <c r="B433" s="179"/>
      <c r="C433" s="179"/>
      <c r="D433" s="179"/>
    </row>
    <row r="434" spans="2:4" ht="12">
      <c r="B434" s="179"/>
      <c r="C434" s="179"/>
      <c r="D434" s="179"/>
    </row>
    <row r="435" spans="2:4" ht="12">
      <c r="B435" s="179"/>
      <c r="C435" s="179"/>
      <c r="D435" s="179"/>
    </row>
    <row r="436" spans="2:4" ht="12">
      <c r="B436" s="179"/>
      <c r="C436" s="179"/>
      <c r="D436" s="179"/>
    </row>
    <row r="437" spans="2:4" ht="12">
      <c r="B437" s="179"/>
      <c r="C437" s="179"/>
      <c r="D437" s="179"/>
    </row>
    <row r="438" spans="2:4" ht="12">
      <c r="B438" s="179"/>
      <c r="C438" s="179"/>
      <c r="D438" s="179"/>
    </row>
    <row r="439" spans="2:4" ht="12">
      <c r="B439" s="179"/>
      <c r="C439" s="179"/>
      <c r="D439" s="179"/>
    </row>
    <row r="440" spans="2:4" ht="12">
      <c r="B440" s="179"/>
      <c r="C440" s="179"/>
      <c r="D440" s="179"/>
    </row>
    <row r="441" spans="2:4" ht="12">
      <c r="B441" s="179"/>
      <c r="C441" s="179"/>
      <c r="D441" s="179"/>
    </row>
    <row r="442" spans="2:4" ht="12">
      <c r="B442" s="179"/>
      <c r="C442" s="179"/>
      <c r="D442" s="179"/>
    </row>
    <row r="443" spans="2:4" ht="12">
      <c r="B443" s="179"/>
      <c r="C443" s="179"/>
      <c r="D443" s="179"/>
    </row>
    <row r="444" spans="2:4" ht="12">
      <c r="B444" s="179"/>
      <c r="C444" s="179"/>
      <c r="D444" s="179"/>
    </row>
    <row r="445" spans="2:4" ht="12">
      <c r="B445" s="179"/>
      <c r="C445" s="179"/>
      <c r="D445" s="179"/>
    </row>
    <row r="446" spans="2:4" ht="12">
      <c r="B446" s="179"/>
      <c r="C446" s="179"/>
      <c r="D446" s="179"/>
    </row>
    <row r="447" spans="2:4" ht="12">
      <c r="B447" s="179"/>
      <c r="C447" s="179"/>
      <c r="D447" s="179"/>
    </row>
    <row r="448" spans="2:4" ht="12">
      <c r="B448" s="179"/>
      <c r="C448" s="179"/>
      <c r="D448" s="179"/>
    </row>
    <row r="449" spans="2:4" ht="12">
      <c r="B449" s="179"/>
      <c r="C449" s="179"/>
      <c r="D449" s="179"/>
    </row>
  </sheetData>
  <mergeCells count="30">
    <mergeCell ref="B4:D4"/>
    <mergeCell ref="B6:D6"/>
    <mergeCell ref="B8:D8"/>
    <mergeCell ref="C11:D11"/>
    <mergeCell ref="C9:D9"/>
    <mergeCell ref="C10:D10"/>
    <mergeCell ref="B62:D62"/>
    <mergeCell ref="B54:D54"/>
    <mergeCell ref="C55:D55"/>
    <mergeCell ref="C56:D56"/>
    <mergeCell ref="C57:D57"/>
    <mergeCell ref="C58:D58"/>
    <mergeCell ref="B60:D60"/>
    <mergeCell ref="C46:D46"/>
    <mergeCell ref="C48:D48"/>
    <mergeCell ref="C50:D50"/>
    <mergeCell ref="C43:D43"/>
    <mergeCell ref="C45:D45"/>
    <mergeCell ref="C47:D47"/>
    <mergeCell ref="C49:D49"/>
    <mergeCell ref="C26:D26"/>
    <mergeCell ref="C31:D31"/>
    <mergeCell ref="C52:D52"/>
    <mergeCell ref="C37:D37"/>
    <mergeCell ref="C39:D39"/>
    <mergeCell ref="C38:D38"/>
    <mergeCell ref="C40:D40"/>
    <mergeCell ref="B42:D42"/>
    <mergeCell ref="C51:D51"/>
    <mergeCell ref="C44:D44"/>
  </mergeCells>
  <printOptions/>
  <pageMargins left="0.75" right="0.75" top="1" bottom="1" header="0.512" footer="0.512"/>
  <pageSetup horizontalDpi="600" verticalDpi="600" orientation="portrait" paperSize="9" scale="76" r:id="rId1"/>
  <headerFooter alignWithMargins="0">
    <oddHeader>&amp;R&amp;D  &amp;T</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AG52"/>
  <sheetViews>
    <sheetView view="pageBreakPreview" zoomScaleSheetLayoutView="100" workbookViewId="0" topLeftCell="A1">
      <pane xSplit="3" ySplit="7" topLeftCell="D8" activePane="bottomRight" state="frozen"/>
      <selection pane="topLeft" activeCell="N34" sqref="N34:N37"/>
      <selection pane="topRight" activeCell="N34" sqref="N34:N37"/>
      <selection pane="bottomLeft" activeCell="N34" sqref="N34:N37"/>
      <selection pane="bottomRight" activeCell="A1" sqref="A1"/>
    </sheetView>
  </sheetViews>
  <sheetFormatPr defaultColWidth="9.00390625" defaultRowHeight="13.5"/>
  <cols>
    <col min="1" max="1" width="2.625" style="805" customWidth="1"/>
    <col min="2" max="2" width="1.625" style="805" customWidth="1"/>
    <col min="3" max="3" width="9.25390625" style="179" customWidth="1"/>
    <col min="4" max="4" width="8.125" style="179" customWidth="1"/>
    <col min="5" max="31" width="7.625" style="179" customWidth="1"/>
    <col min="32" max="32" width="1.625" style="179" customWidth="1"/>
    <col min="33" max="33" width="8.75390625" style="179" customWidth="1"/>
    <col min="34" max="16384" width="9.00390625" style="179" customWidth="1"/>
  </cols>
  <sheetData>
    <row r="1" ht="9.75" customHeight="1">
      <c r="Z1" s="244"/>
    </row>
    <row r="2" ht="17.25">
      <c r="B2" s="806"/>
    </row>
    <row r="3" ht="7.5" customHeight="1">
      <c r="B3" s="497"/>
    </row>
    <row r="4" spans="3:33" ht="19.5" customHeight="1" thickBot="1">
      <c r="C4" s="797" t="s">
        <v>1176</v>
      </c>
      <c r="D4" s="797"/>
      <c r="E4" s="244"/>
      <c r="G4" s="244"/>
      <c r="H4" s="244"/>
      <c r="I4" s="244"/>
      <c r="J4" s="244"/>
      <c r="N4" s="798"/>
      <c r="AG4" s="798" t="s">
        <v>171</v>
      </c>
    </row>
    <row r="5" spans="1:33" ht="13.5" customHeight="1" thickTop="1">
      <c r="A5" s="799"/>
      <c r="B5" s="1501" t="s">
        <v>627</v>
      </c>
      <c r="C5" s="1502"/>
      <c r="D5" s="807"/>
      <c r="E5" s="808"/>
      <c r="F5" s="808"/>
      <c r="G5" s="809"/>
      <c r="H5" s="810"/>
      <c r="I5" s="808"/>
      <c r="J5" s="808"/>
      <c r="K5" s="808"/>
      <c r="L5" s="808"/>
      <c r="M5" s="808"/>
      <c r="N5" s="811"/>
      <c r="O5" s="812" t="s">
        <v>628</v>
      </c>
      <c r="P5" s="808"/>
      <c r="Q5" s="808"/>
      <c r="R5" s="808"/>
      <c r="S5" s="808"/>
      <c r="T5" s="813"/>
      <c r="U5" s="814"/>
      <c r="V5" s="809" t="s">
        <v>1177</v>
      </c>
      <c r="W5" s="814"/>
      <c r="X5" s="808"/>
      <c r="Y5" s="808"/>
      <c r="Z5" s="813"/>
      <c r="AA5" s="814"/>
      <c r="AB5" s="809"/>
      <c r="AC5" s="814"/>
      <c r="AD5" s="809"/>
      <c r="AE5" s="814"/>
      <c r="AF5" s="1502" t="s">
        <v>629</v>
      </c>
      <c r="AG5" s="1510"/>
    </row>
    <row r="6" spans="1:33" ht="13.5" customHeight="1">
      <c r="A6" s="799"/>
      <c r="B6" s="1503"/>
      <c r="C6" s="1504"/>
      <c r="D6" s="815" t="s">
        <v>1107</v>
      </c>
      <c r="E6" s="816" t="s">
        <v>1166</v>
      </c>
      <c r="F6" s="817" t="s">
        <v>630</v>
      </c>
      <c r="G6" s="816" t="s">
        <v>1167</v>
      </c>
      <c r="H6" s="818" t="s">
        <v>631</v>
      </c>
      <c r="I6" s="817" t="s">
        <v>632</v>
      </c>
      <c r="J6" s="817" t="s">
        <v>633</v>
      </c>
      <c r="K6" s="816" t="s">
        <v>1168</v>
      </c>
      <c r="L6" s="817" t="s">
        <v>1169</v>
      </c>
      <c r="M6" s="817" t="s">
        <v>1170</v>
      </c>
      <c r="N6" s="619" t="s">
        <v>1170</v>
      </c>
      <c r="O6" s="819" t="s">
        <v>1178</v>
      </c>
      <c r="P6" s="817" t="s">
        <v>1171</v>
      </c>
      <c r="Q6" s="817" t="s">
        <v>1179</v>
      </c>
      <c r="R6" s="817" t="s">
        <v>1180</v>
      </c>
      <c r="S6" s="817" t="s">
        <v>1181</v>
      </c>
      <c r="T6" s="619" t="s">
        <v>1182</v>
      </c>
      <c r="U6" s="820"/>
      <c r="V6" s="817" t="s">
        <v>1183</v>
      </c>
      <c r="W6" s="820"/>
      <c r="X6" s="817" t="s">
        <v>1172</v>
      </c>
      <c r="Y6" s="817" t="s">
        <v>1184</v>
      </c>
      <c r="Z6" s="619" t="s">
        <v>1173</v>
      </c>
      <c r="AA6" s="820"/>
      <c r="AB6" s="817" t="s">
        <v>1173</v>
      </c>
      <c r="AC6" s="820"/>
      <c r="AD6" s="817" t="s">
        <v>1174</v>
      </c>
      <c r="AE6" s="820"/>
      <c r="AF6" s="1504"/>
      <c r="AG6" s="1511"/>
    </row>
    <row r="7" spans="1:33" s="828" customFormat="1" ht="13.5" customHeight="1">
      <c r="A7" s="821"/>
      <c r="B7" s="1505"/>
      <c r="C7" s="1506"/>
      <c r="D7" s="822"/>
      <c r="E7" s="822"/>
      <c r="F7" s="823" t="s">
        <v>634</v>
      </c>
      <c r="G7" s="824"/>
      <c r="H7" s="823" t="s">
        <v>635</v>
      </c>
      <c r="I7" s="823" t="s">
        <v>636</v>
      </c>
      <c r="J7" s="825" t="s">
        <v>1185</v>
      </c>
      <c r="K7" s="822"/>
      <c r="L7" s="823" t="s">
        <v>636</v>
      </c>
      <c r="M7" s="823" t="s">
        <v>637</v>
      </c>
      <c r="N7" s="826" t="s">
        <v>638</v>
      </c>
      <c r="O7" s="826" t="s">
        <v>1186</v>
      </c>
      <c r="P7" s="823" t="s">
        <v>639</v>
      </c>
      <c r="Q7" s="823" t="s">
        <v>1187</v>
      </c>
      <c r="R7" s="823" t="s">
        <v>1128</v>
      </c>
      <c r="S7" s="823" t="s">
        <v>1188</v>
      </c>
      <c r="T7" s="827" t="s">
        <v>640</v>
      </c>
      <c r="U7" s="823" t="s">
        <v>1175</v>
      </c>
      <c r="V7" s="823" t="s">
        <v>1189</v>
      </c>
      <c r="W7" s="823" t="s">
        <v>641</v>
      </c>
      <c r="X7" s="823" t="s">
        <v>642</v>
      </c>
      <c r="Y7" s="823" t="s">
        <v>642</v>
      </c>
      <c r="Z7" s="826" t="s">
        <v>643</v>
      </c>
      <c r="AA7" s="823" t="s">
        <v>641</v>
      </c>
      <c r="AB7" s="823" t="s">
        <v>644</v>
      </c>
      <c r="AC7" s="823" t="s">
        <v>641</v>
      </c>
      <c r="AD7" s="823" t="s">
        <v>645</v>
      </c>
      <c r="AE7" s="823" t="s">
        <v>1190</v>
      </c>
      <c r="AF7" s="1506"/>
      <c r="AG7" s="1512"/>
    </row>
    <row r="8" spans="1:33" s="320" customFormat="1" ht="13.5" customHeight="1">
      <c r="A8" s="829"/>
      <c r="B8" s="1497" t="s">
        <v>448</v>
      </c>
      <c r="C8" s="1498"/>
      <c r="D8" s="1156">
        <f aca="true" t="shared" si="0" ref="D8:AE8">SUM(D10:D13)</f>
        <v>3582</v>
      </c>
      <c r="E8" s="1156">
        <f t="shared" si="0"/>
        <v>230</v>
      </c>
      <c r="F8" s="1156">
        <f t="shared" si="0"/>
        <v>39</v>
      </c>
      <c r="G8" s="1156">
        <f t="shared" si="0"/>
        <v>354</v>
      </c>
      <c r="H8" s="1156">
        <f t="shared" si="0"/>
        <v>42</v>
      </c>
      <c r="I8" s="1156">
        <f t="shared" si="0"/>
        <v>197</v>
      </c>
      <c r="J8" s="1156">
        <f t="shared" si="0"/>
        <v>1373</v>
      </c>
      <c r="K8" s="1156">
        <f t="shared" si="0"/>
        <v>260</v>
      </c>
      <c r="L8" s="1156">
        <f t="shared" si="0"/>
        <v>62</v>
      </c>
      <c r="M8" s="1156">
        <f t="shared" si="0"/>
        <v>100</v>
      </c>
      <c r="N8" s="1218">
        <f t="shared" si="0"/>
        <v>55</v>
      </c>
      <c r="O8" s="1218">
        <f t="shared" si="0"/>
        <v>23</v>
      </c>
      <c r="P8" s="1156">
        <f t="shared" si="0"/>
        <v>108</v>
      </c>
      <c r="Q8" s="1156">
        <f t="shared" si="0"/>
        <v>103</v>
      </c>
      <c r="R8" s="1156">
        <f t="shared" si="0"/>
        <v>43</v>
      </c>
      <c r="S8" s="1156">
        <f t="shared" si="0"/>
        <v>7</v>
      </c>
      <c r="T8" s="1218">
        <f t="shared" si="0"/>
        <v>95</v>
      </c>
      <c r="U8" s="1156">
        <f t="shared" si="0"/>
        <v>1582</v>
      </c>
      <c r="V8" s="1156">
        <f t="shared" si="0"/>
        <v>1</v>
      </c>
      <c r="W8" s="1156">
        <f t="shared" si="0"/>
        <v>20</v>
      </c>
      <c r="X8" s="1156">
        <f t="shared" si="0"/>
        <v>343</v>
      </c>
      <c r="Y8" s="1156">
        <f t="shared" si="0"/>
        <v>50</v>
      </c>
      <c r="Z8" s="1218">
        <f t="shared" si="0"/>
        <v>81</v>
      </c>
      <c r="AA8" s="1156">
        <f t="shared" si="0"/>
        <v>6292</v>
      </c>
      <c r="AB8" s="1156">
        <f t="shared" si="0"/>
        <v>40</v>
      </c>
      <c r="AC8" s="1156">
        <f t="shared" si="0"/>
        <v>3701</v>
      </c>
      <c r="AD8" s="1156">
        <f t="shared" si="0"/>
        <v>18</v>
      </c>
      <c r="AE8" s="1156">
        <f t="shared" si="0"/>
        <v>596</v>
      </c>
      <c r="AF8" s="1508" t="s">
        <v>1191</v>
      </c>
      <c r="AG8" s="1509"/>
    </row>
    <row r="9" spans="1:33" ht="13.5" customHeight="1">
      <c r="A9" s="799"/>
      <c r="B9" s="799"/>
      <c r="C9" s="296"/>
      <c r="D9" s="1219"/>
      <c r="E9" s="395"/>
      <c r="F9" s="395"/>
      <c r="G9" s="395"/>
      <c r="H9" s="395"/>
      <c r="I9" s="395"/>
      <c r="J9" s="395"/>
      <c r="K9" s="395"/>
      <c r="L9" s="395"/>
      <c r="M9" s="395"/>
      <c r="N9" s="1220"/>
      <c r="O9" s="1220"/>
      <c r="P9" s="395"/>
      <c r="Q9" s="395"/>
      <c r="R9" s="395"/>
      <c r="S9" s="395"/>
      <c r="T9" s="1220"/>
      <c r="U9" s="395"/>
      <c r="V9" s="395"/>
      <c r="W9" s="395"/>
      <c r="X9" s="395"/>
      <c r="Y9" s="395"/>
      <c r="Z9" s="1220"/>
      <c r="AA9" s="395"/>
      <c r="AB9" s="395"/>
      <c r="AC9" s="395"/>
      <c r="AD9" s="395"/>
      <c r="AE9" s="395"/>
      <c r="AF9" s="254"/>
      <c r="AG9" s="402"/>
    </row>
    <row r="10" spans="1:33" ht="13.5" customHeight="1">
      <c r="A10" s="799"/>
      <c r="B10" s="1497" t="s">
        <v>1110</v>
      </c>
      <c r="C10" s="1498"/>
      <c r="D10" s="1156">
        <f aca="true" t="shared" si="1" ref="D10:AE10">D15+D20+D21+D22+D24+D25+D26+SUM(D28:D34)</f>
        <v>1623</v>
      </c>
      <c r="E10" s="1156">
        <f t="shared" si="1"/>
        <v>85</v>
      </c>
      <c r="F10" s="1156">
        <f t="shared" si="1"/>
        <v>15</v>
      </c>
      <c r="G10" s="1156">
        <f t="shared" si="1"/>
        <v>177</v>
      </c>
      <c r="H10" s="1156">
        <f t="shared" si="1"/>
        <v>19</v>
      </c>
      <c r="I10" s="1156">
        <f t="shared" si="1"/>
        <v>106</v>
      </c>
      <c r="J10" s="1156">
        <f t="shared" si="1"/>
        <v>679</v>
      </c>
      <c r="K10" s="1156">
        <f t="shared" si="1"/>
        <v>98</v>
      </c>
      <c r="L10" s="1156">
        <f t="shared" si="1"/>
        <v>28</v>
      </c>
      <c r="M10" s="1156">
        <f t="shared" si="1"/>
        <v>43</v>
      </c>
      <c r="N10" s="1218">
        <f t="shared" si="1"/>
        <v>18</v>
      </c>
      <c r="O10" s="1218">
        <f t="shared" si="1"/>
        <v>11</v>
      </c>
      <c r="P10" s="1156">
        <f t="shared" si="1"/>
        <v>40</v>
      </c>
      <c r="Q10" s="1156">
        <f t="shared" si="1"/>
        <v>36</v>
      </c>
      <c r="R10" s="1156">
        <f t="shared" si="1"/>
        <v>18</v>
      </c>
      <c r="S10" s="1156">
        <f t="shared" si="1"/>
        <v>4</v>
      </c>
      <c r="T10" s="1218">
        <f t="shared" si="1"/>
        <v>34</v>
      </c>
      <c r="U10" s="1156">
        <f t="shared" si="1"/>
        <v>646</v>
      </c>
      <c r="V10" s="1156">
        <f t="shared" si="1"/>
        <v>1</v>
      </c>
      <c r="W10" s="1156">
        <f t="shared" si="1"/>
        <v>20</v>
      </c>
      <c r="X10" s="1156">
        <f t="shared" si="1"/>
        <v>154</v>
      </c>
      <c r="Y10" s="1156">
        <f t="shared" si="1"/>
        <v>23</v>
      </c>
      <c r="Z10" s="1218">
        <f t="shared" si="1"/>
        <v>33</v>
      </c>
      <c r="AA10" s="1156">
        <f t="shared" si="1"/>
        <v>2530</v>
      </c>
      <c r="AB10" s="1156">
        <f t="shared" si="1"/>
        <v>15</v>
      </c>
      <c r="AC10" s="1156">
        <f t="shared" si="1"/>
        <v>1443</v>
      </c>
      <c r="AD10" s="1156">
        <f t="shared" si="1"/>
        <v>5</v>
      </c>
      <c r="AE10" s="1156">
        <f t="shared" si="1"/>
        <v>238</v>
      </c>
      <c r="AF10" s="1507" t="s">
        <v>1110</v>
      </c>
      <c r="AG10" s="1497"/>
    </row>
    <row r="11" spans="1:33" ht="13.5" customHeight="1">
      <c r="A11" s="799"/>
      <c r="B11" s="1497" t="s">
        <v>622</v>
      </c>
      <c r="C11" s="1498"/>
      <c r="D11" s="1156">
        <f aca="true" t="shared" si="2" ref="D11:AE11">D19+SUM(D35:D41)</f>
        <v>254</v>
      </c>
      <c r="E11" s="1156">
        <f t="shared" si="2"/>
        <v>20</v>
      </c>
      <c r="F11" s="1156">
        <f t="shared" si="2"/>
        <v>5</v>
      </c>
      <c r="G11" s="1156">
        <f t="shared" si="2"/>
        <v>22</v>
      </c>
      <c r="H11" s="1156">
        <f t="shared" si="2"/>
        <v>3</v>
      </c>
      <c r="I11" s="1156">
        <f t="shared" si="2"/>
        <v>9</v>
      </c>
      <c r="J11" s="1156">
        <f t="shared" si="2"/>
        <v>84</v>
      </c>
      <c r="K11" s="1156">
        <f t="shared" si="2"/>
        <v>23</v>
      </c>
      <c r="L11" s="1156">
        <f t="shared" si="2"/>
        <v>5</v>
      </c>
      <c r="M11" s="1156">
        <f t="shared" si="2"/>
        <v>11</v>
      </c>
      <c r="N11" s="1218">
        <f t="shared" si="2"/>
        <v>5</v>
      </c>
      <c r="O11" s="1218">
        <f t="shared" si="2"/>
        <v>0</v>
      </c>
      <c r="P11" s="1156">
        <f t="shared" si="2"/>
        <v>5</v>
      </c>
      <c r="Q11" s="1156">
        <f t="shared" si="2"/>
        <v>6</v>
      </c>
      <c r="R11" s="1156">
        <f t="shared" si="2"/>
        <v>1</v>
      </c>
      <c r="S11" s="1156">
        <f t="shared" si="2"/>
        <v>0</v>
      </c>
      <c r="T11" s="1218">
        <f t="shared" si="2"/>
        <v>4</v>
      </c>
      <c r="U11" s="1156">
        <f t="shared" si="2"/>
        <v>45</v>
      </c>
      <c r="V11" s="1156">
        <f t="shared" si="2"/>
        <v>0</v>
      </c>
      <c r="W11" s="1156">
        <f t="shared" si="2"/>
        <v>0</v>
      </c>
      <c r="X11" s="1156">
        <f t="shared" si="2"/>
        <v>34</v>
      </c>
      <c r="Y11" s="1156">
        <f t="shared" si="2"/>
        <v>5</v>
      </c>
      <c r="Z11" s="1218">
        <f t="shared" si="2"/>
        <v>10</v>
      </c>
      <c r="AA11" s="1156">
        <f t="shared" si="2"/>
        <v>726</v>
      </c>
      <c r="AB11" s="1156">
        <f t="shared" si="2"/>
        <v>4</v>
      </c>
      <c r="AC11" s="1156">
        <f t="shared" si="2"/>
        <v>310</v>
      </c>
      <c r="AD11" s="1156">
        <f t="shared" si="2"/>
        <v>1</v>
      </c>
      <c r="AE11" s="1156">
        <f t="shared" si="2"/>
        <v>48</v>
      </c>
      <c r="AF11" s="1507" t="s">
        <v>622</v>
      </c>
      <c r="AG11" s="1497"/>
    </row>
    <row r="12" spans="1:33" ht="13.5" customHeight="1">
      <c r="A12" s="799"/>
      <c r="B12" s="1497" t="s">
        <v>623</v>
      </c>
      <c r="C12" s="1498"/>
      <c r="D12" s="1156">
        <f aca="true" t="shared" si="3" ref="D12:AE12">D16+D23+D27+SUM(D42:D46)</f>
        <v>722</v>
      </c>
      <c r="E12" s="1156">
        <f t="shared" si="3"/>
        <v>49</v>
      </c>
      <c r="F12" s="1156">
        <f t="shared" si="3"/>
        <v>8</v>
      </c>
      <c r="G12" s="1156">
        <f t="shared" si="3"/>
        <v>62</v>
      </c>
      <c r="H12" s="1156">
        <f t="shared" si="3"/>
        <v>13</v>
      </c>
      <c r="I12" s="1156">
        <f t="shared" si="3"/>
        <v>39</v>
      </c>
      <c r="J12" s="1156">
        <f t="shared" si="3"/>
        <v>263</v>
      </c>
      <c r="K12" s="1156">
        <f t="shared" si="3"/>
        <v>64</v>
      </c>
      <c r="L12" s="1156">
        <f t="shared" si="3"/>
        <v>9</v>
      </c>
      <c r="M12" s="1156">
        <f t="shared" si="3"/>
        <v>20</v>
      </c>
      <c r="N12" s="1218">
        <f t="shared" si="3"/>
        <v>11</v>
      </c>
      <c r="O12" s="1218">
        <f t="shared" si="3"/>
        <v>7</v>
      </c>
      <c r="P12" s="1156">
        <f t="shared" si="3"/>
        <v>28</v>
      </c>
      <c r="Q12" s="1156">
        <f t="shared" si="3"/>
        <v>27</v>
      </c>
      <c r="R12" s="1156">
        <f t="shared" si="3"/>
        <v>4</v>
      </c>
      <c r="S12" s="1156">
        <f t="shared" si="3"/>
        <v>1</v>
      </c>
      <c r="T12" s="1218">
        <f t="shared" si="3"/>
        <v>24</v>
      </c>
      <c r="U12" s="1156">
        <f t="shared" si="3"/>
        <v>369</v>
      </c>
      <c r="V12" s="1156">
        <f t="shared" si="3"/>
        <v>0</v>
      </c>
      <c r="W12" s="1156">
        <f t="shared" si="3"/>
        <v>0</v>
      </c>
      <c r="X12" s="1156">
        <f t="shared" si="3"/>
        <v>69</v>
      </c>
      <c r="Y12" s="1156">
        <f t="shared" si="3"/>
        <v>8</v>
      </c>
      <c r="Z12" s="1218">
        <f t="shared" si="3"/>
        <v>16</v>
      </c>
      <c r="AA12" s="1156">
        <f t="shared" si="3"/>
        <v>1290</v>
      </c>
      <c r="AB12" s="1156">
        <f t="shared" si="3"/>
        <v>10</v>
      </c>
      <c r="AC12" s="1156">
        <f t="shared" si="3"/>
        <v>918</v>
      </c>
      <c r="AD12" s="1156">
        <f t="shared" si="3"/>
        <v>3</v>
      </c>
      <c r="AE12" s="1156">
        <f t="shared" si="3"/>
        <v>123</v>
      </c>
      <c r="AF12" s="1507" t="s">
        <v>623</v>
      </c>
      <c r="AG12" s="1497"/>
    </row>
    <row r="13" spans="1:33" ht="13.5" customHeight="1">
      <c r="A13" s="799"/>
      <c r="B13" s="1497" t="s">
        <v>624</v>
      </c>
      <c r="C13" s="1498"/>
      <c r="D13" s="1156">
        <f aca="true" t="shared" si="4" ref="D13:AE13">D17+D18+SUM(D47:D49)</f>
        <v>983</v>
      </c>
      <c r="E13" s="1156">
        <f t="shared" si="4"/>
        <v>76</v>
      </c>
      <c r="F13" s="1156">
        <f t="shared" si="4"/>
        <v>11</v>
      </c>
      <c r="G13" s="1156">
        <f t="shared" si="4"/>
        <v>93</v>
      </c>
      <c r="H13" s="1156">
        <f t="shared" si="4"/>
        <v>7</v>
      </c>
      <c r="I13" s="1156">
        <f t="shared" si="4"/>
        <v>43</v>
      </c>
      <c r="J13" s="1156">
        <f t="shared" si="4"/>
        <v>347</v>
      </c>
      <c r="K13" s="1156">
        <f t="shared" si="4"/>
        <v>75</v>
      </c>
      <c r="L13" s="1156">
        <f t="shared" si="4"/>
        <v>20</v>
      </c>
      <c r="M13" s="1156">
        <f t="shared" si="4"/>
        <v>26</v>
      </c>
      <c r="N13" s="1218">
        <f t="shared" si="4"/>
        <v>21</v>
      </c>
      <c r="O13" s="1218">
        <f t="shared" si="4"/>
        <v>5</v>
      </c>
      <c r="P13" s="1156">
        <f t="shared" si="4"/>
        <v>35</v>
      </c>
      <c r="Q13" s="1156">
        <f t="shared" si="4"/>
        <v>34</v>
      </c>
      <c r="R13" s="1156">
        <f t="shared" si="4"/>
        <v>20</v>
      </c>
      <c r="S13" s="1156">
        <f t="shared" si="4"/>
        <v>2</v>
      </c>
      <c r="T13" s="1218">
        <f t="shared" si="4"/>
        <v>33</v>
      </c>
      <c r="U13" s="1156">
        <f t="shared" si="4"/>
        <v>522</v>
      </c>
      <c r="V13" s="1156">
        <f t="shared" si="4"/>
        <v>0</v>
      </c>
      <c r="W13" s="1156">
        <f t="shared" si="4"/>
        <v>0</v>
      </c>
      <c r="X13" s="1156">
        <f t="shared" si="4"/>
        <v>86</v>
      </c>
      <c r="Y13" s="1156">
        <f t="shared" si="4"/>
        <v>14</v>
      </c>
      <c r="Z13" s="1218">
        <f t="shared" si="4"/>
        <v>22</v>
      </c>
      <c r="AA13" s="1156">
        <f t="shared" si="4"/>
        <v>1746</v>
      </c>
      <c r="AB13" s="1156">
        <f t="shared" si="4"/>
        <v>11</v>
      </c>
      <c r="AC13" s="1156">
        <f t="shared" si="4"/>
        <v>1030</v>
      </c>
      <c r="AD13" s="1156">
        <f t="shared" si="4"/>
        <v>9</v>
      </c>
      <c r="AE13" s="1156">
        <f t="shared" si="4"/>
        <v>187</v>
      </c>
      <c r="AF13" s="1507" t="s">
        <v>624</v>
      </c>
      <c r="AG13" s="1497"/>
    </row>
    <row r="14" spans="1:33" ht="13.5" customHeight="1">
      <c r="A14" s="799"/>
      <c r="B14" s="799"/>
      <c r="C14" s="296"/>
      <c r="D14" s="1219"/>
      <c r="E14" s="395"/>
      <c r="F14" s="395"/>
      <c r="G14" s="395"/>
      <c r="H14" s="395"/>
      <c r="I14" s="395"/>
      <c r="J14" s="395"/>
      <c r="K14" s="395"/>
      <c r="L14" s="395"/>
      <c r="M14" s="316"/>
      <c r="N14" s="1221"/>
      <c r="O14" s="1221"/>
      <c r="P14" s="316"/>
      <c r="Q14" s="316"/>
      <c r="R14" s="316"/>
      <c r="S14" s="316"/>
      <c r="T14" s="1221"/>
      <c r="U14" s="316"/>
      <c r="V14" s="316"/>
      <c r="W14" s="316"/>
      <c r="X14" s="316"/>
      <c r="Y14" s="316"/>
      <c r="Z14" s="1221"/>
      <c r="AA14" s="316"/>
      <c r="AB14" s="316"/>
      <c r="AC14" s="316"/>
      <c r="AD14" s="316"/>
      <c r="AE14" s="316"/>
      <c r="AF14" s="254"/>
      <c r="AG14" s="402"/>
    </row>
    <row r="15" spans="1:33" ht="13.5" customHeight="1">
      <c r="A15" s="799"/>
      <c r="B15" s="799"/>
      <c r="C15" s="296" t="s">
        <v>982</v>
      </c>
      <c r="D15" s="392">
        <f aca="true" t="shared" si="5" ref="D15:D49">SUM(E15:G15)+SUM(I15:T15)+V15+SUM(X15:Z15)+AB15+AD15</f>
        <v>783</v>
      </c>
      <c r="E15" s="392">
        <v>43</v>
      </c>
      <c r="F15" s="395">
        <v>5</v>
      </c>
      <c r="G15" s="395">
        <v>86</v>
      </c>
      <c r="H15" s="395">
        <v>10</v>
      </c>
      <c r="I15" s="395">
        <v>48</v>
      </c>
      <c r="J15" s="395">
        <v>355</v>
      </c>
      <c r="K15" s="395">
        <v>47</v>
      </c>
      <c r="L15" s="395">
        <v>10</v>
      </c>
      <c r="M15" s="395">
        <v>15</v>
      </c>
      <c r="N15" s="1220">
        <v>5</v>
      </c>
      <c r="O15" s="1220">
        <v>7</v>
      </c>
      <c r="P15" s="395">
        <v>20</v>
      </c>
      <c r="Q15" s="395">
        <v>19</v>
      </c>
      <c r="R15" s="395">
        <v>6</v>
      </c>
      <c r="S15" s="395">
        <v>4</v>
      </c>
      <c r="T15" s="1220">
        <v>15</v>
      </c>
      <c r="U15" s="395">
        <v>277</v>
      </c>
      <c r="V15" s="395">
        <v>0</v>
      </c>
      <c r="W15" s="395">
        <v>0</v>
      </c>
      <c r="X15" s="395">
        <v>69</v>
      </c>
      <c r="Y15" s="395">
        <v>10</v>
      </c>
      <c r="Z15" s="1220">
        <v>11</v>
      </c>
      <c r="AA15" s="395">
        <v>840</v>
      </c>
      <c r="AB15" s="395">
        <v>4</v>
      </c>
      <c r="AC15" s="395">
        <v>400</v>
      </c>
      <c r="AD15" s="395">
        <v>4</v>
      </c>
      <c r="AE15" s="395">
        <v>226</v>
      </c>
      <c r="AF15" s="254"/>
      <c r="AG15" s="402" t="s">
        <v>982</v>
      </c>
    </row>
    <row r="16" spans="1:33" ht="13.5" customHeight="1">
      <c r="A16" s="799"/>
      <c r="B16" s="799"/>
      <c r="C16" s="296" t="s">
        <v>1003</v>
      </c>
      <c r="D16" s="392">
        <f t="shared" si="5"/>
        <v>307</v>
      </c>
      <c r="E16" s="392">
        <v>28</v>
      </c>
      <c r="F16" s="395">
        <v>4</v>
      </c>
      <c r="G16" s="395">
        <v>28</v>
      </c>
      <c r="H16" s="395">
        <v>3</v>
      </c>
      <c r="I16" s="395">
        <v>15</v>
      </c>
      <c r="J16" s="395">
        <v>106</v>
      </c>
      <c r="K16" s="395">
        <v>31</v>
      </c>
      <c r="L16" s="395">
        <v>1</v>
      </c>
      <c r="M16" s="395">
        <v>6</v>
      </c>
      <c r="N16" s="1220">
        <v>3</v>
      </c>
      <c r="O16" s="1220">
        <v>4</v>
      </c>
      <c r="P16" s="395">
        <v>13</v>
      </c>
      <c r="Q16" s="395">
        <v>12</v>
      </c>
      <c r="R16" s="395">
        <v>2</v>
      </c>
      <c r="S16" s="395">
        <v>0</v>
      </c>
      <c r="T16" s="1220">
        <v>14</v>
      </c>
      <c r="U16" s="395">
        <v>216</v>
      </c>
      <c r="V16" s="395">
        <v>0</v>
      </c>
      <c r="W16" s="395">
        <v>0</v>
      </c>
      <c r="X16" s="395">
        <v>29</v>
      </c>
      <c r="Y16" s="395">
        <v>1</v>
      </c>
      <c r="Z16" s="1220">
        <v>5</v>
      </c>
      <c r="AA16" s="395">
        <v>380</v>
      </c>
      <c r="AB16" s="395">
        <v>3</v>
      </c>
      <c r="AC16" s="395">
        <v>350</v>
      </c>
      <c r="AD16" s="395">
        <v>2</v>
      </c>
      <c r="AE16" s="395">
        <v>33</v>
      </c>
      <c r="AF16" s="254"/>
      <c r="AG16" s="402" t="s">
        <v>1003</v>
      </c>
    </row>
    <row r="17" spans="1:33" ht="13.5" customHeight="1">
      <c r="A17" s="799"/>
      <c r="B17" s="799"/>
      <c r="C17" s="296" t="s">
        <v>1012</v>
      </c>
      <c r="D17" s="392">
        <f t="shared" si="5"/>
        <v>433</v>
      </c>
      <c r="E17" s="392">
        <v>33</v>
      </c>
      <c r="F17" s="395">
        <v>7</v>
      </c>
      <c r="G17" s="395">
        <v>38</v>
      </c>
      <c r="H17" s="395">
        <v>2</v>
      </c>
      <c r="I17" s="392">
        <v>18</v>
      </c>
      <c r="J17" s="395">
        <v>165</v>
      </c>
      <c r="K17" s="395">
        <v>36</v>
      </c>
      <c r="L17" s="395">
        <v>8</v>
      </c>
      <c r="M17" s="395">
        <v>11</v>
      </c>
      <c r="N17" s="1220">
        <v>9</v>
      </c>
      <c r="O17" s="1220">
        <v>4</v>
      </c>
      <c r="P17" s="395">
        <v>14</v>
      </c>
      <c r="Q17" s="395">
        <v>12</v>
      </c>
      <c r="R17" s="395">
        <v>12</v>
      </c>
      <c r="S17" s="395">
        <v>1</v>
      </c>
      <c r="T17" s="1220">
        <v>15</v>
      </c>
      <c r="U17" s="395">
        <v>261</v>
      </c>
      <c r="V17" s="395">
        <v>0</v>
      </c>
      <c r="W17" s="395">
        <v>0</v>
      </c>
      <c r="X17" s="395">
        <v>32</v>
      </c>
      <c r="Y17" s="395">
        <v>1</v>
      </c>
      <c r="Z17" s="1220">
        <v>9</v>
      </c>
      <c r="AA17" s="395">
        <v>670</v>
      </c>
      <c r="AB17" s="395">
        <v>3</v>
      </c>
      <c r="AC17" s="395">
        <v>300</v>
      </c>
      <c r="AD17" s="395">
        <v>5</v>
      </c>
      <c r="AE17" s="395">
        <v>81</v>
      </c>
      <c r="AF17" s="254"/>
      <c r="AG17" s="402" t="s">
        <v>1012</v>
      </c>
    </row>
    <row r="18" spans="1:33" ht="13.5" customHeight="1">
      <c r="A18" s="799"/>
      <c r="B18" s="799"/>
      <c r="C18" s="296" t="s">
        <v>1013</v>
      </c>
      <c r="D18" s="392">
        <f t="shared" si="5"/>
        <v>423</v>
      </c>
      <c r="E18" s="392">
        <v>38</v>
      </c>
      <c r="F18" s="395">
        <v>3</v>
      </c>
      <c r="G18" s="395">
        <v>41</v>
      </c>
      <c r="H18" s="395">
        <v>4</v>
      </c>
      <c r="I18" s="395">
        <v>19</v>
      </c>
      <c r="J18" s="395">
        <v>146</v>
      </c>
      <c r="K18" s="395">
        <v>29</v>
      </c>
      <c r="L18" s="395">
        <v>8</v>
      </c>
      <c r="M18" s="395">
        <v>10</v>
      </c>
      <c r="N18" s="1220">
        <v>8</v>
      </c>
      <c r="O18" s="1220">
        <v>1</v>
      </c>
      <c r="P18" s="395">
        <v>16</v>
      </c>
      <c r="Q18" s="395">
        <v>16</v>
      </c>
      <c r="R18" s="395">
        <v>8</v>
      </c>
      <c r="S18" s="395">
        <v>1</v>
      </c>
      <c r="T18" s="1220">
        <v>11</v>
      </c>
      <c r="U18" s="395">
        <v>144</v>
      </c>
      <c r="V18" s="395">
        <v>0</v>
      </c>
      <c r="W18" s="395">
        <v>0</v>
      </c>
      <c r="X18" s="395">
        <v>42</v>
      </c>
      <c r="Y18" s="395">
        <v>10</v>
      </c>
      <c r="Z18" s="1220">
        <v>8</v>
      </c>
      <c r="AA18" s="395">
        <v>680</v>
      </c>
      <c r="AB18" s="395">
        <v>5</v>
      </c>
      <c r="AC18" s="395">
        <v>470</v>
      </c>
      <c r="AD18" s="395">
        <v>3</v>
      </c>
      <c r="AE18" s="395">
        <v>24</v>
      </c>
      <c r="AF18" s="254"/>
      <c r="AG18" s="402" t="s">
        <v>1013</v>
      </c>
    </row>
    <row r="19" spans="1:33" ht="13.5" customHeight="1">
      <c r="A19" s="799"/>
      <c r="B19" s="799"/>
      <c r="C19" s="296" t="s">
        <v>995</v>
      </c>
      <c r="D19" s="392">
        <f t="shared" si="5"/>
        <v>135</v>
      </c>
      <c r="E19" s="392">
        <v>11</v>
      </c>
      <c r="F19" s="395">
        <v>3</v>
      </c>
      <c r="G19" s="395">
        <v>13</v>
      </c>
      <c r="H19" s="395">
        <v>3</v>
      </c>
      <c r="I19" s="392">
        <v>4</v>
      </c>
      <c r="J19" s="395">
        <v>54</v>
      </c>
      <c r="K19" s="395">
        <v>9</v>
      </c>
      <c r="L19" s="395">
        <v>3</v>
      </c>
      <c r="M19" s="395">
        <v>3</v>
      </c>
      <c r="N19" s="1220">
        <v>3</v>
      </c>
      <c r="O19" s="1220">
        <v>0</v>
      </c>
      <c r="P19" s="395">
        <v>2</v>
      </c>
      <c r="Q19" s="395">
        <v>3</v>
      </c>
      <c r="R19" s="395">
        <v>1</v>
      </c>
      <c r="S19" s="395">
        <v>0</v>
      </c>
      <c r="T19" s="1220">
        <v>2</v>
      </c>
      <c r="U19" s="395">
        <v>27</v>
      </c>
      <c r="V19" s="395">
        <v>0</v>
      </c>
      <c r="W19" s="395">
        <v>0</v>
      </c>
      <c r="X19" s="395">
        <v>18</v>
      </c>
      <c r="Y19" s="395">
        <v>1</v>
      </c>
      <c r="Z19" s="1220">
        <v>2</v>
      </c>
      <c r="AA19" s="395">
        <v>160</v>
      </c>
      <c r="AB19" s="395">
        <v>2</v>
      </c>
      <c r="AC19" s="395">
        <v>160</v>
      </c>
      <c r="AD19" s="395">
        <v>1</v>
      </c>
      <c r="AE19" s="395">
        <v>48</v>
      </c>
      <c r="AF19" s="254"/>
      <c r="AG19" s="402" t="s">
        <v>995</v>
      </c>
    </row>
    <row r="20" spans="1:33" ht="13.5" customHeight="1">
      <c r="A20" s="799"/>
      <c r="B20" s="799"/>
      <c r="C20" s="296" t="s">
        <v>1088</v>
      </c>
      <c r="D20" s="392">
        <f t="shared" si="5"/>
        <v>117</v>
      </c>
      <c r="E20" s="392">
        <v>9</v>
      </c>
      <c r="F20" s="395">
        <v>1</v>
      </c>
      <c r="G20" s="395">
        <v>10</v>
      </c>
      <c r="H20" s="395">
        <v>1</v>
      </c>
      <c r="I20" s="395">
        <v>7</v>
      </c>
      <c r="J20" s="395">
        <v>52</v>
      </c>
      <c r="K20" s="395">
        <v>6</v>
      </c>
      <c r="L20" s="395">
        <v>1</v>
      </c>
      <c r="M20" s="395">
        <v>3</v>
      </c>
      <c r="N20" s="1220">
        <v>1</v>
      </c>
      <c r="O20" s="1220">
        <v>1</v>
      </c>
      <c r="P20" s="395">
        <v>3</v>
      </c>
      <c r="Q20" s="395">
        <v>3</v>
      </c>
      <c r="R20" s="395">
        <v>2</v>
      </c>
      <c r="S20" s="395">
        <v>0</v>
      </c>
      <c r="T20" s="1220">
        <v>3</v>
      </c>
      <c r="U20" s="395">
        <v>45</v>
      </c>
      <c r="V20" s="395">
        <v>0</v>
      </c>
      <c r="W20" s="395">
        <v>0</v>
      </c>
      <c r="X20" s="395">
        <v>10</v>
      </c>
      <c r="Y20" s="395">
        <v>1</v>
      </c>
      <c r="Z20" s="1220">
        <v>3</v>
      </c>
      <c r="AA20" s="395">
        <v>210</v>
      </c>
      <c r="AB20" s="395">
        <v>1</v>
      </c>
      <c r="AC20" s="395">
        <v>100</v>
      </c>
      <c r="AD20" s="395">
        <v>0</v>
      </c>
      <c r="AE20" s="395">
        <v>0</v>
      </c>
      <c r="AF20" s="254"/>
      <c r="AG20" s="402" t="s">
        <v>1088</v>
      </c>
    </row>
    <row r="21" spans="1:33" ht="13.5" customHeight="1">
      <c r="A21" s="799"/>
      <c r="B21" s="799"/>
      <c r="C21" s="296" t="s">
        <v>983</v>
      </c>
      <c r="D21" s="392">
        <f t="shared" si="5"/>
        <v>101</v>
      </c>
      <c r="E21" s="392">
        <v>6</v>
      </c>
      <c r="F21" s="395">
        <v>2</v>
      </c>
      <c r="G21" s="395">
        <v>13</v>
      </c>
      <c r="H21" s="395">
        <v>2</v>
      </c>
      <c r="I21" s="395">
        <v>7</v>
      </c>
      <c r="J21" s="395">
        <v>37</v>
      </c>
      <c r="K21" s="395">
        <v>5</v>
      </c>
      <c r="L21" s="395">
        <v>3</v>
      </c>
      <c r="M21" s="395">
        <v>4</v>
      </c>
      <c r="N21" s="1220">
        <v>2</v>
      </c>
      <c r="O21" s="1220">
        <v>2</v>
      </c>
      <c r="P21" s="395">
        <v>1</v>
      </c>
      <c r="Q21" s="395">
        <v>1</v>
      </c>
      <c r="R21" s="395">
        <v>2</v>
      </c>
      <c r="S21" s="395">
        <v>0</v>
      </c>
      <c r="T21" s="1220">
        <v>3</v>
      </c>
      <c r="U21" s="395">
        <v>63</v>
      </c>
      <c r="V21" s="395">
        <v>0</v>
      </c>
      <c r="W21" s="395">
        <v>0</v>
      </c>
      <c r="X21" s="395">
        <v>9</v>
      </c>
      <c r="Y21" s="395">
        <v>1</v>
      </c>
      <c r="Z21" s="1220">
        <v>2</v>
      </c>
      <c r="AA21" s="395">
        <v>160</v>
      </c>
      <c r="AB21" s="395">
        <v>1</v>
      </c>
      <c r="AC21" s="395">
        <v>100</v>
      </c>
      <c r="AD21" s="395">
        <v>0</v>
      </c>
      <c r="AE21" s="395">
        <v>0</v>
      </c>
      <c r="AF21" s="254"/>
      <c r="AG21" s="402" t="s">
        <v>983</v>
      </c>
    </row>
    <row r="22" spans="1:33" ht="13.5" customHeight="1">
      <c r="A22" s="799"/>
      <c r="B22" s="799"/>
      <c r="C22" s="296" t="s">
        <v>988</v>
      </c>
      <c r="D22" s="392">
        <f t="shared" si="5"/>
        <v>68</v>
      </c>
      <c r="E22" s="392">
        <v>3</v>
      </c>
      <c r="F22" s="395">
        <v>1</v>
      </c>
      <c r="G22" s="395">
        <v>7</v>
      </c>
      <c r="H22" s="395">
        <v>1</v>
      </c>
      <c r="I22" s="395">
        <v>1</v>
      </c>
      <c r="J22" s="395">
        <v>26</v>
      </c>
      <c r="K22" s="395">
        <v>8</v>
      </c>
      <c r="L22" s="395">
        <v>1</v>
      </c>
      <c r="M22" s="395">
        <v>3</v>
      </c>
      <c r="N22" s="1220">
        <v>1</v>
      </c>
      <c r="O22" s="1220">
        <v>0</v>
      </c>
      <c r="P22" s="395">
        <v>1</v>
      </c>
      <c r="Q22" s="395">
        <v>1</v>
      </c>
      <c r="R22" s="395">
        <v>1</v>
      </c>
      <c r="S22" s="395">
        <v>0</v>
      </c>
      <c r="T22" s="1220">
        <v>1</v>
      </c>
      <c r="U22" s="395">
        <v>18</v>
      </c>
      <c r="V22" s="395">
        <v>0</v>
      </c>
      <c r="W22" s="395">
        <v>0</v>
      </c>
      <c r="X22" s="395">
        <v>9</v>
      </c>
      <c r="Y22" s="395">
        <v>1</v>
      </c>
      <c r="Z22" s="1220">
        <v>2</v>
      </c>
      <c r="AA22" s="395">
        <v>160</v>
      </c>
      <c r="AB22" s="395">
        <v>1</v>
      </c>
      <c r="AC22" s="395">
        <v>100</v>
      </c>
      <c r="AD22" s="395">
        <v>0</v>
      </c>
      <c r="AE22" s="395">
        <v>0</v>
      </c>
      <c r="AF22" s="254"/>
      <c r="AG22" s="402" t="s">
        <v>988</v>
      </c>
    </row>
    <row r="23" spans="1:33" ht="13.5" customHeight="1">
      <c r="A23" s="799"/>
      <c r="B23" s="799"/>
      <c r="C23" s="296" t="s">
        <v>1004</v>
      </c>
      <c r="D23" s="392">
        <f t="shared" si="5"/>
        <v>110</v>
      </c>
      <c r="E23" s="392">
        <v>7</v>
      </c>
      <c r="F23" s="395">
        <v>2</v>
      </c>
      <c r="G23" s="395">
        <v>14</v>
      </c>
      <c r="H23" s="395">
        <v>2</v>
      </c>
      <c r="I23" s="392">
        <v>9</v>
      </c>
      <c r="J23" s="395">
        <v>42</v>
      </c>
      <c r="K23" s="395">
        <v>6</v>
      </c>
      <c r="L23" s="395">
        <v>1</v>
      </c>
      <c r="M23" s="395">
        <v>2</v>
      </c>
      <c r="N23" s="1220">
        <v>1</v>
      </c>
      <c r="O23" s="1220">
        <v>2</v>
      </c>
      <c r="P23" s="395">
        <v>4</v>
      </c>
      <c r="Q23" s="395">
        <v>3</v>
      </c>
      <c r="R23" s="395">
        <v>0</v>
      </c>
      <c r="S23" s="395">
        <v>1</v>
      </c>
      <c r="T23" s="1220">
        <v>2</v>
      </c>
      <c r="U23" s="395">
        <v>36</v>
      </c>
      <c r="V23" s="395">
        <v>0</v>
      </c>
      <c r="W23" s="395">
        <v>0</v>
      </c>
      <c r="X23" s="395">
        <v>10</v>
      </c>
      <c r="Y23" s="395">
        <v>1</v>
      </c>
      <c r="Z23" s="1220">
        <v>2</v>
      </c>
      <c r="AA23" s="395">
        <v>210</v>
      </c>
      <c r="AB23" s="395">
        <v>1</v>
      </c>
      <c r="AC23" s="395">
        <v>120</v>
      </c>
      <c r="AD23" s="395">
        <v>0</v>
      </c>
      <c r="AE23" s="395">
        <v>0</v>
      </c>
      <c r="AF23" s="254"/>
      <c r="AG23" s="402" t="s">
        <v>1004</v>
      </c>
    </row>
    <row r="24" spans="1:33" ht="13.5" customHeight="1">
      <c r="A24" s="799"/>
      <c r="B24" s="799"/>
      <c r="C24" s="296" t="s">
        <v>984</v>
      </c>
      <c r="D24" s="392">
        <f t="shared" si="5"/>
        <v>162</v>
      </c>
      <c r="E24" s="392">
        <v>9</v>
      </c>
      <c r="F24" s="395">
        <v>2</v>
      </c>
      <c r="G24" s="395">
        <v>16</v>
      </c>
      <c r="H24" s="395">
        <v>3</v>
      </c>
      <c r="I24" s="395">
        <v>9</v>
      </c>
      <c r="J24" s="395">
        <v>68</v>
      </c>
      <c r="K24" s="395">
        <v>12</v>
      </c>
      <c r="L24" s="395">
        <v>3</v>
      </c>
      <c r="M24" s="395">
        <v>4</v>
      </c>
      <c r="N24" s="1220">
        <v>2</v>
      </c>
      <c r="O24" s="1220">
        <v>0</v>
      </c>
      <c r="P24" s="395">
        <v>4</v>
      </c>
      <c r="Q24" s="395">
        <v>2</v>
      </c>
      <c r="R24" s="395">
        <v>2</v>
      </c>
      <c r="S24" s="395">
        <v>0</v>
      </c>
      <c r="T24" s="1220">
        <v>5</v>
      </c>
      <c r="U24" s="395">
        <v>81</v>
      </c>
      <c r="V24" s="395">
        <v>0</v>
      </c>
      <c r="W24" s="395">
        <v>0</v>
      </c>
      <c r="X24" s="395">
        <v>18</v>
      </c>
      <c r="Y24" s="395">
        <v>1</v>
      </c>
      <c r="Z24" s="1220">
        <v>3</v>
      </c>
      <c r="AA24" s="395">
        <v>240</v>
      </c>
      <c r="AB24" s="395">
        <v>2</v>
      </c>
      <c r="AC24" s="395">
        <v>200</v>
      </c>
      <c r="AD24" s="395">
        <v>0</v>
      </c>
      <c r="AE24" s="395">
        <v>0</v>
      </c>
      <c r="AF24" s="254"/>
      <c r="AG24" s="402" t="s">
        <v>984</v>
      </c>
    </row>
    <row r="25" spans="1:33" ht="13.5" customHeight="1">
      <c r="A25" s="799"/>
      <c r="B25" s="799"/>
      <c r="C25" s="296" t="s">
        <v>989</v>
      </c>
      <c r="D25" s="392">
        <f t="shared" si="5"/>
        <v>124</v>
      </c>
      <c r="E25" s="392">
        <v>3</v>
      </c>
      <c r="F25" s="395">
        <v>1</v>
      </c>
      <c r="G25" s="395">
        <v>20</v>
      </c>
      <c r="H25" s="395">
        <v>0</v>
      </c>
      <c r="I25" s="392">
        <v>17</v>
      </c>
      <c r="J25" s="395">
        <v>49</v>
      </c>
      <c r="K25" s="395">
        <v>6</v>
      </c>
      <c r="L25" s="395">
        <v>2</v>
      </c>
      <c r="M25" s="395">
        <v>3</v>
      </c>
      <c r="N25" s="1220">
        <v>1</v>
      </c>
      <c r="O25" s="1220">
        <v>0</v>
      </c>
      <c r="P25" s="395">
        <v>3</v>
      </c>
      <c r="Q25" s="395">
        <v>3</v>
      </c>
      <c r="R25" s="395">
        <v>1</v>
      </c>
      <c r="S25" s="395">
        <v>0</v>
      </c>
      <c r="T25" s="1220">
        <v>1</v>
      </c>
      <c r="U25" s="395">
        <v>27</v>
      </c>
      <c r="V25" s="395">
        <v>0</v>
      </c>
      <c r="W25" s="395">
        <v>0</v>
      </c>
      <c r="X25" s="395">
        <v>9</v>
      </c>
      <c r="Y25" s="395">
        <v>1</v>
      </c>
      <c r="Z25" s="1220">
        <v>3</v>
      </c>
      <c r="AA25" s="395">
        <v>210</v>
      </c>
      <c r="AB25" s="395">
        <v>1</v>
      </c>
      <c r="AC25" s="395">
        <v>100</v>
      </c>
      <c r="AD25" s="395">
        <v>0</v>
      </c>
      <c r="AE25" s="395">
        <v>0</v>
      </c>
      <c r="AF25" s="254"/>
      <c r="AG25" s="402" t="s">
        <v>989</v>
      </c>
    </row>
    <row r="26" spans="1:33" ht="13.5" customHeight="1">
      <c r="A26" s="799"/>
      <c r="B26" s="799"/>
      <c r="C26" s="296" t="s">
        <v>1089</v>
      </c>
      <c r="D26" s="392">
        <f t="shared" si="5"/>
        <v>46</v>
      </c>
      <c r="E26" s="392">
        <v>2</v>
      </c>
      <c r="F26" s="395">
        <v>2</v>
      </c>
      <c r="G26" s="395">
        <v>7</v>
      </c>
      <c r="H26" s="395">
        <v>1</v>
      </c>
      <c r="I26" s="395">
        <v>5</v>
      </c>
      <c r="J26" s="395">
        <v>13</v>
      </c>
      <c r="K26" s="395">
        <v>3</v>
      </c>
      <c r="L26" s="395">
        <v>2</v>
      </c>
      <c r="M26" s="395">
        <v>1</v>
      </c>
      <c r="N26" s="1220">
        <v>1</v>
      </c>
      <c r="O26" s="1220">
        <v>0</v>
      </c>
      <c r="P26" s="395">
        <v>0</v>
      </c>
      <c r="Q26" s="395">
        <v>0</v>
      </c>
      <c r="R26" s="395">
        <v>0</v>
      </c>
      <c r="S26" s="395">
        <v>0</v>
      </c>
      <c r="T26" s="1220">
        <v>1</v>
      </c>
      <c r="U26" s="395">
        <v>18</v>
      </c>
      <c r="V26" s="395">
        <v>0</v>
      </c>
      <c r="W26" s="395">
        <v>0</v>
      </c>
      <c r="X26" s="395">
        <v>6</v>
      </c>
      <c r="Y26" s="395">
        <v>1</v>
      </c>
      <c r="Z26" s="1220">
        <v>1</v>
      </c>
      <c r="AA26" s="395">
        <v>80</v>
      </c>
      <c r="AB26" s="395">
        <v>1</v>
      </c>
      <c r="AC26" s="395">
        <v>100</v>
      </c>
      <c r="AD26" s="395">
        <v>0</v>
      </c>
      <c r="AE26" s="395">
        <v>0</v>
      </c>
      <c r="AF26" s="254"/>
      <c r="AG26" s="402" t="s">
        <v>1089</v>
      </c>
    </row>
    <row r="27" spans="1:33" ht="13.5" customHeight="1">
      <c r="A27" s="799"/>
      <c r="B27" s="799"/>
      <c r="C27" s="296" t="s">
        <v>1005</v>
      </c>
      <c r="D27" s="392">
        <f t="shared" si="5"/>
        <v>94</v>
      </c>
      <c r="E27" s="392">
        <v>4</v>
      </c>
      <c r="F27" s="395">
        <v>0</v>
      </c>
      <c r="G27" s="395">
        <v>4</v>
      </c>
      <c r="H27" s="395">
        <v>2</v>
      </c>
      <c r="I27" s="392">
        <v>3</v>
      </c>
      <c r="J27" s="395">
        <v>43</v>
      </c>
      <c r="K27" s="395">
        <v>9</v>
      </c>
      <c r="L27" s="395">
        <v>2</v>
      </c>
      <c r="M27" s="395">
        <v>3</v>
      </c>
      <c r="N27" s="1220">
        <v>2</v>
      </c>
      <c r="O27" s="1220">
        <v>1</v>
      </c>
      <c r="P27" s="395">
        <v>3</v>
      </c>
      <c r="Q27" s="395">
        <v>4</v>
      </c>
      <c r="R27" s="395">
        <v>0</v>
      </c>
      <c r="S27" s="395">
        <v>0</v>
      </c>
      <c r="T27" s="1220">
        <v>3</v>
      </c>
      <c r="U27" s="395">
        <v>36</v>
      </c>
      <c r="V27" s="395">
        <v>0</v>
      </c>
      <c r="W27" s="395">
        <v>0</v>
      </c>
      <c r="X27" s="395">
        <v>8</v>
      </c>
      <c r="Y27" s="395">
        <v>1</v>
      </c>
      <c r="Z27" s="1220">
        <v>2</v>
      </c>
      <c r="AA27" s="395">
        <v>160</v>
      </c>
      <c r="AB27" s="395">
        <v>2</v>
      </c>
      <c r="AC27" s="395">
        <v>188</v>
      </c>
      <c r="AD27" s="395">
        <v>0</v>
      </c>
      <c r="AE27" s="395">
        <v>0</v>
      </c>
      <c r="AF27" s="254"/>
      <c r="AG27" s="402" t="s">
        <v>1005</v>
      </c>
    </row>
    <row r="28" spans="1:33" ht="13.5" customHeight="1">
      <c r="A28" s="799"/>
      <c r="B28" s="799"/>
      <c r="C28" s="296" t="s">
        <v>985</v>
      </c>
      <c r="D28" s="392">
        <f t="shared" si="5"/>
        <v>43</v>
      </c>
      <c r="E28" s="392">
        <v>3</v>
      </c>
      <c r="F28" s="395">
        <v>0</v>
      </c>
      <c r="G28" s="395">
        <v>3</v>
      </c>
      <c r="H28" s="395">
        <v>1</v>
      </c>
      <c r="I28" s="395">
        <v>0</v>
      </c>
      <c r="J28" s="395">
        <v>17</v>
      </c>
      <c r="K28" s="395">
        <v>2</v>
      </c>
      <c r="L28" s="395">
        <v>2</v>
      </c>
      <c r="M28" s="395">
        <v>2</v>
      </c>
      <c r="N28" s="1220">
        <v>1</v>
      </c>
      <c r="O28" s="1220">
        <v>1</v>
      </c>
      <c r="P28" s="395">
        <v>3</v>
      </c>
      <c r="Q28" s="395">
        <v>2</v>
      </c>
      <c r="R28" s="395">
        <v>0</v>
      </c>
      <c r="S28" s="395">
        <v>0</v>
      </c>
      <c r="T28" s="1220">
        <v>1</v>
      </c>
      <c r="U28" s="395">
        <v>54</v>
      </c>
      <c r="V28" s="395">
        <v>0</v>
      </c>
      <c r="W28" s="395">
        <v>0</v>
      </c>
      <c r="X28" s="395">
        <v>3</v>
      </c>
      <c r="Y28" s="395">
        <v>1</v>
      </c>
      <c r="Z28" s="1220">
        <v>1</v>
      </c>
      <c r="AA28" s="395">
        <v>80</v>
      </c>
      <c r="AB28" s="395">
        <v>1</v>
      </c>
      <c r="AC28" s="395">
        <v>100</v>
      </c>
      <c r="AD28" s="395">
        <v>0</v>
      </c>
      <c r="AE28" s="395">
        <v>0</v>
      </c>
      <c r="AF28" s="254"/>
      <c r="AG28" s="402" t="s">
        <v>985</v>
      </c>
    </row>
    <row r="29" spans="1:33" ht="13.5" customHeight="1">
      <c r="A29" s="799"/>
      <c r="B29" s="799"/>
      <c r="C29" s="296" t="s">
        <v>986</v>
      </c>
      <c r="D29" s="392">
        <f t="shared" si="5"/>
        <v>25</v>
      </c>
      <c r="E29" s="392">
        <v>1</v>
      </c>
      <c r="F29" s="395">
        <v>0</v>
      </c>
      <c r="G29" s="395">
        <v>3</v>
      </c>
      <c r="H29" s="395">
        <v>0</v>
      </c>
      <c r="I29" s="395">
        <v>2</v>
      </c>
      <c r="J29" s="395">
        <v>8</v>
      </c>
      <c r="K29" s="395">
        <v>1</v>
      </c>
      <c r="L29" s="395">
        <v>1</v>
      </c>
      <c r="M29" s="395">
        <v>1</v>
      </c>
      <c r="N29" s="1220">
        <v>0</v>
      </c>
      <c r="O29" s="1220">
        <v>0</v>
      </c>
      <c r="P29" s="395">
        <v>1</v>
      </c>
      <c r="Q29" s="395">
        <v>1</v>
      </c>
      <c r="R29" s="395">
        <v>1</v>
      </c>
      <c r="S29" s="395">
        <v>0</v>
      </c>
      <c r="T29" s="1220">
        <v>1</v>
      </c>
      <c r="U29" s="395">
        <v>18</v>
      </c>
      <c r="V29" s="395">
        <v>0</v>
      </c>
      <c r="W29" s="395">
        <v>0</v>
      </c>
      <c r="X29" s="395">
        <v>2</v>
      </c>
      <c r="Y29" s="395">
        <v>1</v>
      </c>
      <c r="Z29" s="1220">
        <v>1</v>
      </c>
      <c r="AA29" s="395">
        <v>80</v>
      </c>
      <c r="AB29" s="395">
        <v>0</v>
      </c>
      <c r="AC29" s="395">
        <v>0</v>
      </c>
      <c r="AD29" s="395">
        <v>0</v>
      </c>
      <c r="AE29" s="395">
        <v>0</v>
      </c>
      <c r="AF29" s="254"/>
      <c r="AG29" s="402" t="s">
        <v>986</v>
      </c>
    </row>
    <row r="30" spans="1:33" ht="13.5" customHeight="1">
      <c r="A30" s="799"/>
      <c r="B30" s="799"/>
      <c r="C30" s="296" t="s">
        <v>990</v>
      </c>
      <c r="D30" s="392">
        <f t="shared" si="5"/>
        <v>54</v>
      </c>
      <c r="E30" s="392">
        <v>2</v>
      </c>
      <c r="F30" s="395">
        <v>0</v>
      </c>
      <c r="G30" s="395">
        <v>3</v>
      </c>
      <c r="H30" s="395">
        <v>0</v>
      </c>
      <c r="I30" s="395">
        <v>2</v>
      </c>
      <c r="J30" s="395">
        <v>24</v>
      </c>
      <c r="K30" s="395">
        <v>3</v>
      </c>
      <c r="L30" s="395">
        <v>1</v>
      </c>
      <c r="M30" s="395">
        <v>2</v>
      </c>
      <c r="N30" s="1220">
        <v>1</v>
      </c>
      <c r="O30" s="1220">
        <v>0</v>
      </c>
      <c r="P30" s="395">
        <v>1</v>
      </c>
      <c r="Q30" s="395">
        <v>1</v>
      </c>
      <c r="R30" s="395">
        <v>2</v>
      </c>
      <c r="S30" s="395">
        <v>0</v>
      </c>
      <c r="T30" s="1220">
        <v>1</v>
      </c>
      <c r="U30" s="395">
        <v>18</v>
      </c>
      <c r="V30" s="395">
        <v>1</v>
      </c>
      <c r="W30" s="395">
        <v>20</v>
      </c>
      <c r="X30" s="395">
        <v>7</v>
      </c>
      <c r="Y30" s="395">
        <v>1</v>
      </c>
      <c r="Z30" s="1220">
        <v>1</v>
      </c>
      <c r="AA30" s="395">
        <v>80</v>
      </c>
      <c r="AB30" s="395">
        <v>1</v>
      </c>
      <c r="AC30" s="395">
        <v>100</v>
      </c>
      <c r="AD30" s="395">
        <v>0</v>
      </c>
      <c r="AE30" s="395">
        <v>0</v>
      </c>
      <c r="AF30" s="254"/>
      <c r="AG30" s="402" t="s">
        <v>990</v>
      </c>
    </row>
    <row r="31" spans="1:33" ht="13.5" customHeight="1">
      <c r="A31" s="799"/>
      <c r="B31" s="799"/>
      <c r="C31" s="296" t="s">
        <v>991</v>
      </c>
      <c r="D31" s="392">
        <f t="shared" si="5"/>
        <v>27</v>
      </c>
      <c r="E31" s="392">
        <v>1</v>
      </c>
      <c r="F31" s="395">
        <v>1</v>
      </c>
      <c r="G31" s="395">
        <v>4</v>
      </c>
      <c r="H31" s="395">
        <v>0</v>
      </c>
      <c r="I31" s="395">
        <v>4</v>
      </c>
      <c r="J31" s="395">
        <v>8</v>
      </c>
      <c r="K31" s="395">
        <v>1</v>
      </c>
      <c r="L31" s="395">
        <v>0</v>
      </c>
      <c r="M31" s="395">
        <v>1</v>
      </c>
      <c r="N31" s="1220">
        <v>1</v>
      </c>
      <c r="O31" s="1220">
        <v>0</v>
      </c>
      <c r="P31" s="395">
        <v>0</v>
      </c>
      <c r="Q31" s="395">
        <v>0</v>
      </c>
      <c r="R31" s="395">
        <v>0</v>
      </c>
      <c r="S31" s="395">
        <v>0</v>
      </c>
      <c r="T31" s="1220">
        <v>0</v>
      </c>
      <c r="U31" s="395">
        <v>0</v>
      </c>
      <c r="V31" s="395">
        <v>0</v>
      </c>
      <c r="W31" s="395">
        <v>0</v>
      </c>
      <c r="X31" s="395">
        <v>3</v>
      </c>
      <c r="Y31" s="395">
        <v>1</v>
      </c>
      <c r="Z31" s="1220">
        <v>1</v>
      </c>
      <c r="AA31" s="395">
        <v>50</v>
      </c>
      <c r="AB31" s="395">
        <v>1</v>
      </c>
      <c r="AC31" s="395">
        <v>50</v>
      </c>
      <c r="AD31" s="395">
        <v>0</v>
      </c>
      <c r="AE31" s="395">
        <v>0</v>
      </c>
      <c r="AF31" s="254"/>
      <c r="AG31" s="402" t="s">
        <v>991</v>
      </c>
    </row>
    <row r="32" spans="1:33" ht="13.5" customHeight="1">
      <c r="A32" s="799"/>
      <c r="B32" s="799"/>
      <c r="C32" s="296" t="s">
        <v>992</v>
      </c>
      <c r="D32" s="392">
        <f t="shared" si="5"/>
        <v>24</v>
      </c>
      <c r="E32" s="392">
        <v>1</v>
      </c>
      <c r="F32" s="395">
        <v>0</v>
      </c>
      <c r="G32" s="395">
        <v>2</v>
      </c>
      <c r="H32" s="395">
        <v>0</v>
      </c>
      <c r="I32" s="395">
        <v>1</v>
      </c>
      <c r="J32" s="395">
        <v>8</v>
      </c>
      <c r="K32" s="395">
        <v>1</v>
      </c>
      <c r="L32" s="395">
        <v>1</v>
      </c>
      <c r="M32" s="395">
        <v>1</v>
      </c>
      <c r="N32" s="1220">
        <v>0</v>
      </c>
      <c r="O32" s="1220">
        <v>0</v>
      </c>
      <c r="P32" s="395">
        <v>1</v>
      </c>
      <c r="Q32" s="395">
        <v>1</v>
      </c>
      <c r="R32" s="395">
        <v>0</v>
      </c>
      <c r="S32" s="395">
        <v>0</v>
      </c>
      <c r="T32" s="1220">
        <v>1</v>
      </c>
      <c r="U32" s="395">
        <v>18</v>
      </c>
      <c r="V32" s="395">
        <v>0</v>
      </c>
      <c r="W32" s="395">
        <v>0</v>
      </c>
      <c r="X32" s="395">
        <v>4</v>
      </c>
      <c r="Y32" s="395">
        <v>1</v>
      </c>
      <c r="Z32" s="1220">
        <v>1</v>
      </c>
      <c r="AA32" s="395">
        <v>80</v>
      </c>
      <c r="AB32" s="395">
        <v>0</v>
      </c>
      <c r="AC32" s="395">
        <v>0</v>
      </c>
      <c r="AD32" s="395">
        <v>0</v>
      </c>
      <c r="AE32" s="395">
        <v>0</v>
      </c>
      <c r="AF32" s="254"/>
      <c r="AG32" s="402" t="s">
        <v>992</v>
      </c>
    </row>
    <row r="33" spans="1:33" ht="13.5" customHeight="1">
      <c r="A33" s="799"/>
      <c r="B33" s="799"/>
      <c r="C33" s="296" t="s">
        <v>993</v>
      </c>
      <c r="D33" s="392">
        <f t="shared" si="5"/>
        <v>29</v>
      </c>
      <c r="E33" s="392">
        <v>1</v>
      </c>
      <c r="F33" s="395">
        <v>0</v>
      </c>
      <c r="G33" s="395">
        <v>2</v>
      </c>
      <c r="H33" s="395">
        <v>0</v>
      </c>
      <c r="I33" s="395">
        <v>2</v>
      </c>
      <c r="J33" s="395">
        <v>5</v>
      </c>
      <c r="K33" s="395">
        <v>1</v>
      </c>
      <c r="L33" s="395">
        <v>1</v>
      </c>
      <c r="M33" s="395">
        <v>2</v>
      </c>
      <c r="N33" s="1220">
        <v>2</v>
      </c>
      <c r="O33" s="1220">
        <v>0</v>
      </c>
      <c r="P33" s="395">
        <v>1</v>
      </c>
      <c r="Q33" s="395">
        <v>1</v>
      </c>
      <c r="R33" s="395">
        <v>1</v>
      </c>
      <c r="S33" s="395">
        <v>0</v>
      </c>
      <c r="T33" s="1220">
        <v>1</v>
      </c>
      <c r="U33" s="395">
        <v>9</v>
      </c>
      <c r="V33" s="395">
        <v>0</v>
      </c>
      <c r="W33" s="395">
        <v>0</v>
      </c>
      <c r="X33" s="395">
        <v>4</v>
      </c>
      <c r="Y33" s="395">
        <v>1</v>
      </c>
      <c r="Z33" s="1220">
        <v>2</v>
      </c>
      <c r="AA33" s="395">
        <v>180</v>
      </c>
      <c r="AB33" s="395">
        <v>1</v>
      </c>
      <c r="AC33" s="395">
        <v>93</v>
      </c>
      <c r="AD33" s="395">
        <v>1</v>
      </c>
      <c r="AE33" s="395">
        <v>12</v>
      </c>
      <c r="AF33" s="254"/>
      <c r="AG33" s="402" t="s">
        <v>993</v>
      </c>
    </row>
    <row r="34" spans="1:33" ht="13.5" customHeight="1">
      <c r="A34" s="799"/>
      <c r="B34" s="799"/>
      <c r="C34" s="296" t="s">
        <v>1101</v>
      </c>
      <c r="D34" s="392">
        <f t="shared" si="5"/>
        <v>20</v>
      </c>
      <c r="E34" s="392">
        <v>1</v>
      </c>
      <c r="F34" s="395">
        <v>0</v>
      </c>
      <c r="G34" s="395">
        <v>1</v>
      </c>
      <c r="H34" s="395">
        <v>0</v>
      </c>
      <c r="I34" s="395">
        <v>1</v>
      </c>
      <c r="J34" s="395">
        <v>9</v>
      </c>
      <c r="K34" s="395">
        <v>2</v>
      </c>
      <c r="L34" s="395">
        <v>0</v>
      </c>
      <c r="M34" s="395">
        <v>1</v>
      </c>
      <c r="N34" s="1220">
        <v>0</v>
      </c>
      <c r="O34" s="1220">
        <v>0</v>
      </c>
      <c r="P34" s="395">
        <v>1</v>
      </c>
      <c r="Q34" s="395">
        <v>1</v>
      </c>
      <c r="R34" s="395">
        <v>0</v>
      </c>
      <c r="S34" s="395">
        <v>0</v>
      </c>
      <c r="T34" s="1220">
        <v>0</v>
      </c>
      <c r="U34" s="395">
        <v>0</v>
      </c>
      <c r="V34" s="395">
        <v>0</v>
      </c>
      <c r="W34" s="395">
        <v>0</v>
      </c>
      <c r="X34" s="395">
        <v>1</v>
      </c>
      <c r="Y34" s="395">
        <v>1</v>
      </c>
      <c r="Z34" s="1220">
        <v>1</v>
      </c>
      <c r="AA34" s="395">
        <v>80</v>
      </c>
      <c r="AB34" s="395">
        <v>0</v>
      </c>
      <c r="AC34" s="395">
        <v>0</v>
      </c>
      <c r="AD34" s="395">
        <v>0</v>
      </c>
      <c r="AE34" s="395">
        <v>0</v>
      </c>
      <c r="AF34" s="254"/>
      <c r="AG34" s="402" t="s">
        <v>1101</v>
      </c>
    </row>
    <row r="35" spans="1:33" ht="13.5" customHeight="1">
      <c r="A35" s="799"/>
      <c r="B35" s="799"/>
      <c r="C35" s="296" t="s">
        <v>996</v>
      </c>
      <c r="D35" s="392">
        <f t="shared" si="5"/>
        <v>13</v>
      </c>
      <c r="E35" s="392">
        <v>1</v>
      </c>
      <c r="F35" s="395">
        <v>0</v>
      </c>
      <c r="G35" s="395">
        <v>1</v>
      </c>
      <c r="H35" s="395">
        <v>0</v>
      </c>
      <c r="I35" s="392">
        <v>1</v>
      </c>
      <c r="J35" s="395">
        <v>4</v>
      </c>
      <c r="K35" s="395">
        <v>2</v>
      </c>
      <c r="L35" s="395">
        <v>0</v>
      </c>
      <c r="M35" s="395">
        <v>1</v>
      </c>
      <c r="N35" s="1220">
        <v>0</v>
      </c>
      <c r="O35" s="1220">
        <v>0</v>
      </c>
      <c r="P35" s="395">
        <v>0</v>
      </c>
      <c r="Q35" s="395">
        <v>0</v>
      </c>
      <c r="R35" s="395">
        <v>0</v>
      </c>
      <c r="S35" s="395">
        <v>0</v>
      </c>
      <c r="T35" s="1220">
        <v>0</v>
      </c>
      <c r="U35" s="395">
        <v>0</v>
      </c>
      <c r="V35" s="395">
        <v>0</v>
      </c>
      <c r="W35" s="395">
        <v>0</v>
      </c>
      <c r="X35" s="395">
        <v>1</v>
      </c>
      <c r="Y35" s="395">
        <v>1</v>
      </c>
      <c r="Z35" s="1220">
        <v>1</v>
      </c>
      <c r="AA35" s="395">
        <v>50</v>
      </c>
      <c r="AB35" s="395">
        <v>0</v>
      </c>
      <c r="AC35" s="395">
        <v>0</v>
      </c>
      <c r="AD35" s="395">
        <v>0</v>
      </c>
      <c r="AE35" s="395">
        <v>0</v>
      </c>
      <c r="AF35" s="254"/>
      <c r="AG35" s="402" t="s">
        <v>996</v>
      </c>
    </row>
    <row r="36" spans="1:33" ht="13.5" customHeight="1">
      <c r="A36" s="799"/>
      <c r="B36" s="799"/>
      <c r="C36" s="296" t="s">
        <v>997</v>
      </c>
      <c r="D36" s="392">
        <f t="shared" si="5"/>
        <v>35</v>
      </c>
      <c r="E36" s="392">
        <v>1</v>
      </c>
      <c r="F36" s="395">
        <v>1</v>
      </c>
      <c r="G36" s="395">
        <v>3</v>
      </c>
      <c r="H36" s="395">
        <v>0</v>
      </c>
      <c r="I36" s="395">
        <v>2</v>
      </c>
      <c r="J36" s="395">
        <v>9</v>
      </c>
      <c r="K36" s="395">
        <v>2</v>
      </c>
      <c r="L36" s="395">
        <v>1</v>
      </c>
      <c r="M36" s="395">
        <v>1</v>
      </c>
      <c r="N36" s="1220">
        <v>1</v>
      </c>
      <c r="O36" s="1220">
        <v>0</v>
      </c>
      <c r="P36" s="395">
        <v>2</v>
      </c>
      <c r="Q36" s="395">
        <v>2</v>
      </c>
      <c r="R36" s="395">
        <v>0</v>
      </c>
      <c r="S36" s="395">
        <v>0</v>
      </c>
      <c r="T36" s="1220">
        <v>1</v>
      </c>
      <c r="U36" s="395">
        <v>9</v>
      </c>
      <c r="V36" s="395">
        <v>0</v>
      </c>
      <c r="W36" s="395">
        <v>0</v>
      </c>
      <c r="X36" s="395">
        <v>6</v>
      </c>
      <c r="Y36" s="395">
        <v>1</v>
      </c>
      <c r="Z36" s="1220">
        <v>1</v>
      </c>
      <c r="AA36" s="395">
        <v>80</v>
      </c>
      <c r="AB36" s="395">
        <v>1</v>
      </c>
      <c r="AC36" s="395">
        <v>50</v>
      </c>
      <c r="AD36" s="395">
        <v>0</v>
      </c>
      <c r="AE36" s="395">
        <v>0</v>
      </c>
      <c r="AF36" s="254"/>
      <c r="AG36" s="402" t="s">
        <v>997</v>
      </c>
    </row>
    <row r="37" spans="1:33" ht="13.5" customHeight="1">
      <c r="A37" s="799"/>
      <c r="B37" s="799"/>
      <c r="C37" s="296" t="s">
        <v>998</v>
      </c>
      <c r="D37" s="392">
        <f t="shared" si="5"/>
        <v>15</v>
      </c>
      <c r="E37" s="392">
        <v>1</v>
      </c>
      <c r="F37" s="395">
        <v>1</v>
      </c>
      <c r="G37" s="395">
        <v>1</v>
      </c>
      <c r="H37" s="395">
        <v>0</v>
      </c>
      <c r="I37" s="395">
        <v>0</v>
      </c>
      <c r="J37" s="395">
        <v>3</v>
      </c>
      <c r="K37" s="395">
        <v>2</v>
      </c>
      <c r="L37" s="395">
        <v>1</v>
      </c>
      <c r="M37" s="395">
        <v>1</v>
      </c>
      <c r="N37" s="1220">
        <v>1</v>
      </c>
      <c r="O37" s="1220">
        <v>0</v>
      </c>
      <c r="P37" s="395">
        <v>0</v>
      </c>
      <c r="Q37" s="395">
        <v>0</v>
      </c>
      <c r="R37" s="395">
        <v>0</v>
      </c>
      <c r="S37" s="395">
        <v>0</v>
      </c>
      <c r="T37" s="1220">
        <v>0</v>
      </c>
      <c r="U37" s="395">
        <v>0</v>
      </c>
      <c r="V37" s="395">
        <v>0</v>
      </c>
      <c r="W37" s="395">
        <v>0</v>
      </c>
      <c r="X37" s="395">
        <v>1</v>
      </c>
      <c r="Y37" s="395">
        <v>1</v>
      </c>
      <c r="Z37" s="1220">
        <v>1</v>
      </c>
      <c r="AA37" s="395">
        <v>80</v>
      </c>
      <c r="AB37" s="395">
        <v>1</v>
      </c>
      <c r="AC37" s="395">
        <v>100</v>
      </c>
      <c r="AD37" s="395">
        <v>0</v>
      </c>
      <c r="AE37" s="395">
        <v>0</v>
      </c>
      <c r="AF37" s="254"/>
      <c r="AG37" s="402" t="s">
        <v>998</v>
      </c>
    </row>
    <row r="38" spans="1:33" ht="13.5" customHeight="1">
      <c r="A38" s="799"/>
      <c r="B38" s="799"/>
      <c r="C38" s="296" t="s">
        <v>1102</v>
      </c>
      <c r="D38" s="392">
        <f t="shared" si="5"/>
        <v>29</v>
      </c>
      <c r="E38" s="392">
        <v>2</v>
      </c>
      <c r="F38" s="395">
        <v>0</v>
      </c>
      <c r="G38" s="395">
        <v>4</v>
      </c>
      <c r="H38" s="395">
        <v>0</v>
      </c>
      <c r="I38" s="392">
        <v>2</v>
      </c>
      <c r="J38" s="395">
        <v>10</v>
      </c>
      <c r="K38" s="395">
        <v>3</v>
      </c>
      <c r="L38" s="395">
        <v>0</v>
      </c>
      <c r="M38" s="395">
        <v>2</v>
      </c>
      <c r="N38" s="1220">
        <v>0</v>
      </c>
      <c r="O38" s="1220">
        <v>0</v>
      </c>
      <c r="P38" s="395">
        <v>0</v>
      </c>
      <c r="Q38" s="395">
        <v>0</v>
      </c>
      <c r="R38" s="395">
        <v>0</v>
      </c>
      <c r="S38" s="395">
        <v>0</v>
      </c>
      <c r="T38" s="1220">
        <v>0</v>
      </c>
      <c r="U38" s="395">
        <v>0</v>
      </c>
      <c r="V38" s="395">
        <v>0</v>
      </c>
      <c r="W38" s="395">
        <v>0</v>
      </c>
      <c r="X38" s="395">
        <v>3</v>
      </c>
      <c r="Y38" s="395">
        <v>1</v>
      </c>
      <c r="Z38" s="1220">
        <v>2</v>
      </c>
      <c r="AA38" s="395">
        <v>176</v>
      </c>
      <c r="AB38" s="395">
        <v>0</v>
      </c>
      <c r="AC38" s="395">
        <v>0</v>
      </c>
      <c r="AD38" s="395">
        <v>0</v>
      </c>
      <c r="AE38" s="395">
        <v>0</v>
      </c>
      <c r="AF38" s="254"/>
      <c r="AG38" s="402" t="s">
        <v>1102</v>
      </c>
    </row>
    <row r="39" spans="1:33" ht="13.5" customHeight="1">
      <c r="A39" s="799"/>
      <c r="B39" s="799"/>
      <c r="C39" s="296" t="s">
        <v>999</v>
      </c>
      <c r="D39" s="392">
        <f t="shared" si="5"/>
        <v>7</v>
      </c>
      <c r="E39" s="392">
        <v>1</v>
      </c>
      <c r="F39" s="395">
        <v>0</v>
      </c>
      <c r="G39" s="395">
        <v>0</v>
      </c>
      <c r="H39" s="395">
        <v>0</v>
      </c>
      <c r="I39" s="395">
        <v>0</v>
      </c>
      <c r="J39" s="395">
        <v>2</v>
      </c>
      <c r="K39" s="395">
        <v>1</v>
      </c>
      <c r="L39" s="395">
        <v>0</v>
      </c>
      <c r="M39" s="395">
        <v>1</v>
      </c>
      <c r="N39" s="1220">
        <v>0</v>
      </c>
      <c r="O39" s="1220">
        <v>0</v>
      </c>
      <c r="P39" s="395">
        <v>0</v>
      </c>
      <c r="Q39" s="395">
        <v>0</v>
      </c>
      <c r="R39" s="395">
        <v>0</v>
      </c>
      <c r="S39" s="395">
        <v>0</v>
      </c>
      <c r="T39" s="1220">
        <v>0</v>
      </c>
      <c r="U39" s="395">
        <v>0</v>
      </c>
      <c r="V39" s="395">
        <v>0</v>
      </c>
      <c r="W39" s="395">
        <v>0</v>
      </c>
      <c r="X39" s="395">
        <v>1</v>
      </c>
      <c r="Y39" s="395">
        <v>0</v>
      </c>
      <c r="Z39" s="1220">
        <v>1</v>
      </c>
      <c r="AA39" s="395">
        <v>80</v>
      </c>
      <c r="AB39" s="395">
        <v>0</v>
      </c>
      <c r="AC39" s="395">
        <v>0</v>
      </c>
      <c r="AD39" s="395">
        <v>0</v>
      </c>
      <c r="AE39" s="395">
        <v>0</v>
      </c>
      <c r="AF39" s="254"/>
      <c r="AG39" s="402" t="s">
        <v>999</v>
      </c>
    </row>
    <row r="40" spans="1:33" ht="13.5" customHeight="1">
      <c r="A40" s="799"/>
      <c r="B40" s="799"/>
      <c r="C40" s="296" t="s">
        <v>1000</v>
      </c>
      <c r="D40" s="392">
        <f t="shared" si="5"/>
        <v>10</v>
      </c>
      <c r="E40" s="392">
        <v>2</v>
      </c>
      <c r="F40" s="395">
        <v>0</v>
      </c>
      <c r="G40" s="395">
        <v>0</v>
      </c>
      <c r="H40" s="395">
        <v>0</v>
      </c>
      <c r="I40" s="395">
        <v>0</v>
      </c>
      <c r="J40" s="395">
        <v>1</v>
      </c>
      <c r="K40" s="395">
        <v>2</v>
      </c>
      <c r="L40" s="395">
        <v>0</v>
      </c>
      <c r="M40" s="395">
        <v>1</v>
      </c>
      <c r="N40" s="1220">
        <v>0</v>
      </c>
      <c r="O40" s="1220">
        <v>0</v>
      </c>
      <c r="P40" s="395">
        <v>0</v>
      </c>
      <c r="Q40" s="395">
        <v>0</v>
      </c>
      <c r="R40" s="395">
        <v>0</v>
      </c>
      <c r="S40" s="395">
        <v>0</v>
      </c>
      <c r="T40" s="1220">
        <v>0</v>
      </c>
      <c r="U40" s="395">
        <v>0</v>
      </c>
      <c r="V40" s="395">
        <v>0</v>
      </c>
      <c r="W40" s="395">
        <v>0</v>
      </c>
      <c r="X40" s="395">
        <v>3</v>
      </c>
      <c r="Y40" s="395">
        <v>0</v>
      </c>
      <c r="Z40" s="1220">
        <v>1</v>
      </c>
      <c r="AA40" s="395">
        <v>50</v>
      </c>
      <c r="AB40" s="395">
        <v>0</v>
      </c>
      <c r="AC40" s="395">
        <v>0</v>
      </c>
      <c r="AD40" s="395">
        <v>0</v>
      </c>
      <c r="AE40" s="395">
        <v>0</v>
      </c>
      <c r="AF40" s="254"/>
      <c r="AG40" s="402" t="s">
        <v>1000</v>
      </c>
    </row>
    <row r="41" spans="1:33" ht="13.5" customHeight="1">
      <c r="A41" s="799"/>
      <c r="B41" s="799"/>
      <c r="C41" s="296" t="s">
        <v>1001</v>
      </c>
      <c r="D41" s="392">
        <f t="shared" si="5"/>
        <v>10</v>
      </c>
      <c r="E41" s="392">
        <v>1</v>
      </c>
      <c r="F41" s="395">
        <v>0</v>
      </c>
      <c r="G41" s="395">
        <v>0</v>
      </c>
      <c r="H41" s="395">
        <v>0</v>
      </c>
      <c r="I41" s="395">
        <v>0</v>
      </c>
      <c r="J41" s="395">
        <v>1</v>
      </c>
      <c r="K41" s="395">
        <v>2</v>
      </c>
      <c r="L41" s="395">
        <v>0</v>
      </c>
      <c r="M41" s="395">
        <v>1</v>
      </c>
      <c r="N41" s="1220">
        <v>0</v>
      </c>
      <c r="O41" s="1220">
        <v>0</v>
      </c>
      <c r="P41" s="395">
        <v>1</v>
      </c>
      <c r="Q41" s="395">
        <v>1</v>
      </c>
      <c r="R41" s="395">
        <v>0</v>
      </c>
      <c r="S41" s="395">
        <v>0</v>
      </c>
      <c r="T41" s="1220">
        <v>1</v>
      </c>
      <c r="U41" s="395">
        <v>9</v>
      </c>
      <c r="V41" s="395">
        <v>0</v>
      </c>
      <c r="W41" s="395">
        <v>0</v>
      </c>
      <c r="X41" s="395">
        <v>1</v>
      </c>
      <c r="Y41" s="395">
        <v>0</v>
      </c>
      <c r="Z41" s="1220">
        <v>1</v>
      </c>
      <c r="AA41" s="395">
        <v>50</v>
      </c>
      <c r="AB41" s="395">
        <v>0</v>
      </c>
      <c r="AC41" s="395">
        <v>0</v>
      </c>
      <c r="AD41" s="395">
        <v>0</v>
      </c>
      <c r="AE41" s="395">
        <v>0</v>
      </c>
      <c r="AF41" s="254"/>
      <c r="AG41" s="402" t="s">
        <v>1001</v>
      </c>
    </row>
    <row r="42" spans="1:33" ht="13.5" customHeight="1">
      <c r="A42" s="799"/>
      <c r="B42" s="799"/>
      <c r="C42" s="296" t="s">
        <v>1006</v>
      </c>
      <c r="D42" s="392">
        <f t="shared" si="5"/>
        <v>65</v>
      </c>
      <c r="E42" s="392">
        <v>4</v>
      </c>
      <c r="F42" s="395">
        <v>1</v>
      </c>
      <c r="G42" s="395">
        <v>5</v>
      </c>
      <c r="H42" s="395">
        <v>2</v>
      </c>
      <c r="I42" s="392">
        <v>3</v>
      </c>
      <c r="J42" s="395">
        <v>27</v>
      </c>
      <c r="K42" s="395">
        <v>8</v>
      </c>
      <c r="L42" s="395">
        <v>0</v>
      </c>
      <c r="M42" s="395">
        <v>3</v>
      </c>
      <c r="N42" s="1220">
        <v>0</v>
      </c>
      <c r="O42" s="1220">
        <v>0</v>
      </c>
      <c r="P42" s="395">
        <v>2</v>
      </c>
      <c r="Q42" s="395">
        <v>2</v>
      </c>
      <c r="R42" s="395">
        <v>0</v>
      </c>
      <c r="S42" s="395">
        <v>0</v>
      </c>
      <c r="T42" s="1220">
        <v>1</v>
      </c>
      <c r="U42" s="395">
        <v>18</v>
      </c>
      <c r="V42" s="395">
        <v>0</v>
      </c>
      <c r="W42" s="395">
        <v>0</v>
      </c>
      <c r="X42" s="395">
        <v>5</v>
      </c>
      <c r="Y42" s="395">
        <v>1</v>
      </c>
      <c r="Z42" s="1220">
        <v>3</v>
      </c>
      <c r="AA42" s="395">
        <v>190</v>
      </c>
      <c r="AB42" s="395">
        <v>0</v>
      </c>
      <c r="AC42" s="395">
        <v>0</v>
      </c>
      <c r="AD42" s="395">
        <v>0</v>
      </c>
      <c r="AE42" s="395">
        <v>0</v>
      </c>
      <c r="AF42" s="254"/>
      <c r="AG42" s="402" t="s">
        <v>1006</v>
      </c>
    </row>
    <row r="43" spans="1:33" ht="13.5" customHeight="1">
      <c r="A43" s="799"/>
      <c r="B43" s="799"/>
      <c r="C43" s="296" t="s">
        <v>1007</v>
      </c>
      <c r="D43" s="392">
        <f t="shared" si="5"/>
        <v>46</v>
      </c>
      <c r="E43" s="392">
        <v>3</v>
      </c>
      <c r="F43" s="395">
        <v>0</v>
      </c>
      <c r="G43" s="395">
        <v>2</v>
      </c>
      <c r="H43" s="395">
        <v>1</v>
      </c>
      <c r="I43" s="395">
        <v>2</v>
      </c>
      <c r="J43" s="395">
        <v>17</v>
      </c>
      <c r="K43" s="395">
        <v>3</v>
      </c>
      <c r="L43" s="395">
        <v>1</v>
      </c>
      <c r="M43" s="395">
        <v>1</v>
      </c>
      <c r="N43" s="1220">
        <v>2</v>
      </c>
      <c r="O43" s="1220">
        <v>0</v>
      </c>
      <c r="P43" s="395">
        <v>2</v>
      </c>
      <c r="Q43" s="395">
        <v>2</v>
      </c>
      <c r="R43" s="395">
        <v>0</v>
      </c>
      <c r="S43" s="395">
        <v>0</v>
      </c>
      <c r="T43" s="1220">
        <v>2</v>
      </c>
      <c r="U43" s="395">
        <v>36</v>
      </c>
      <c r="V43" s="395">
        <v>0</v>
      </c>
      <c r="W43" s="395">
        <v>0</v>
      </c>
      <c r="X43" s="395">
        <v>5</v>
      </c>
      <c r="Y43" s="395">
        <v>1</v>
      </c>
      <c r="Z43" s="1220">
        <v>1</v>
      </c>
      <c r="AA43" s="395">
        <v>80</v>
      </c>
      <c r="AB43" s="395">
        <v>1</v>
      </c>
      <c r="AC43" s="395">
        <v>100</v>
      </c>
      <c r="AD43" s="395">
        <v>1</v>
      </c>
      <c r="AE43" s="395">
        <v>90</v>
      </c>
      <c r="AF43" s="254"/>
      <c r="AG43" s="402" t="s">
        <v>1007</v>
      </c>
    </row>
    <row r="44" spans="1:33" ht="13.5" customHeight="1">
      <c r="A44" s="799"/>
      <c r="B44" s="799"/>
      <c r="C44" s="296" t="s">
        <v>1008</v>
      </c>
      <c r="D44" s="392">
        <f t="shared" si="5"/>
        <v>29</v>
      </c>
      <c r="E44" s="392">
        <v>1</v>
      </c>
      <c r="F44" s="395">
        <v>0</v>
      </c>
      <c r="G44" s="395">
        <v>2</v>
      </c>
      <c r="H44" s="395">
        <v>1</v>
      </c>
      <c r="I44" s="395">
        <v>1</v>
      </c>
      <c r="J44" s="395">
        <v>7</v>
      </c>
      <c r="K44" s="395">
        <v>2</v>
      </c>
      <c r="L44" s="395">
        <v>1</v>
      </c>
      <c r="M44" s="395">
        <v>1</v>
      </c>
      <c r="N44" s="1220">
        <v>1</v>
      </c>
      <c r="O44" s="1220">
        <v>0</v>
      </c>
      <c r="P44" s="395">
        <v>2</v>
      </c>
      <c r="Q44" s="395">
        <v>2</v>
      </c>
      <c r="R44" s="395">
        <v>0</v>
      </c>
      <c r="S44" s="395">
        <v>0</v>
      </c>
      <c r="T44" s="1220">
        <v>1</v>
      </c>
      <c r="U44" s="395">
        <v>18</v>
      </c>
      <c r="V44" s="395">
        <v>0</v>
      </c>
      <c r="W44" s="395">
        <v>0</v>
      </c>
      <c r="X44" s="395">
        <v>5</v>
      </c>
      <c r="Y44" s="395">
        <v>1</v>
      </c>
      <c r="Z44" s="1220">
        <v>1</v>
      </c>
      <c r="AA44" s="395">
        <v>80</v>
      </c>
      <c r="AB44" s="395">
        <v>1</v>
      </c>
      <c r="AC44" s="395">
        <v>50</v>
      </c>
      <c r="AD44" s="395">
        <v>0</v>
      </c>
      <c r="AE44" s="395">
        <v>0</v>
      </c>
      <c r="AF44" s="254"/>
      <c r="AG44" s="402" t="s">
        <v>1008</v>
      </c>
    </row>
    <row r="45" spans="1:33" ht="13.5" customHeight="1">
      <c r="A45" s="799"/>
      <c r="B45" s="799"/>
      <c r="C45" s="296" t="s">
        <v>1009</v>
      </c>
      <c r="D45" s="392">
        <f t="shared" si="5"/>
        <v>41</v>
      </c>
      <c r="E45" s="392">
        <v>1</v>
      </c>
      <c r="F45" s="395">
        <v>0</v>
      </c>
      <c r="G45" s="395">
        <v>4</v>
      </c>
      <c r="H45" s="395">
        <v>1</v>
      </c>
      <c r="I45" s="395">
        <v>4</v>
      </c>
      <c r="J45" s="395">
        <v>12</v>
      </c>
      <c r="K45" s="395">
        <v>3</v>
      </c>
      <c r="L45" s="395">
        <v>2</v>
      </c>
      <c r="M45" s="395">
        <v>2</v>
      </c>
      <c r="N45" s="1220">
        <v>1</v>
      </c>
      <c r="O45" s="1220">
        <v>0</v>
      </c>
      <c r="P45" s="395">
        <v>2</v>
      </c>
      <c r="Q45" s="395">
        <v>2</v>
      </c>
      <c r="R45" s="395">
        <v>1</v>
      </c>
      <c r="S45" s="395">
        <v>0</v>
      </c>
      <c r="T45" s="1220">
        <v>0</v>
      </c>
      <c r="U45" s="395">
        <v>0</v>
      </c>
      <c r="V45" s="395">
        <v>0</v>
      </c>
      <c r="W45" s="395">
        <v>0</v>
      </c>
      <c r="X45" s="395">
        <v>4</v>
      </c>
      <c r="Y45" s="395">
        <v>1</v>
      </c>
      <c r="Z45" s="1220">
        <v>1</v>
      </c>
      <c r="AA45" s="395">
        <v>110</v>
      </c>
      <c r="AB45" s="395">
        <v>1</v>
      </c>
      <c r="AC45" s="395">
        <v>80</v>
      </c>
      <c r="AD45" s="395">
        <v>0</v>
      </c>
      <c r="AE45" s="395">
        <v>0</v>
      </c>
      <c r="AF45" s="254"/>
      <c r="AG45" s="402" t="s">
        <v>1009</v>
      </c>
    </row>
    <row r="46" spans="1:33" ht="13.5" customHeight="1">
      <c r="A46" s="799"/>
      <c r="B46" s="799"/>
      <c r="C46" s="296" t="s">
        <v>1010</v>
      </c>
      <c r="D46" s="392">
        <f t="shared" si="5"/>
        <v>30</v>
      </c>
      <c r="E46" s="392">
        <v>1</v>
      </c>
      <c r="F46" s="395">
        <v>1</v>
      </c>
      <c r="G46" s="395">
        <v>3</v>
      </c>
      <c r="H46" s="395">
        <v>1</v>
      </c>
      <c r="I46" s="395">
        <v>2</v>
      </c>
      <c r="J46" s="395">
        <v>9</v>
      </c>
      <c r="K46" s="395">
        <v>2</v>
      </c>
      <c r="L46" s="395">
        <v>1</v>
      </c>
      <c r="M46" s="395">
        <v>2</v>
      </c>
      <c r="N46" s="1220">
        <v>1</v>
      </c>
      <c r="O46" s="1220">
        <v>0</v>
      </c>
      <c r="P46" s="395">
        <v>0</v>
      </c>
      <c r="Q46" s="395">
        <v>0</v>
      </c>
      <c r="R46" s="395">
        <v>1</v>
      </c>
      <c r="S46" s="395">
        <v>0</v>
      </c>
      <c r="T46" s="1220">
        <v>1</v>
      </c>
      <c r="U46" s="395">
        <v>9</v>
      </c>
      <c r="V46" s="395">
        <v>0</v>
      </c>
      <c r="W46" s="395">
        <v>0</v>
      </c>
      <c r="X46" s="395">
        <v>3</v>
      </c>
      <c r="Y46" s="395">
        <v>1</v>
      </c>
      <c r="Z46" s="1220">
        <v>1</v>
      </c>
      <c r="AA46" s="395">
        <v>80</v>
      </c>
      <c r="AB46" s="395">
        <v>1</v>
      </c>
      <c r="AC46" s="395">
        <v>30</v>
      </c>
      <c r="AD46" s="395">
        <v>0</v>
      </c>
      <c r="AE46" s="395">
        <v>0</v>
      </c>
      <c r="AF46" s="254"/>
      <c r="AG46" s="402" t="s">
        <v>1010</v>
      </c>
    </row>
    <row r="47" spans="1:33" ht="13.5" customHeight="1">
      <c r="A47" s="799"/>
      <c r="B47" s="799"/>
      <c r="C47" s="296" t="s">
        <v>1014</v>
      </c>
      <c r="D47" s="392">
        <f t="shared" si="5"/>
        <v>27</v>
      </c>
      <c r="E47" s="392">
        <v>1</v>
      </c>
      <c r="F47" s="395">
        <v>0</v>
      </c>
      <c r="G47" s="395">
        <v>2</v>
      </c>
      <c r="H47" s="395">
        <v>0</v>
      </c>
      <c r="I47" s="395">
        <v>2</v>
      </c>
      <c r="J47" s="395">
        <v>3</v>
      </c>
      <c r="K47" s="395">
        <v>3</v>
      </c>
      <c r="L47" s="395">
        <v>1</v>
      </c>
      <c r="M47" s="395">
        <v>1</v>
      </c>
      <c r="N47" s="1220">
        <v>1</v>
      </c>
      <c r="O47" s="1220">
        <v>0</v>
      </c>
      <c r="P47" s="395">
        <v>2</v>
      </c>
      <c r="Q47" s="395">
        <v>2</v>
      </c>
      <c r="R47" s="395">
        <v>0</v>
      </c>
      <c r="S47" s="395">
        <v>0</v>
      </c>
      <c r="T47" s="1220">
        <v>3</v>
      </c>
      <c r="U47" s="395">
        <v>54</v>
      </c>
      <c r="V47" s="395">
        <v>0</v>
      </c>
      <c r="W47" s="395">
        <v>0</v>
      </c>
      <c r="X47" s="395">
        <v>3</v>
      </c>
      <c r="Y47" s="395">
        <v>1</v>
      </c>
      <c r="Z47" s="1220">
        <v>1</v>
      </c>
      <c r="AA47" s="395">
        <v>56</v>
      </c>
      <c r="AB47" s="395">
        <v>1</v>
      </c>
      <c r="AC47" s="395">
        <v>100</v>
      </c>
      <c r="AD47" s="395">
        <v>0</v>
      </c>
      <c r="AE47" s="395">
        <v>0</v>
      </c>
      <c r="AF47" s="254"/>
      <c r="AG47" s="402" t="s">
        <v>1014</v>
      </c>
    </row>
    <row r="48" spans="1:33" ht="13.5" customHeight="1">
      <c r="A48" s="799"/>
      <c r="B48" s="799"/>
      <c r="C48" s="296" t="s">
        <v>1192</v>
      </c>
      <c r="D48" s="392">
        <f t="shared" si="5"/>
        <v>69</v>
      </c>
      <c r="E48" s="392">
        <v>3</v>
      </c>
      <c r="F48" s="395">
        <v>1</v>
      </c>
      <c r="G48" s="395">
        <v>10</v>
      </c>
      <c r="H48" s="395">
        <v>1</v>
      </c>
      <c r="I48" s="392">
        <v>4</v>
      </c>
      <c r="J48" s="395">
        <v>21</v>
      </c>
      <c r="K48" s="395">
        <v>4</v>
      </c>
      <c r="L48" s="395">
        <v>3</v>
      </c>
      <c r="M48" s="395">
        <v>2</v>
      </c>
      <c r="N48" s="1220">
        <v>3</v>
      </c>
      <c r="O48" s="1220">
        <v>0</v>
      </c>
      <c r="P48" s="395">
        <v>2</v>
      </c>
      <c r="Q48" s="395">
        <v>2</v>
      </c>
      <c r="R48" s="395">
        <v>0</v>
      </c>
      <c r="S48" s="395">
        <v>0</v>
      </c>
      <c r="T48" s="1220">
        <v>2</v>
      </c>
      <c r="U48" s="395">
        <v>27</v>
      </c>
      <c r="V48" s="395">
        <v>0</v>
      </c>
      <c r="W48" s="395">
        <v>0</v>
      </c>
      <c r="X48" s="395">
        <v>6</v>
      </c>
      <c r="Y48" s="395">
        <v>1</v>
      </c>
      <c r="Z48" s="1220">
        <v>2</v>
      </c>
      <c r="AA48" s="395">
        <v>160</v>
      </c>
      <c r="AB48" s="395">
        <v>2</v>
      </c>
      <c r="AC48" s="395">
        <v>160</v>
      </c>
      <c r="AD48" s="395">
        <v>1</v>
      </c>
      <c r="AE48" s="395">
        <v>82</v>
      </c>
      <c r="AF48" s="254"/>
      <c r="AG48" s="402" t="s">
        <v>1192</v>
      </c>
    </row>
    <row r="49" spans="1:33" ht="13.5" customHeight="1" thickBot="1">
      <c r="A49" s="799"/>
      <c r="B49" s="830"/>
      <c r="C49" s="398" t="s">
        <v>1015</v>
      </c>
      <c r="D49" s="400">
        <f t="shared" si="5"/>
        <v>31</v>
      </c>
      <c r="E49" s="400">
        <v>1</v>
      </c>
      <c r="F49" s="399">
        <v>0</v>
      </c>
      <c r="G49" s="399">
        <v>2</v>
      </c>
      <c r="H49" s="399">
        <v>0</v>
      </c>
      <c r="I49" s="400">
        <v>0</v>
      </c>
      <c r="J49" s="399">
        <v>12</v>
      </c>
      <c r="K49" s="399">
        <v>3</v>
      </c>
      <c r="L49" s="399">
        <v>0</v>
      </c>
      <c r="M49" s="399">
        <v>2</v>
      </c>
      <c r="N49" s="1222">
        <v>0</v>
      </c>
      <c r="O49" s="1222">
        <v>0</v>
      </c>
      <c r="P49" s="399">
        <v>1</v>
      </c>
      <c r="Q49" s="399">
        <v>2</v>
      </c>
      <c r="R49" s="399">
        <v>0</v>
      </c>
      <c r="S49" s="399">
        <v>0</v>
      </c>
      <c r="T49" s="1222">
        <v>2</v>
      </c>
      <c r="U49" s="399">
        <v>36</v>
      </c>
      <c r="V49" s="399">
        <v>0</v>
      </c>
      <c r="W49" s="399">
        <v>0</v>
      </c>
      <c r="X49" s="399">
        <v>3</v>
      </c>
      <c r="Y49" s="399">
        <v>1</v>
      </c>
      <c r="Z49" s="1222">
        <v>2</v>
      </c>
      <c r="AA49" s="399">
        <v>180</v>
      </c>
      <c r="AB49" s="399">
        <v>0</v>
      </c>
      <c r="AC49" s="399">
        <v>0</v>
      </c>
      <c r="AD49" s="399">
        <v>0</v>
      </c>
      <c r="AE49" s="399">
        <v>0</v>
      </c>
      <c r="AF49" s="831"/>
      <c r="AG49" s="804" t="s">
        <v>1015</v>
      </c>
    </row>
    <row r="50" spans="2:14" ht="12">
      <c r="B50" s="832" t="s">
        <v>646</v>
      </c>
      <c r="M50" s="833"/>
      <c r="N50" s="833"/>
    </row>
    <row r="51" spans="13:14" ht="12">
      <c r="M51" s="244"/>
      <c r="N51" s="244"/>
    </row>
    <row r="52" spans="13:14" ht="12">
      <c r="M52" s="244"/>
      <c r="N52" s="244"/>
    </row>
  </sheetData>
  <mergeCells count="12">
    <mergeCell ref="B10:C10"/>
    <mergeCell ref="B11:C11"/>
    <mergeCell ref="B5:C7"/>
    <mergeCell ref="B8:C8"/>
    <mergeCell ref="AF13:AG13"/>
    <mergeCell ref="AF8:AG8"/>
    <mergeCell ref="AF5:AG7"/>
    <mergeCell ref="B12:C12"/>
    <mergeCell ref="AF10:AG10"/>
    <mergeCell ref="AF11:AG11"/>
    <mergeCell ref="AF12:AG12"/>
    <mergeCell ref="B13:C13"/>
  </mergeCells>
  <printOptions/>
  <pageMargins left="0.5905511811023623" right="0.3937007874015748" top="0.5905511811023623" bottom="0.3937007874015748" header="0.2755905511811024" footer="0.1968503937007874"/>
  <pageSetup fitToWidth="2" fitToHeight="1" horizontalDpi="600" verticalDpi="600" orientation="portrait" paperSize="9" scale="78" r:id="rId1"/>
  <headerFooter alignWithMargins="0">
    <oddHeader>&amp;R&amp;D  &amp;T</oddHeader>
  </headerFooter>
  <colBreaks count="2" manualBreakCount="2">
    <brk id="13" max="49" man="1"/>
    <brk id="25" max="65535" man="1"/>
  </colBreaks>
</worksheet>
</file>

<file path=xl/worksheets/sheet4.xml><?xml version="1.0" encoding="utf-8"?>
<worksheet xmlns="http://schemas.openxmlformats.org/spreadsheetml/2006/main" xmlns:r="http://schemas.openxmlformats.org/officeDocument/2006/relationships">
  <sheetPr codeName="Sheet3"/>
  <dimension ref="A2:R118"/>
  <sheetViews>
    <sheetView workbookViewId="0" topLeftCell="A1">
      <selection activeCell="B1" sqref="B1"/>
    </sheetView>
  </sheetViews>
  <sheetFormatPr defaultColWidth="9.00390625" defaultRowHeight="13.5"/>
  <cols>
    <col min="1" max="1" width="1.00390625" style="21" customWidth="1"/>
    <col min="2" max="2" width="2.625" style="21" customWidth="1"/>
    <col min="3" max="3" width="21.125" style="35" customWidth="1"/>
    <col min="4" max="4" width="3.125" style="57" customWidth="1"/>
    <col min="5" max="18" width="6.00390625" style="21" customWidth="1"/>
    <col min="19" max="16384" width="9.00390625" style="21" customWidth="1"/>
  </cols>
  <sheetData>
    <row r="2" spans="2:18" ht="14.25">
      <c r="B2" s="56" t="s">
        <v>295</v>
      </c>
      <c r="C2" s="34"/>
      <c r="F2" s="57"/>
      <c r="G2" s="58"/>
      <c r="H2" s="59"/>
      <c r="I2" s="57"/>
      <c r="J2" s="57"/>
      <c r="K2" s="57"/>
      <c r="L2" s="57"/>
      <c r="M2" s="57"/>
      <c r="N2" s="57"/>
      <c r="O2" s="57"/>
      <c r="P2" s="57"/>
      <c r="Q2" s="57"/>
      <c r="R2" s="57"/>
    </row>
    <row r="3" spans="3:18" ht="12.75" thickBot="1">
      <c r="C3" s="34"/>
      <c r="E3" s="57"/>
      <c r="F3" s="57"/>
      <c r="G3" s="57"/>
      <c r="H3" s="57"/>
      <c r="I3" s="57"/>
      <c r="J3" s="57"/>
      <c r="K3" s="57"/>
      <c r="L3" s="57"/>
      <c r="M3" s="57"/>
      <c r="N3" s="57"/>
      <c r="O3" s="57"/>
      <c r="P3" s="57"/>
      <c r="Q3" s="57"/>
      <c r="R3" s="60" t="s">
        <v>202</v>
      </c>
    </row>
    <row r="4" spans="1:18" ht="12.75" thickTop="1">
      <c r="A4" s="57"/>
      <c r="B4" s="1345" t="s">
        <v>168</v>
      </c>
      <c r="C4" s="1346"/>
      <c r="D4" s="1346"/>
      <c r="E4" s="61" t="s">
        <v>138</v>
      </c>
      <c r="F4" s="61"/>
      <c r="G4" s="61"/>
      <c r="H4" s="61"/>
      <c r="I4" s="61"/>
      <c r="J4" s="62" t="s">
        <v>139</v>
      </c>
      <c r="K4" s="62"/>
      <c r="L4" s="62"/>
      <c r="M4" s="62"/>
      <c r="N4" s="62"/>
      <c r="O4" s="61" t="s">
        <v>140</v>
      </c>
      <c r="P4" s="61"/>
      <c r="Q4" s="61"/>
      <c r="R4" s="61"/>
    </row>
    <row r="5" spans="1:18" ht="13.5" customHeight="1">
      <c r="A5" s="57"/>
      <c r="B5" s="1347"/>
      <c r="C5" s="1348"/>
      <c r="D5" s="1348"/>
      <c r="E5" s="1344" t="s">
        <v>141</v>
      </c>
      <c r="F5" s="1351" t="s">
        <v>142</v>
      </c>
      <c r="G5" s="1352"/>
      <c r="H5" s="65" t="s">
        <v>143</v>
      </c>
      <c r="I5" s="65"/>
      <c r="J5" s="1353" t="s">
        <v>141</v>
      </c>
      <c r="K5" s="1366" t="s">
        <v>142</v>
      </c>
      <c r="L5" s="1343"/>
      <c r="M5" s="68" t="s">
        <v>143</v>
      </c>
      <c r="N5" s="68"/>
      <c r="O5" s="1344" t="s">
        <v>141</v>
      </c>
      <c r="P5" s="65" t="s">
        <v>144</v>
      </c>
      <c r="Q5" s="65"/>
      <c r="R5" s="65"/>
    </row>
    <row r="6" spans="1:18" ht="12">
      <c r="A6" s="57"/>
      <c r="B6" s="1349"/>
      <c r="C6" s="1350"/>
      <c r="D6" s="1350"/>
      <c r="E6" s="1344"/>
      <c r="F6" s="64" t="s">
        <v>145</v>
      </c>
      <c r="G6" s="70" t="s">
        <v>169</v>
      </c>
      <c r="H6" s="64" t="s">
        <v>146</v>
      </c>
      <c r="I6" s="64" t="s">
        <v>147</v>
      </c>
      <c r="J6" s="1353"/>
      <c r="K6" s="67" t="s">
        <v>145</v>
      </c>
      <c r="L6" s="70" t="s">
        <v>169</v>
      </c>
      <c r="M6" s="67" t="s">
        <v>146</v>
      </c>
      <c r="N6" s="67" t="s">
        <v>147</v>
      </c>
      <c r="O6" s="1344"/>
      <c r="P6" s="64" t="s">
        <v>141</v>
      </c>
      <c r="Q6" s="64" t="s">
        <v>148</v>
      </c>
      <c r="R6" s="64" t="s">
        <v>149</v>
      </c>
    </row>
    <row r="7" spans="1:18" s="76" customFormat="1" ht="12">
      <c r="A7" s="71"/>
      <c r="B7" s="72" t="s">
        <v>150</v>
      </c>
      <c r="C7" s="73"/>
      <c r="D7" s="74" t="s">
        <v>151</v>
      </c>
      <c r="E7" s="75">
        <f aca="true" t="shared" si="0" ref="E7:R7">SUM(E9,E31)</f>
        <v>880</v>
      </c>
      <c r="F7" s="75">
        <f t="shared" si="0"/>
        <v>320</v>
      </c>
      <c r="G7" s="75">
        <f t="shared" si="0"/>
        <v>10</v>
      </c>
      <c r="H7" s="75">
        <f t="shared" si="0"/>
        <v>90</v>
      </c>
      <c r="I7" s="75">
        <f t="shared" si="0"/>
        <v>460</v>
      </c>
      <c r="J7" s="75">
        <f t="shared" si="0"/>
        <v>705</v>
      </c>
      <c r="K7" s="75">
        <f t="shared" si="0"/>
        <v>248</v>
      </c>
      <c r="L7" s="75">
        <f t="shared" si="0"/>
        <v>4</v>
      </c>
      <c r="M7" s="75">
        <f t="shared" si="0"/>
        <v>72</v>
      </c>
      <c r="N7" s="75">
        <f t="shared" si="0"/>
        <v>381</v>
      </c>
      <c r="O7" s="75">
        <f t="shared" si="0"/>
        <v>401</v>
      </c>
      <c r="P7" s="75">
        <f t="shared" si="0"/>
        <v>294</v>
      </c>
      <c r="Q7" s="75">
        <f t="shared" si="0"/>
        <v>153</v>
      </c>
      <c r="R7" s="75">
        <f t="shared" si="0"/>
        <v>14</v>
      </c>
    </row>
    <row r="8" spans="1:18" s="76" customFormat="1" ht="9.75" customHeight="1">
      <c r="A8" s="71"/>
      <c r="B8" s="71"/>
      <c r="C8" s="73"/>
      <c r="D8" s="77"/>
      <c r="E8" s="78"/>
      <c r="F8" s="78"/>
      <c r="G8" s="78"/>
      <c r="H8" s="78"/>
      <c r="I8" s="78"/>
      <c r="J8" s="78"/>
      <c r="K8" s="78"/>
      <c r="L8" s="78"/>
      <c r="M8" s="78"/>
      <c r="N8" s="78"/>
      <c r="O8" s="78"/>
      <c r="P8" s="78"/>
      <c r="Q8" s="78"/>
      <c r="R8" s="78"/>
    </row>
    <row r="9" spans="1:18" s="76" customFormat="1" ht="12">
      <c r="A9" s="71"/>
      <c r="B9" s="73" t="s">
        <v>152</v>
      </c>
      <c r="C9" s="79"/>
      <c r="D9" s="77" t="s">
        <v>172</v>
      </c>
      <c r="E9" s="78">
        <f aca="true" t="shared" si="1" ref="E9:R9">SUM(E11,E18,E23,E27)</f>
        <v>440</v>
      </c>
      <c r="F9" s="78">
        <f t="shared" si="1"/>
        <v>320</v>
      </c>
      <c r="G9" s="78">
        <f t="shared" si="1"/>
        <v>10</v>
      </c>
      <c r="H9" s="78">
        <f t="shared" si="1"/>
        <v>90</v>
      </c>
      <c r="I9" s="78">
        <f t="shared" si="1"/>
        <v>20</v>
      </c>
      <c r="J9" s="78">
        <f t="shared" si="1"/>
        <v>342</v>
      </c>
      <c r="K9" s="78">
        <f t="shared" si="1"/>
        <v>248</v>
      </c>
      <c r="L9" s="78">
        <f t="shared" si="1"/>
        <v>4</v>
      </c>
      <c r="M9" s="78">
        <f t="shared" si="1"/>
        <v>72</v>
      </c>
      <c r="N9" s="78">
        <f t="shared" si="1"/>
        <v>18</v>
      </c>
      <c r="O9" s="78">
        <f t="shared" si="1"/>
        <v>180</v>
      </c>
      <c r="P9" s="78">
        <f t="shared" si="1"/>
        <v>167</v>
      </c>
      <c r="Q9" s="78">
        <f t="shared" si="1"/>
        <v>153</v>
      </c>
      <c r="R9" s="78">
        <f t="shared" si="1"/>
        <v>14</v>
      </c>
    </row>
    <row r="10" spans="1:18" ht="9.75" customHeight="1">
      <c r="A10" s="57"/>
      <c r="B10" s="57"/>
      <c r="C10" s="34"/>
      <c r="D10" s="80"/>
      <c r="E10" s="81"/>
      <c r="F10" s="81"/>
      <c r="G10" s="81"/>
      <c r="H10" s="81"/>
      <c r="I10" s="81"/>
      <c r="J10" s="81"/>
      <c r="K10" s="81"/>
      <c r="L10" s="81"/>
      <c r="M10" s="81"/>
      <c r="N10" s="81"/>
      <c r="O10" s="81"/>
      <c r="P10" s="81"/>
      <c r="Q10" s="81"/>
      <c r="R10" s="81"/>
    </row>
    <row r="11" spans="1:18" ht="12">
      <c r="A11" s="57"/>
      <c r="B11" s="34" t="s">
        <v>153</v>
      </c>
      <c r="C11" s="34"/>
      <c r="D11" s="80"/>
      <c r="E11" s="81">
        <f>SUM(E12:E16)</f>
        <v>210</v>
      </c>
      <c r="F11" s="81">
        <f>SUM(F12:F16)</f>
        <v>200</v>
      </c>
      <c r="G11" s="81">
        <f>SUM(G12:G16)</f>
        <v>10</v>
      </c>
      <c r="H11" s="82">
        <v>0</v>
      </c>
      <c r="I11" s="82">
        <v>0</v>
      </c>
      <c r="J11" s="81">
        <f>SUM(J12:J16)</f>
        <v>187</v>
      </c>
      <c r="K11" s="81">
        <f>SUM(K12:K16)</f>
        <v>183</v>
      </c>
      <c r="L11" s="81">
        <f>SUM(L12:L16)</f>
        <v>4</v>
      </c>
      <c r="M11" s="82">
        <v>0</v>
      </c>
      <c r="N11" s="82">
        <v>0</v>
      </c>
      <c r="O11" s="81">
        <f>SUM(O12:O16)</f>
        <v>100</v>
      </c>
      <c r="P11" s="81">
        <v>94</v>
      </c>
      <c r="Q11" s="81">
        <f>SUM(Q12:Q16)</f>
        <v>84</v>
      </c>
      <c r="R11" s="81">
        <f>SUM(R12:R16)</f>
        <v>10</v>
      </c>
    </row>
    <row r="12" spans="1:18" ht="12">
      <c r="A12" s="57"/>
      <c r="B12" s="57"/>
      <c r="C12" s="83" t="s">
        <v>154</v>
      </c>
      <c r="D12" s="84" t="s">
        <v>155</v>
      </c>
      <c r="E12" s="81">
        <v>40</v>
      </c>
      <c r="F12" s="81">
        <v>40</v>
      </c>
      <c r="G12" s="82">
        <v>0</v>
      </c>
      <c r="H12" s="82">
        <v>0</v>
      </c>
      <c r="I12" s="82">
        <v>0</v>
      </c>
      <c r="J12" s="81">
        <v>46</v>
      </c>
      <c r="K12" s="81">
        <v>46</v>
      </c>
      <c r="L12" s="82">
        <v>0</v>
      </c>
      <c r="M12" s="82">
        <v>0</v>
      </c>
      <c r="N12" s="82">
        <v>0</v>
      </c>
      <c r="O12" s="81">
        <v>23</v>
      </c>
      <c r="P12" s="81">
        <v>23</v>
      </c>
      <c r="Q12" s="81">
        <v>21</v>
      </c>
      <c r="R12" s="81">
        <v>2</v>
      </c>
    </row>
    <row r="13" spans="1:18" ht="12">
      <c r="A13" s="57"/>
      <c r="B13" s="57"/>
      <c r="C13" s="83" t="s">
        <v>156</v>
      </c>
      <c r="D13" s="84" t="s">
        <v>155</v>
      </c>
      <c r="E13" s="81">
        <v>60</v>
      </c>
      <c r="F13" s="81">
        <v>60</v>
      </c>
      <c r="G13" s="82">
        <v>0</v>
      </c>
      <c r="H13" s="82">
        <v>0</v>
      </c>
      <c r="I13" s="82">
        <v>0</v>
      </c>
      <c r="J13" s="81">
        <v>56</v>
      </c>
      <c r="K13" s="81">
        <v>56</v>
      </c>
      <c r="L13" s="82">
        <v>0</v>
      </c>
      <c r="M13" s="82">
        <v>0</v>
      </c>
      <c r="N13" s="82">
        <v>0</v>
      </c>
      <c r="O13" s="81">
        <v>29</v>
      </c>
      <c r="P13" s="81">
        <v>25</v>
      </c>
      <c r="Q13" s="81">
        <v>22</v>
      </c>
      <c r="R13" s="81">
        <v>3</v>
      </c>
    </row>
    <row r="14" spans="1:18" ht="12">
      <c r="A14" s="57"/>
      <c r="B14" s="57"/>
      <c r="C14" s="83" t="s">
        <v>157</v>
      </c>
      <c r="D14" s="84" t="s">
        <v>155</v>
      </c>
      <c r="E14" s="81">
        <v>60</v>
      </c>
      <c r="F14" s="81">
        <v>60</v>
      </c>
      <c r="G14" s="82">
        <v>0</v>
      </c>
      <c r="H14" s="82">
        <v>0</v>
      </c>
      <c r="I14" s="82">
        <v>0</v>
      </c>
      <c r="J14" s="81">
        <v>45</v>
      </c>
      <c r="K14" s="81">
        <v>45</v>
      </c>
      <c r="L14" s="82">
        <v>0</v>
      </c>
      <c r="M14" s="82">
        <v>0</v>
      </c>
      <c r="N14" s="82">
        <v>0</v>
      </c>
      <c r="O14" s="81">
        <v>28</v>
      </c>
      <c r="P14" s="81">
        <v>26</v>
      </c>
      <c r="Q14" s="81">
        <v>25</v>
      </c>
      <c r="R14" s="81">
        <v>1</v>
      </c>
    </row>
    <row r="15" spans="1:18" ht="12">
      <c r="A15" s="57"/>
      <c r="B15" s="57"/>
      <c r="C15" s="83" t="s">
        <v>158</v>
      </c>
      <c r="D15" s="84" t="s">
        <v>155</v>
      </c>
      <c r="E15" s="81">
        <v>40</v>
      </c>
      <c r="F15" s="81">
        <v>40</v>
      </c>
      <c r="G15" s="82">
        <v>0</v>
      </c>
      <c r="H15" s="82">
        <v>0</v>
      </c>
      <c r="I15" s="82">
        <v>0</v>
      </c>
      <c r="J15" s="81">
        <v>36</v>
      </c>
      <c r="K15" s="81">
        <v>36</v>
      </c>
      <c r="L15" s="82">
        <v>0</v>
      </c>
      <c r="M15" s="82">
        <v>0</v>
      </c>
      <c r="N15" s="82">
        <v>0</v>
      </c>
      <c r="O15" s="81">
        <v>16</v>
      </c>
      <c r="P15" s="81">
        <v>16</v>
      </c>
      <c r="Q15" s="81">
        <v>12</v>
      </c>
      <c r="R15" s="81">
        <v>4</v>
      </c>
    </row>
    <row r="16" spans="1:18" ht="12">
      <c r="A16" s="57"/>
      <c r="B16" s="57"/>
      <c r="C16" s="83" t="s">
        <v>173</v>
      </c>
      <c r="D16" s="84" t="s">
        <v>58</v>
      </c>
      <c r="E16" s="81">
        <v>10</v>
      </c>
      <c r="F16" s="82">
        <v>0</v>
      </c>
      <c r="G16" s="81">
        <v>10</v>
      </c>
      <c r="H16" s="82">
        <v>0</v>
      </c>
      <c r="I16" s="82">
        <v>0</v>
      </c>
      <c r="J16" s="81">
        <v>4</v>
      </c>
      <c r="K16" s="82">
        <v>0</v>
      </c>
      <c r="L16" s="81">
        <v>4</v>
      </c>
      <c r="M16" s="82">
        <v>0</v>
      </c>
      <c r="N16" s="82">
        <v>0</v>
      </c>
      <c r="O16" s="81">
        <v>4</v>
      </c>
      <c r="P16" s="81">
        <v>4</v>
      </c>
      <c r="Q16" s="81">
        <v>4</v>
      </c>
      <c r="R16" s="81">
        <v>0</v>
      </c>
    </row>
    <row r="17" spans="1:18" ht="9" customHeight="1">
      <c r="A17" s="57"/>
      <c r="B17" s="57"/>
      <c r="C17" s="83"/>
      <c r="D17" s="84"/>
      <c r="E17" s="82"/>
      <c r="F17" s="82"/>
      <c r="G17" s="82"/>
      <c r="H17" s="82"/>
      <c r="I17" s="82"/>
      <c r="J17" s="82"/>
      <c r="K17" s="82"/>
      <c r="L17" s="82"/>
      <c r="M17" s="82"/>
      <c r="N17" s="82"/>
      <c r="O17" s="82"/>
      <c r="P17" s="82"/>
      <c r="Q17" s="82"/>
      <c r="R17" s="82"/>
    </row>
    <row r="18" spans="1:18" ht="12">
      <c r="A18" s="57"/>
      <c r="B18" s="34" t="s">
        <v>174</v>
      </c>
      <c r="C18" s="83"/>
      <c r="D18" s="85"/>
      <c r="E18" s="81">
        <f>SUM(E19:E21)</f>
        <v>120</v>
      </c>
      <c r="F18" s="81">
        <f>SUM(F19:F21)</f>
        <v>120</v>
      </c>
      <c r="G18" s="82">
        <v>0</v>
      </c>
      <c r="H18" s="82">
        <v>0</v>
      </c>
      <c r="I18" s="82">
        <v>0</v>
      </c>
      <c r="J18" s="81">
        <f>SUM(J19:J21)</f>
        <v>65</v>
      </c>
      <c r="K18" s="81">
        <f>SUM(K19:K21)</f>
        <v>65</v>
      </c>
      <c r="L18" s="82">
        <v>0</v>
      </c>
      <c r="M18" s="82">
        <v>0</v>
      </c>
      <c r="N18" s="82">
        <v>0</v>
      </c>
      <c r="O18" s="81">
        <f>SUM(O19:O21)</f>
        <v>31</v>
      </c>
      <c r="P18" s="81">
        <f>SUM(P19:P21)</f>
        <v>30</v>
      </c>
      <c r="Q18" s="81">
        <f>SUM(Q19:Q21)</f>
        <v>27</v>
      </c>
      <c r="R18" s="81">
        <f>SUM(R19:R21)</f>
        <v>3</v>
      </c>
    </row>
    <row r="19" spans="1:18" ht="12">
      <c r="A19" s="57"/>
      <c r="B19" s="57"/>
      <c r="C19" s="83" t="s">
        <v>159</v>
      </c>
      <c r="D19" s="84" t="s">
        <v>155</v>
      </c>
      <c r="E19" s="81">
        <v>40</v>
      </c>
      <c r="F19" s="81">
        <v>40</v>
      </c>
      <c r="G19" s="82">
        <v>0</v>
      </c>
      <c r="H19" s="82">
        <v>0</v>
      </c>
      <c r="I19" s="82">
        <v>0</v>
      </c>
      <c r="J19" s="81">
        <v>20</v>
      </c>
      <c r="K19" s="81">
        <v>20</v>
      </c>
      <c r="L19" s="82">
        <v>0</v>
      </c>
      <c r="M19" s="82">
        <v>0</v>
      </c>
      <c r="N19" s="82">
        <v>0</v>
      </c>
      <c r="O19" s="81">
        <v>7</v>
      </c>
      <c r="P19" s="81">
        <v>7</v>
      </c>
      <c r="Q19" s="81">
        <v>6</v>
      </c>
      <c r="R19" s="81">
        <v>1</v>
      </c>
    </row>
    <row r="20" spans="1:18" ht="12">
      <c r="A20" s="57"/>
      <c r="B20" s="57"/>
      <c r="C20" s="83" t="s">
        <v>160</v>
      </c>
      <c r="D20" s="84" t="s">
        <v>155</v>
      </c>
      <c r="E20" s="81">
        <v>40</v>
      </c>
      <c r="F20" s="81">
        <v>40</v>
      </c>
      <c r="G20" s="82">
        <v>0</v>
      </c>
      <c r="H20" s="82">
        <v>0</v>
      </c>
      <c r="I20" s="82">
        <v>0</v>
      </c>
      <c r="J20" s="81">
        <v>21</v>
      </c>
      <c r="K20" s="81">
        <v>21</v>
      </c>
      <c r="L20" s="82">
        <v>0</v>
      </c>
      <c r="M20" s="82">
        <v>0</v>
      </c>
      <c r="N20" s="82">
        <v>0</v>
      </c>
      <c r="O20" s="81">
        <v>13</v>
      </c>
      <c r="P20" s="81">
        <v>12</v>
      </c>
      <c r="Q20" s="81">
        <v>12</v>
      </c>
      <c r="R20" s="81">
        <v>0</v>
      </c>
    </row>
    <row r="21" spans="1:18" ht="12">
      <c r="A21" s="57"/>
      <c r="B21" s="57"/>
      <c r="C21" s="83" t="s">
        <v>161</v>
      </c>
      <c r="D21" s="84" t="s">
        <v>155</v>
      </c>
      <c r="E21" s="81">
        <v>40</v>
      </c>
      <c r="F21" s="81">
        <v>40</v>
      </c>
      <c r="G21" s="82">
        <v>0</v>
      </c>
      <c r="H21" s="82">
        <v>0</v>
      </c>
      <c r="I21" s="82">
        <v>0</v>
      </c>
      <c r="J21" s="81">
        <v>24</v>
      </c>
      <c r="K21" s="81">
        <v>24</v>
      </c>
      <c r="L21" s="82">
        <v>0</v>
      </c>
      <c r="M21" s="82">
        <v>0</v>
      </c>
      <c r="N21" s="82">
        <v>0</v>
      </c>
      <c r="O21" s="81">
        <v>11</v>
      </c>
      <c r="P21" s="81">
        <v>11</v>
      </c>
      <c r="Q21" s="81">
        <v>9</v>
      </c>
      <c r="R21" s="81">
        <v>2</v>
      </c>
    </row>
    <row r="22" spans="1:18" ht="9" customHeight="1">
      <c r="A22" s="57"/>
      <c r="B22" s="57"/>
      <c r="C22" s="83"/>
      <c r="D22" s="84"/>
      <c r="E22" s="82"/>
      <c r="F22" s="82"/>
      <c r="G22" s="82"/>
      <c r="H22" s="82"/>
      <c r="I22" s="82"/>
      <c r="J22" s="82"/>
      <c r="K22" s="82"/>
      <c r="L22" s="82"/>
      <c r="M22" s="82"/>
      <c r="N22" s="82"/>
      <c r="O22" s="82"/>
      <c r="P22" s="82"/>
      <c r="Q22" s="82"/>
      <c r="R22" s="82"/>
    </row>
    <row r="23" spans="1:18" ht="12">
      <c r="A23" s="57"/>
      <c r="B23" s="34" t="s">
        <v>162</v>
      </c>
      <c r="C23" s="83"/>
      <c r="D23" s="84"/>
      <c r="E23" s="81">
        <f>SUM(E24:E25)</f>
        <v>90</v>
      </c>
      <c r="F23" s="82">
        <v>0</v>
      </c>
      <c r="G23" s="82">
        <v>0</v>
      </c>
      <c r="H23" s="81">
        <f>SUM(H24:H25)</f>
        <v>90</v>
      </c>
      <c r="I23" s="82">
        <v>0</v>
      </c>
      <c r="J23" s="81">
        <f>SUM(J24:J25)</f>
        <v>72</v>
      </c>
      <c r="K23" s="82">
        <v>0</v>
      </c>
      <c r="L23" s="82">
        <v>0</v>
      </c>
      <c r="M23" s="81">
        <f>SUM(M24:M25)</f>
        <v>72</v>
      </c>
      <c r="N23" s="82">
        <v>0</v>
      </c>
      <c r="O23" s="81">
        <f>SUM(O24:O25)</f>
        <v>31</v>
      </c>
      <c r="P23" s="81">
        <f>SUM(P24:P25)</f>
        <v>29</v>
      </c>
      <c r="Q23" s="81">
        <f>SUM(Q24:Q25)</f>
        <v>29</v>
      </c>
      <c r="R23" s="81">
        <f>SUM(R24:R25)</f>
        <v>0</v>
      </c>
    </row>
    <row r="24" spans="1:18" ht="12">
      <c r="A24" s="57"/>
      <c r="B24" s="57"/>
      <c r="C24" s="83" t="s">
        <v>163</v>
      </c>
      <c r="D24" s="84" t="s">
        <v>155</v>
      </c>
      <c r="E24" s="81">
        <v>50</v>
      </c>
      <c r="F24" s="82">
        <v>0</v>
      </c>
      <c r="G24" s="82">
        <v>0</v>
      </c>
      <c r="H24" s="81">
        <v>50</v>
      </c>
      <c r="I24" s="82">
        <v>0</v>
      </c>
      <c r="J24" s="81">
        <v>42</v>
      </c>
      <c r="K24" s="82">
        <v>0</v>
      </c>
      <c r="L24" s="82">
        <v>0</v>
      </c>
      <c r="M24" s="81">
        <v>42</v>
      </c>
      <c r="N24" s="82">
        <v>0</v>
      </c>
      <c r="O24" s="81">
        <v>18</v>
      </c>
      <c r="P24" s="81">
        <v>18</v>
      </c>
      <c r="Q24" s="81">
        <v>18</v>
      </c>
      <c r="R24" s="81">
        <v>0</v>
      </c>
    </row>
    <row r="25" spans="1:18" ht="12">
      <c r="A25" s="57"/>
      <c r="B25" s="86"/>
      <c r="C25" s="87" t="s">
        <v>164</v>
      </c>
      <c r="D25" s="88" t="s">
        <v>155</v>
      </c>
      <c r="E25" s="81">
        <v>40</v>
      </c>
      <c r="F25" s="82">
        <v>0</v>
      </c>
      <c r="G25" s="82">
        <v>0</v>
      </c>
      <c r="H25" s="81">
        <v>40</v>
      </c>
      <c r="I25" s="82">
        <v>0</v>
      </c>
      <c r="J25" s="81">
        <v>30</v>
      </c>
      <c r="K25" s="82">
        <v>0</v>
      </c>
      <c r="L25" s="82">
        <v>0</v>
      </c>
      <c r="M25" s="81">
        <v>30</v>
      </c>
      <c r="N25" s="82">
        <v>0</v>
      </c>
      <c r="O25" s="81">
        <v>13</v>
      </c>
      <c r="P25" s="81">
        <v>11</v>
      </c>
      <c r="Q25" s="81">
        <v>11</v>
      </c>
      <c r="R25" s="81">
        <v>0</v>
      </c>
    </row>
    <row r="26" spans="1:18" ht="7.5" customHeight="1">
      <c r="A26" s="57"/>
      <c r="B26" s="57"/>
      <c r="C26" s="83"/>
      <c r="D26" s="84"/>
      <c r="E26" s="82"/>
      <c r="F26" s="82"/>
      <c r="G26" s="82"/>
      <c r="H26" s="82"/>
      <c r="I26" s="82"/>
      <c r="J26" s="82"/>
      <c r="K26" s="82"/>
      <c r="L26" s="82"/>
      <c r="M26" s="82"/>
      <c r="N26" s="82"/>
      <c r="O26" s="82"/>
      <c r="P26" s="82"/>
      <c r="Q26" s="82"/>
      <c r="R26" s="82"/>
    </row>
    <row r="27" spans="1:18" ht="12">
      <c r="A27" s="57"/>
      <c r="B27" s="89" t="s">
        <v>165</v>
      </c>
      <c r="C27" s="83"/>
      <c r="D27" s="84"/>
      <c r="E27" s="81">
        <f>SUM(E28)</f>
        <v>20</v>
      </c>
      <c r="F27" s="82">
        <v>0</v>
      </c>
      <c r="G27" s="82">
        <v>0</v>
      </c>
      <c r="H27" s="82">
        <v>0</v>
      </c>
      <c r="I27" s="81">
        <f>SUM(I28)</f>
        <v>20</v>
      </c>
      <c r="J27" s="81">
        <f>SUM(J28)</f>
        <v>18</v>
      </c>
      <c r="K27" s="82">
        <v>0</v>
      </c>
      <c r="L27" s="82">
        <v>0</v>
      </c>
      <c r="M27" s="82">
        <v>0</v>
      </c>
      <c r="N27" s="81">
        <f>SUM(N28)</f>
        <v>18</v>
      </c>
      <c r="O27" s="81">
        <f>SUM(O28)</f>
        <v>18</v>
      </c>
      <c r="P27" s="81">
        <f>SUM(P28)</f>
        <v>14</v>
      </c>
      <c r="Q27" s="81">
        <f>SUM(Q28)</f>
        <v>13</v>
      </c>
      <c r="R27" s="81">
        <f>SUM(R28)</f>
        <v>1</v>
      </c>
    </row>
    <row r="28" spans="1:18" ht="12">
      <c r="A28" s="57"/>
      <c r="B28" s="57"/>
      <c r="C28" s="83" t="s">
        <v>166</v>
      </c>
      <c r="D28" s="84" t="s">
        <v>59</v>
      </c>
      <c r="E28" s="81">
        <v>20</v>
      </c>
      <c r="F28" s="82">
        <v>0</v>
      </c>
      <c r="G28" s="82">
        <v>0</v>
      </c>
      <c r="H28" s="82">
        <v>0</v>
      </c>
      <c r="I28" s="81">
        <v>20</v>
      </c>
      <c r="J28" s="81">
        <v>18</v>
      </c>
      <c r="K28" s="82">
        <v>0</v>
      </c>
      <c r="L28" s="82">
        <v>0</v>
      </c>
      <c r="M28" s="82">
        <v>0</v>
      </c>
      <c r="N28" s="81">
        <v>18</v>
      </c>
      <c r="O28" s="81">
        <v>18</v>
      </c>
      <c r="P28" s="81">
        <v>14</v>
      </c>
      <c r="Q28" s="81">
        <v>13</v>
      </c>
      <c r="R28" s="81">
        <v>1</v>
      </c>
    </row>
    <row r="29" spans="1:18" ht="9.75" customHeight="1">
      <c r="A29" s="57"/>
      <c r="B29" s="57"/>
      <c r="C29" s="83"/>
      <c r="D29" s="84"/>
      <c r="E29" s="82"/>
      <c r="F29" s="82"/>
      <c r="G29" s="82"/>
      <c r="H29" s="82"/>
      <c r="I29" s="82"/>
      <c r="J29" s="82"/>
      <c r="K29" s="82"/>
      <c r="L29" s="82"/>
      <c r="M29" s="82"/>
      <c r="N29" s="82"/>
      <c r="O29" s="82"/>
      <c r="P29" s="82"/>
      <c r="Q29" s="82"/>
      <c r="R29" s="82"/>
    </row>
    <row r="30" spans="1:18" ht="9" customHeight="1">
      <c r="A30" s="57"/>
      <c r="B30" s="57"/>
      <c r="C30" s="83"/>
      <c r="D30" s="84"/>
      <c r="E30" s="82"/>
      <c r="F30" s="82"/>
      <c r="G30" s="82"/>
      <c r="H30" s="82"/>
      <c r="I30" s="82"/>
      <c r="J30" s="82"/>
      <c r="K30" s="82"/>
      <c r="L30" s="82"/>
      <c r="M30" s="82"/>
      <c r="N30" s="82"/>
      <c r="O30" s="82"/>
      <c r="P30" s="82"/>
      <c r="Q30" s="82"/>
      <c r="R30" s="82"/>
    </row>
    <row r="31" spans="1:18" s="76" customFormat="1" ht="12">
      <c r="A31" s="71"/>
      <c r="B31" s="73" t="s">
        <v>175</v>
      </c>
      <c r="C31" s="90"/>
      <c r="D31" s="91"/>
      <c r="E31" s="92">
        <f>E33</f>
        <v>440</v>
      </c>
      <c r="F31" s="82">
        <v>0</v>
      </c>
      <c r="G31" s="82">
        <v>0</v>
      </c>
      <c r="H31" s="82">
        <v>0</v>
      </c>
      <c r="I31" s="92">
        <v>440</v>
      </c>
      <c r="J31" s="92">
        <f>J33</f>
        <v>363</v>
      </c>
      <c r="K31" s="82">
        <v>0</v>
      </c>
      <c r="L31" s="82">
        <v>0</v>
      </c>
      <c r="M31" s="82">
        <v>0</v>
      </c>
      <c r="N31" s="92">
        <v>363</v>
      </c>
      <c r="O31" s="92">
        <f>O33</f>
        <v>221</v>
      </c>
      <c r="P31" s="92">
        <f>P33</f>
        <v>127</v>
      </c>
      <c r="Q31" s="92">
        <f>Q33</f>
        <v>0</v>
      </c>
      <c r="R31" s="92">
        <f>R33</f>
        <v>0</v>
      </c>
    </row>
    <row r="32" spans="1:18" ht="9.75" customHeight="1">
      <c r="A32" s="57"/>
      <c r="B32" s="57"/>
      <c r="C32" s="83"/>
      <c r="D32" s="84"/>
      <c r="E32" s="82"/>
      <c r="F32" s="82"/>
      <c r="G32" s="82"/>
      <c r="H32" s="82"/>
      <c r="I32" s="82"/>
      <c r="J32" s="82"/>
      <c r="K32" s="82"/>
      <c r="L32" s="82"/>
      <c r="M32" s="82"/>
      <c r="N32" s="82"/>
      <c r="O32" s="82"/>
      <c r="P32" s="82"/>
      <c r="Q32" s="82"/>
      <c r="R32" s="82"/>
    </row>
    <row r="33" spans="1:18" ht="12">
      <c r="A33" s="57"/>
      <c r="B33" s="89" t="s">
        <v>167</v>
      </c>
      <c r="C33" s="83"/>
      <c r="D33" s="84"/>
      <c r="E33" s="81">
        <f>SUM(E34:E41)</f>
        <v>440</v>
      </c>
      <c r="F33" s="82">
        <v>0</v>
      </c>
      <c r="G33" s="82">
        <v>0</v>
      </c>
      <c r="H33" s="82">
        <v>0</v>
      </c>
      <c r="I33" s="81">
        <v>440</v>
      </c>
      <c r="J33" s="81">
        <f>SUM(J34:J41)</f>
        <v>363</v>
      </c>
      <c r="K33" s="82">
        <v>0</v>
      </c>
      <c r="L33" s="82">
        <v>0</v>
      </c>
      <c r="M33" s="82">
        <v>0</v>
      </c>
      <c r="N33" s="81">
        <v>363</v>
      </c>
      <c r="O33" s="81">
        <f>SUM(O34:O41)</f>
        <v>221</v>
      </c>
      <c r="P33" s="81">
        <f>SUM(P34:P41)</f>
        <v>127</v>
      </c>
      <c r="Q33" s="81">
        <f>SUM(Q34:Q41)</f>
        <v>0</v>
      </c>
      <c r="R33" s="81">
        <f>SUM(R34:R41)</f>
        <v>0</v>
      </c>
    </row>
    <row r="34" spans="1:18" ht="12">
      <c r="A34" s="57"/>
      <c r="B34" s="57"/>
      <c r="C34" s="93" t="s">
        <v>176</v>
      </c>
      <c r="D34" s="84" t="s">
        <v>60</v>
      </c>
      <c r="E34" s="81">
        <v>60</v>
      </c>
      <c r="F34" s="82">
        <v>0</v>
      </c>
      <c r="G34" s="82">
        <v>0</v>
      </c>
      <c r="H34" s="82">
        <v>0</v>
      </c>
      <c r="I34" s="82">
        <v>60</v>
      </c>
      <c r="J34" s="94">
        <v>58</v>
      </c>
      <c r="K34" s="82">
        <v>0</v>
      </c>
      <c r="L34" s="82">
        <v>0</v>
      </c>
      <c r="M34" s="82">
        <v>0</v>
      </c>
      <c r="N34" s="901">
        <v>58</v>
      </c>
      <c r="O34" s="94">
        <v>22</v>
      </c>
      <c r="P34" s="94">
        <v>19</v>
      </c>
      <c r="Q34" s="82">
        <v>0</v>
      </c>
      <c r="R34" s="82">
        <v>0</v>
      </c>
    </row>
    <row r="35" spans="1:18" ht="12">
      <c r="A35" s="57"/>
      <c r="B35" s="57"/>
      <c r="C35" s="83" t="s">
        <v>177</v>
      </c>
      <c r="D35" s="84" t="s">
        <v>181</v>
      </c>
      <c r="E35" s="81">
        <v>60</v>
      </c>
      <c r="F35" s="82">
        <v>0</v>
      </c>
      <c r="G35" s="82">
        <v>0</v>
      </c>
      <c r="H35" s="82">
        <v>0</v>
      </c>
      <c r="I35" s="82">
        <v>60</v>
      </c>
      <c r="J35" s="81">
        <v>33</v>
      </c>
      <c r="K35" s="82">
        <v>0</v>
      </c>
      <c r="L35" s="82">
        <v>0</v>
      </c>
      <c r="M35" s="82">
        <v>0</v>
      </c>
      <c r="N35" s="902">
        <v>33</v>
      </c>
      <c r="O35" s="81">
        <v>20</v>
      </c>
      <c r="P35" s="81">
        <v>11</v>
      </c>
      <c r="Q35" s="82">
        <v>0</v>
      </c>
      <c r="R35" s="82">
        <v>0</v>
      </c>
    </row>
    <row r="36" spans="1:18" ht="12">
      <c r="A36" s="57"/>
      <c r="B36" s="57"/>
      <c r="C36" s="83" t="s">
        <v>178</v>
      </c>
      <c r="D36" s="84" t="s">
        <v>61</v>
      </c>
      <c r="E36" s="81">
        <v>60</v>
      </c>
      <c r="F36" s="82">
        <v>0</v>
      </c>
      <c r="G36" s="82">
        <v>0</v>
      </c>
      <c r="H36" s="82">
        <v>0</v>
      </c>
      <c r="I36" s="82">
        <v>60</v>
      </c>
      <c r="J36" s="81">
        <v>53</v>
      </c>
      <c r="K36" s="82">
        <v>0</v>
      </c>
      <c r="L36" s="82">
        <v>0</v>
      </c>
      <c r="M36" s="82">
        <v>0</v>
      </c>
      <c r="N36" s="902">
        <v>53</v>
      </c>
      <c r="O36" s="81">
        <v>32</v>
      </c>
      <c r="P36" s="81">
        <v>17</v>
      </c>
      <c r="Q36" s="82">
        <v>0</v>
      </c>
      <c r="R36" s="82">
        <v>0</v>
      </c>
    </row>
    <row r="37" spans="1:18" ht="12">
      <c r="A37" s="57"/>
      <c r="B37" s="57"/>
      <c r="C37" s="83" t="s">
        <v>179</v>
      </c>
      <c r="D37" s="84" t="s">
        <v>181</v>
      </c>
      <c r="E37" s="81">
        <v>60</v>
      </c>
      <c r="F37" s="82">
        <v>0</v>
      </c>
      <c r="G37" s="82">
        <v>0</v>
      </c>
      <c r="H37" s="82">
        <v>0</v>
      </c>
      <c r="I37" s="82">
        <v>60</v>
      </c>
      <c r="J37" s="81">
        <v>60</v>
      </c>
      <c r="K37" s="82">
        <v>0</v>
      </c>
      <c r="L37" s="82">
        <v>0</v>
      </c>
      <c r="M37" s="82">
        <v>0</v>
      </c>
      <c r="N37" s="902">
        <v>60</v>
      </c>
      <c r="O37" s="81">
        <v>37</v>
      </c>
      <c r="P37" s="81">
        <v>25</v>
      </c>
      <c r="Q37" s="82">
        <v>0</v>
      </c>
      <c r="R37" s="82">
        <v>0</v>
      </c>
    </row>
    <row r="38" spans="1:18" ht="12">
      <c r="A38" s="57"/>
      <c r="B38" s="57"/>
      <c r="C38" s="95" t="s">
        <v>180</v>
      </c>
      <c r="D38" s="84" t="s">
        <v>62</v>
      </c>
      <c r="E38" s="81">
        <v>60</v>
      </c>
      <c r="F38" s="82">
        <v>0</v>
      </c>
      <c r="G38" s="82">
        <v>0</v>
      </c>
      <c r="H38" s="82">
        <v>0</v>
      </c>
      <c r="I38" s="82">
        <v>60</v>
      </c>
      <c r="J38" s="81">
        <v>47</v>
      </c>
      <c r="K38" s="82">
        <v>0</v>
      </c>
      <c r="L38" s="82">
        <v>0</v>
      </c>
      <c r="M38" s="82">
        <v>0</v>
      </c>
      <c r="N38" s="81">
        <v>47</v>
      </c>
      <c r="O38" s="81">
        <v>21</v>
      </c>
      <c r="P38" s="81">
        <v>10</v>
      </c>
      <c r="Q38" s="82">
        <v>0</v>
      </c>
      <c r="R38" s="82">
        <v>0</v>
      </c>
    </row>
    <row r="39" spans="1:18" ht="12">
      <c r="A39" s="57"/>
      <c r="B39" s="57"/>
      <c r="C39" s="83" t="s">
        <v>182</v>
      </c>
      <c r="D39" s="84" t="s">
        <v>63</v>
      </c>
      <c r="E39" s="81">
        <v>60</v>
      </c>
      <c r="F39" s="82">
        <v>0</v>
      </c>
      <c r="G39" s="82">
        <v>0</v>
      </c>
      <c r="H39" s="82">
        <v>0</v>
      </c>
      <c r="I39" s="82">
        <v>60</v>
      </c>
      <c r="J39" s="81">
        <v>57</v>
      </c>
      <c r="K39" s="82">
        <v>0</v>
      </c>
      <c r="L39" s="82">
        <v>0</v>
      </c>
      <c r="M39" s="82">
        <v>0</v>
      </c>
      <c r="N39" s="81">
        <v>57</v>
      </c>
      <c r="O39" s="81">
        <v>56</v>
      </c>
      <c r="P39" s="81">
        <v>29</v>
      </c>
      <c r="Q39" s="82">
        <v>0</v>
      </c>
      <c r="R39" s="82">
        <v>0</v>
      </c>
    </row>
    <row r="40" spans="1:18" ht="12">
      <c r="A40" s="57"/>
      <c r="B40" s="86"/>
      <c r="C40" s="83" t="s">
        <v>183</v>
      </c>
      <c r="D40" s="84" t="s">
        <v>61</v>
      </c>
      <c r="E40" s="81">
        <v>40</v>
      </c>
      <c r="F40" s="82">
        <v>0</v>
      </c>
      <c r="G40" s="82">
        <v>0</v>
      </c>
      <c r="H40" s="82">
        <v>0</v>
      </c>
      <c r="I40" s="82">
        <v>40</v>
      </c>
      <c r="J40" s="81">
        <v>39</v>
      </c>
      <c r="K40" s="82">
        <v>0</v>
      </c>
      <c r="L40" s="82">
        <v>0</v>
      </c>
      <c r="M40" s="82">
        <v>0</v>
      </c>
      <c r="N40" s="81">
        <v>39</v>
      </c>
      <c r="O40" s="81">
        <v>18</v>
      </c>
      <c r="P40" s="81">
        <v>12</v>
      </c>
      <c r="Q40" s="82">
        <v>0</v>
      </c>
      <c r="R40" s="82">
        <v>0</v>
      </c>
    </row>
    <row r="41" spans="1:18" ht="12">
      <c r="A41" s="57"/>
      <c r="B41" s="57"/>
      <c r="C41" s="83" t="s">
        <v>184</v>
      </c>
      <c r="D41" s="84" t="s">
        <v>64</v>
      </c>
      <c r="E41" s="81">
        <v>40</v>
      </c>
      <c r="F41" s="82">
        <v>0</v>
      </c>
      <c r="G41" s="82">
        <v>0</v>
      </c>
      <c r="H41" s="82">
        <v>0</v>
      </c>
      <c r="I41" s="82">
        <v>40</v>
      </c>
      <c r="J41" s="81">
        <v>16</v>
      </c>
      <c r="K41" s="82">
        <v>0</v>
      </c>
      <c r="L41" s="82">
        <v>0</v>
      </c>
      <c r="M41" s="82">
        <v>0</v>
      </c>
      <c r="N41" s="81">
        <v>16</v>
      </c>
      <c r="O41" s="81">
        <v>15</v>
      </c>
      <c r="P41" s="81">
        <v>4</v>
      </c>
      <c r="Q41" s="82">
        <v>0</v>
      </c>
      <c r="R41" s="82">
        <v>0</v>
      </c>
    </row>
    <row r="42" spans="1:18" ht="8.25" customHeight="1" thickBot="1">
      <c r="A42" s="57"/>
      <c r="B42" s="96"/>
      <c r="C42" s="97"/>
      <c r="D42" s="98"/>
      <c r="E42" s="99"/>
      <c r="F42" s="99"/>
      <c r="G42" s="99"/>
      <c r="H42" s="99"/>
      <c r="I42" s="99"/>
      <c r="J42" s="99"/>
      <c r="K42" s="99"/>
      <c r="L42" s="99"/>
      <c r="M42" s="99"/>
      <c r="N42" s="99"/>
      <c r="O42" s="99"/>
      <c r="P42" s="99"/>
      <c r="Q42" s="99"/>
      <c r="R42" s="99"/>
    </row>
    <row r="43" spans="1:3" ht="12">
      <c r="A43" s="57"/>
      <c r="B43" s="89" t="s">
        <v>203</v>
      </c>
      <c r="C43" s="21"/>
    </row>
    <row r="44" spans="1:3" ht="12">
      <c r="A44" s="57"/>
      <c r="B44" s="89" t="s">
        <v>185</v>
      </c>
      <c r="C44" s="21"/>
    </row>
    <row r="45" spans="1:3" ht="12">
      <c r="A45" s="57"/>
      <c r="B45" s="89" t="s">
        <v>186</v>
      </c>
      <c r="C45" s="21"/>
    </row>
    <row r="46" spans="1:3" ht="12">
      <c r="A46" s="57"/>
      <c r="B46" s="89" t="s">
        <v>187</v>
      </c>
      <c r="C46" s="21"/>
    </row>
    <row r="47" spans="1:3" ht="12">
      <c r="A47" s="57"/>
      <c r="B47" s="89" t="s">
        <v>188</v>
      </c>
      <c r="C47" s="21"/>
    </row>
    <row r="48" spans="1:2" ht="12">
      <c r="A48" s="57"/>
      <c r="B48" s="57"/>
    </row>
    <row r="49" spans="1:2" ht="12">
      <c r="A49" s="57"/>
      <c r="B49" s="57"/>
    </row>
    <row r="50" spans="1:2" ht="12">
      <c r="A50" s="57"/>
      <c r="B50" s="57"/>
    </row>
    <row r="51" spans="1:2" ht="12">
      <c r="A51" s="57"/>
      <c r="B51" s="57"/>
    </row>
    <row r="52" spans="1:2" ht="12">
      <c r="A52" s="57"/>
      <c r="B52" s="57"/>
    </row>
    <row r="53" spans="1:2" ht="12">
      <c r="A53" s="57"/>
      <c r="B53" s="57"/>
    </row>
    <row r="54" spans="1:2" ht="12">
      <c r="A54" s="57"/>
      <c r="B54" s="57"/>
    </row>
    <row r="55" spans="1:2" ht="12">
      <c r="A55" s="57"/>
      <c r="B55" s="57"/>
    </row>
    <row r="56" spans="1:2" ht="12">
      <c r="A56" s="57"/>
      <c r="B56" s="57"/>
    </row>
    <row r="57" spans="1:2" ht="12">
      <c r="A57" s="57"/>
      <c r="B57" s="57"/>
    </row>
    <row r="58" spans="1:2" ht="12">
      <c r="A58" s="57"/>
      <c r="B58" s="57"/>
    </row>
    <row r="59" spans="1:2" ht="12">
      <c r="A59" s="57"/>
      <c r="B59" s="57"/>
    </row>
    <row r="60" spans="1:2" ht="12">
      <c r="A60" s="57"/>
      <c r="B60" s="57"/>
    </row>
    <row r="61" spans="1:2" ht="12">
      <c r="A61" s="57"/>
      <c r="B61" s="57"/>
    </row>
    <row r="62" spans="1:2" ht="12">
      <c r="A62" s="57"/>
      <c r="B62" s="57"/>
    </row>
    <row r="63" spans="1:2" ht="12">
      <c r="A63" s="57"/>
      <c r="B63" s="57"/>
    </row>
    <row r="64" spans="1:2" ht="12">
      <c r="A64" s="57"/>
      <c r="B64" s="57"/>
    </row>
    <row r="65" spans="1:2" ht="12">
      <c r="A65" s="57"/>
      <c r="B65" s="57"/>
    </row>
    <row r="66" spans="1:2" ht="12">
      <c r="A66" s="57"/>
      <c r="B66" s="57"/>
    </row>
    <row r="67" spans="1:2" ht="12">
      <c r="A67" s="57"/>
      <c r="B67" s="57"/>
    </row>
    <row r="68" spans="1:2" ht="12">
      <c r="A68" s="57"/>
      <c r="B68" s="57"/>
    </row>
    <row r="69" spans="1:2" ht="12">
      <c r="A69" s="57"/>
      <c r="B69" s="57"/>
    </row>
    <row r="70" spans="1:2" ht="12">
      <c r="A70" s="57"/>
      <c r="B70" s="57"/>
    </row>
    <row r="71" spans="1:2" ht="12">
      <c r="A71" s="57"/>
      <c r="B71" s="57"/>
    </row>
    <row r="72" spans="1:2" ht="12">
      <c r="A72" s="57"/>
      <c r="B72" s="57"/>
    </row>
    <row r="73" spans="1:2" ht="12">
      <c r="A73" s="57"/>
      <c r="B73" s="57"/>
    </row>
    <row r="74" spans="1:2" ht="12">
      <c r="A74" s="57"/>
      <c r="B74" s="57"/>
    </row>
    <row r="75" spans="1:2" ht="12">
      <c r="A75" s="57"/>
      <c r="B75" s="57"/>
    </row>
    <row r="76" spans="1:2" ht="12">
      <c r="A76" s="57"/>
      <c r="B76" s="57"/>
    </row>
    <row r="77" spans="1:2" ht="12">
      <c r="A77" s="57"/>
      <c r="B77" s="57"/>
    </row>
    <row r="78" spans="1:2" ht="12">
      <c r="A78" s="57"/>
      <c r="B78" s="57"/>
    </row>
    <row r="79" spans="1:2" ht="12">
      <c r="A79" s="57"/>
      <c r="B79" s="57"/>
    </row>
    <row r="80" spans="1:2" ht="12">
      <c r="A80" s="57"/>
      <c r="B80" s="57"/>
    </row>
    <row r="81" spans="1:2" ht="12">
      <c r="A81" s="57"/>
      <c r="B81" s="57"/>
    </row>
    <row r="82" spans="1:2" ht="12">
      <c r="A82" s="57"/>
      <c r="B82" s="57"/>
    </row>
    <row r="83" spans="1:2" ht="12">
      <c r="A83" s="57"/>
      <c r="B83" s="57"/>
    </row>
    <row r="84" spans="1:2" ht="12">
      <c r="A84" s="57"/>
      <c r="B84" s="57"/>
    </row>
    <row r="85" spans="1:2" ht="12">
      <c r="A85" s="57"/>
      <c r="B85" s="57"/>
    </row>
    <row r="86" spans="1:2" ht="12">
      <c r="A86" s="57"/>
      <c r="B86" s="57"/>
    </row>
    <row r="87" spans="1:2" ht="12">
      <c r="A87" s="57"/>
      <c r="B87" s="57"/>
    </row>
    <row r="88" spans="1:2" ht="12">
      <c r="A88" s="57"/>
      <c r="B88" s="57"/>
    </row>
    <row r="89" spans="1:2" ht="12">
      <c r="A89" s="57"/>
      <c r="B89" s="57"/>
    </row>
    <row r="90" spans="1:2" ht="12">
      <c r="A90" s="57"/>
      <c r="B90" s="57"/>
    </row>
    <row r="91" spans="1:2" ht="12">
      <c r="A91" s="57"/>
      <c r="B91" s="57"/>
    </row>
    <row r="92" spans="1:2" ht="12">
      <c r="A92" s="57"/>
      <c r="B92" s="57"/>
    </row>
    <row r="93" spans="1:2" ht="12">
      <c r="A93" s="57"/>
      <c r="B93" s="57"/>
    </row>
    <row r="94" spans="1:2" ht="12">
      <c r="A94" s="57"/>
      <c r="B94" s="57"/>
    </row>
    <row r="95" spans="1:2" ht="12">
      <c r="A95" s="57"/>
      <c r="B95" s="57"/>
    </row>
    <row r="96" spans="1:2" ht="12">
      <c r="A96" s="57"/>
      <c r="B96" s="57"/>
    </row>
    <row r="97" spans="1:2" ht="12">
      <c r="A97" s="57"/>
      <c r="B97" s="57"/>
    </row>
    <row r="98" spans="1:2" ht="12">
      <c r="A98" s="57"/>
      <c r="B98" s="57"/>
    </row>
    <row r="99" spans="1:2" ht="12">
      <c r="A99" s="57"/>
      <c r="B99" s="57"/>
    </row>
    <row r="100" spans="1:2" ht="12">
      <c r="A100" s="57"/>
      <c r="B100" s="57"/>
    </row>
    <row r="101" spans="1:2" ht="12">
      <c r="A101" s="57"/>
      <c r="B101" s="57"/>
    </row>
    <row r="102" spans="1:2" ht="12">
      <c r="A102" s="57"/>
      <c r="B102" s="57"/>
    </row>
    <row r="103" spans="1:2" ht="12">
      <c r="A103" s="57"/>
      <c r="B103" s="57"/>
    </row>
    <row r="104" spans="1:2" ht="12">
      <c r="A104" s="57"/>
      <c r="B104" s="57"/>
    </row>
    <row r="105" spans="1:2" ht="12">
      <c r="A105" s="57"/>
      <c r="B105" s="57"/>
    </row>
    <row r="106" spans="1:2" ht="12">
      <c r="A106" s="57"/>
      <c r="B106" s="57"/>
    </row>
    <row r="107" spans="1:2" ht="12">
      <c r="A107" s="57"/>
      <c r="B107" s="57"/>
    </row>
    <row r="108" spans="1:2" ht="12">
      <c r="A108" s="57"/>
      <c r="B108" s="57"/>
    </row>
    <row r="109" spans="1:2" ht="12">
      <c r="A109" s="57"/>
      <c r="B109" s="57"/>
    </row>
    <row r="110" spans="1:2" ht="12">
      <c r="A110" s="57"/>
      <c r="B110" s="57"/>
    </row>
    <row r="111" spans="1:2" ht="12">
      <c r="A111" s="57"/>
      <c r="B111" s="57"/>
    </row>
    <row r="112" spans="1:2" ht="12">
      <c r="A112" s="57"/>
      <c r="B112" s="57"/>
    </row>
    <row r="113" spans="1:2" ht="12">
      <c r="A113" s="57"/>
      <c r="B113" s="57"/>
    </row>
    <row r="114" spans="1:2" ht="12">
      <c r="A114" s="57"/>
      <c r="B114" s="57"/>
    </row>
    <row r="115" spans="1:2" ht="12">
      <c r="A115" s="57"/>
      <c r="B115" s="57"/>
    </row>
    <row r="116" spans="1:2" ht="12">
      <c r="A116" s="57"/>
      <c r="B116" s="57"/>
    </row>
    <row r="117" spans="1:2" ht="12">
      <c r="A117" s="57"/>
      <c r="B117" s="57"/>
    </row>
    <row r="118" spans="1:2" ht="12">
      <c r="A118" s="57"/>
      <c r="B118" s="57"/>
    </row>
  </sheetData>
  <mergeCells count="6">
    <mergeCell ref="K5:L5"/>
    <mergeCell ref="O5:O6"/>
    <mergeCell ref="B4:D6"/>
    <mergeCell ref="E5:E6"/>
    <mergeCell ref="F5:G5"/>
    <mergeCell ref="J5:J6"/>
  </mergeCells>
  <printOptions/>
  <pageMargins left="0.16" right="0.23" top="1" bottom="1" header="0.512" footer="0.512"/>
  <pageSetup horizontalDpi="600" verticalDpi="600" orientation="portrait" paperSize="9" scale="85" r:id="rId1"/>
  <headerFooter alignWithMargins="0">
    <oddHeader>&amp;R&amp;D&amp;T</oddHeader>
  </headerFooter>
</worksheet>
</file>

<file path=xl/worksheets/sheet40.xml><?xml version="1.0" encoding="utf-8"?>
<worksheet xmlns="http://schemas.openxmlformats.org/spreadsheetml/2006/main" xmlns:r="http://schemas.openxmlformats.org/officeDocument/2006/relationships">
  <sheetPr codeName="Sheet39">
    <pageSetUpPr fitToPage="1"/>
  </sheetPr>
  <dimension ref="A1:BG56"/>
  <sheetViews>
    <sheetView zoomScaleSheetLayoutView="100" workbookViewId="0" topLeftCell="A1">
      <selection activeCell="A1" sqref="A1"/>
    </sheetView>
  </sheetViews>
  <sheetFormatPr defaultColWidth="9.00390625" defaultRowHeight="13.5"/>
  <cols>
    <col min="1" max="1" width="1.37890625" style="834" customWidth="1"/>
    <col min="2" max="2" width="3.625" style="834" customWidth="1"/>
    <col min="3" max="3" width="9.625" style="834" customWidth="1"/>
    <col min="4" max="6" width="12.625" style="834" customWidth="1"/>
    <col min="7" max="12" width="13.625" style="834" customWidth="1"/>
    <col min="13" max="16384" width="9.00390625" style="834" customWidth="1"/>
  </cols>
  <sheetData>
    <row r="1" ht="9.75" customHeight="1">
      <c r="A1" s="836"/>
    </row>
    <row r="2" spans="2:4" ht="14.25">
      <c r="B2" s="835" t="s">
        <v>306</v>
      </c>
      <c r="D2" s="836"/>
    </row>
    <row r="3" spans="3:12" s="836" customFormat="1" ht="12.75" thickBot="1">
      <c r="C3" s="837"/>
      <c r="D3" s="837"/>
      <c r="E3" s="837"/>
      <c r="F3" s="837"/>
      <c r="G3" s="837"/>
      <c r="H3" s="837"/>
      <c r="L3" s="1223" t="s">
        <v>647</v>
      </c>
    </row>
    <row r="4" spans="1:12" s="836" customFormat="1" ht="13.5" customHeight="1" thickTop="1">
      <c r="A4" s="837"/>
      <c r="B4" s="838"/>
      <c r="C4" s="839"/>
      <c r="D4" s="840" t="s">
        <v>1227</v>
      </c>
      <c r="E4" s="840"/>
      <c r="F4" s="841"/>
      <c r="G4" s="840" t="s">
        <v>648</v>
      </c>
      <c r="H4" s="842" t="s">
        <v>1228</v>
      </c>
      <c r="I4" s="843" t="s">
        <v>1229</v>
      </c>
      <c r="J4" s="843" t="s">
        <v>1230</v>
      </c>
      <c r="K4" s="843" t="s">
        <v>1231</v>
      </c>
      <c r="L4" s="844" t="s">
        <v>1232</v>
      </c>
    </row>
    <row r="5" spans="1:12" s="836" customFormat="1" ht="13.5" customHeight="1">
      <c r="A5" s="837"/>
      <c r="B5" s="845" t="s">
        <v>1193</v>
      </c>
      <c r="C5" s="846"/>
      <c r="D5" s="847" t="s">
        <v>1233</v>
      </c>
      <c r="E5" s="848" t="s">
        <v>1234</v>
      </c>
      <c r="F5" s="849" t="s">
        <v>1235</v>
      </c>
      <c r="G5" s="850" t="s">
        <v>1194</v>
      </c>
      <c r="H5" s="851" t="s">
        <v>1195</v>
      </c>
      <c r="I5" s="852" t="s">
        <v>1236</v>
      </c>
      <c r="J5" s="852" t="s">
        <v>1236</v>
      </c>
      <c r="K5" s="852" t="s">
        <v>1236</v>
      </c>
      <c r="L5" s="853" t="s">
        <v>1237</v>
      </c>
    </row>
    <row r="6" spans="1:12" s="836" customFormat="1" ht="13.5" customHeight="1">
      <c r="A6" s="837"/>
      <c r="B6" s="854"/>
      <c r="C6" s="855"/>
      <c r="D6" s="856" t="s">
        <v>1196</v>
      </c>
      <c r="E6" s="857" t="s">
        <v>1196</v>
      </c>
      <c r="F6" s="857" t="s">
        <v>950</v>
      </c>
      <c r="G6" s="858"/>
      <c r="H6" s="859"/>
      <c r="I6" s="860" t="s">
        <v>649</v>
      </c>
      <c r="J6" s="860" t="s">
        <v>649</v>
      </c>
      <c r="K6" s="860" t="s">
        <v>649</v>
      </c>
      <c r="L6" s="861" t="s">
        <v>649</v>
      </c>
    </row>
    <row r="7" spans="1:12" s="865" customFormat="1" ht="13.5" customHeight="1">
      <c r="A7" s="862"/>
      <c r="B7" s="863" t="s">
        <v>150</v>
      </c>
      <c r="C7" s="864" t="s">
        <v>151</v>
      </c>
      <c r="D7" s="1224">
        <f aca="true" t="shared" si="0" ref="D7:L7">SUM(D9:D10)</f>
        <v>7416</v>
      </c>
      <c r="E7" s="1225">
        <f t="shared" si="0"/>
        <v>24557</v>
      </c>
      <c r="F7" s="1225">
        <f t="shared" si="0"/>
        <v>29803</v>
      </c>
      <c r="G7" s="1226">
        <f t="shared" si="0"/>
        <v>53</v>
      </c>
      <c r="H7" s="1224">
        <f t="shared" si="0"/>
        <v>1011</v>
      </c>
      <c r="I7" s="1224">
        <f t="shared" si="0"/>
        <v>6246</v>
      </c>
      <c r="J7" s="1224">
        <f t="shared" si="0"/>
        <v>3558</v>
      </c>
      <c r="K7" s="1224">
        <f t="shared" si="0"/>
        <v>633</v>
      </c>
      <c r="L7" s="1227">
        <f t="shared" si="0"/>
        <v>748</v>
      </c>
    </row>
    <row r="8" spans="1:12" s="865" customFormat="1" ht="13.5" customHeight="1">
      <c r="A8" s="862"/>
      <c r="B8" s="863"/>
      <c r="C8" s="866"/>
      <c r="D8" s="1228"/>
      <c r="E8" s="1229"/>
      <c r="F8" s="1229"/>
      <c r="G8" s="862"/>
      <c r="H8" s="1228"/>
      <c r="I8" s="1228"/>
      <c r="J8" s="1228"/>
      <c r="K8" s="1228"/>
      <c r="L8" s="1230"/>
    </row>
    <row r="9" spans="1:12" s="865" customFormat="1" ht="13.5" customHeight="1">
      <c r="A9" s="862"/>
      <c r="B9" s="1513" t="s">
        <v>650</v>
      </c>
      <c r="C9" s="1514"/>
      <c r="D9" s="1155">
        <f aca="true" t="shared" si="1" ref="D9:L9">SUM(D17:D29)</f>
        <v>5464</v>
      </c>
      <c r="E9" s="1231">
        <f t="shared" si="1"/>
        <v>19694</v>
      </c>
      <c r="F9" s="1231">
        <f t="shared" si="1"/>
        <v>23694</v>
      </c>
      <c r="G9" s="1232">
        <f t="shared" si="1"/>
        <v>46</v>
      </c>
      <c r="H9" s="1155">
        <f t="shared" si="1"/>
        <v>766</v>
      </c>
      <c r="I9" s="1155">
        <f t="shared" si="1"/>
        <v>4307</v>
      </c>
      <c r="J9" s="1155">
        <f t="shared" si="1"/>
        <v>2656</v>
      </c>
      <c r="K9" s="1155">
        <f t="shared" si="1"/>
        <v>483</v>
      </c>
      <c r="L9" s="1233">
        <f t="shared" si="1"/>
        <v>704</v>
      </c>
    </row>
    <row r="10" spans="1:12" s="865" customFormat="1" ht="13.5" customHeight="1">
      <c r="A10" s="862"/>
      <c r="B10" s="1513" t="s">
        <v>651</v>
      </c>
      <c r="C10" s="1514"/>
      <c r="D10" s="1155">
        <f aca="true" t="shared" si="2" ref="D10:L10">SUM(D30:D51)</f>
        <v>1952</v>
      </c>
      <c r="E10" s="1231">
        <f t="shared" si="2"/>
        <v>4863</v>
      </c>
      <c r="F10" s="1231">
        <f t="shared" si="2"/>
        <v>6109</v>
      </c>
      <c r="G10" s="1232">
        <f t="shared" si="2"/>
        <v>7</v>
      </c>
      <c r="H10" s="1155">
        <f t="shared" si="2"/>
        <v>245</v>
      </c>
      <c r="I10" s="1155">
        <f t="shared" si="2"/>
        <v>1939</v>
      </c>
      <c r="J10" s="1155">
        <f t="shared" si="2"/>
        <v>902</v>
      </c>
      <c r="K10" s="1155">
        <f t="shared" si="2"/>
        <v>150</v>
      </c>
      <c r="L10" s="1233">
        <f t="shared" si="2"/>
        <v>44</v>
      </c>
    </row>
    <row r="11" spans="1:12" s="865" customFormat="1" ht="13.5" customHeight="1">
      <c r="A11" s="862"/>
      <c r="B11" s="863"/>
      <c r="C11" s="866"/>
      <c r="D11" s="1228"/>
      <c r="E11" s="1229"/>
      <c r="F11" s="1229"/>
      <c r="G11" s="862"/>
      <c r="H11" s="1228"/>
      <c r="I11" s="1228"/>
      <c r="J11" s="1228"/>
      <c r="K11" s="1228"/>
      <c r="L11" s="1230"/>
    </row>
    <row r="12" spans="1:59" s="865" customFormat="1" ht="13.5" customHeight="1">
      <c r="A12" s="862"/>
      <c r="B12" s="1513" t="s">
        <v>1110</v>
      </c>
      <c r="C12" s="1514"/>
      <c r="D12" s="1155">
        <f aca="true" t="shared" si="3" ref="D12:L12">D17+D22+D23+D24+D26+D27+D28+D30+D31+D32+D33+D34+D35+D36</f>
        <v>3306</v>
      </c>
      <c r="E12" s="1231">
        <f t="shared" si="3"/>
        <v>10362</v>
      </c>
      <c r="F12" s="1231">
        <f t="shared" si="3"/>
        <v>14779</v>
      </c>
      <c r="G12" s="1232">
        <f t="shared" si="3"/>
        <v>12</v>
      </c>
      <c r="H12" s="1155">
        <f t="shared" si="3"/>
        <v>376</v>
      </c>
      <c r="I12" s="1155">
        <f t="shared" si="3"/>
        <v>2542</v>
      </c>
      <c r="J12" s="1155">
        <f t="shared" si="3"/>
        <v>1452</v>
      </c>
      <c r="K12" s="1155">
        <f t="shared" si="3"/>
        <v>238</v>
      </c>
      <c r="L12" s="1233">
        <f t="shared" si="3"/>
        <v>372</v>
      </c>
      <c r="M12" s="834"/>
      <c r="N12" s="834"/>
      <c r="O12" s="834"/>
      <c r="P12" s="834"/>
      <c r="Q12" s="834"/>
      <c r="R12" s="834"/>
      <c r="S12" s="834"/>
      <c r="T12" s="834"/>
      <c r="U12" s="834"/>
      <c r="V12" s="834"/>
      <c r="W12" s="834"/>
      <c r="X12" s="834"/>
      <c r="Y12" s="834"/>
      <c r="Z12" s="834"/>
      <c r="AA12" s="834"/>
      <c r="AB12" s="834"/>
      <c r="AC12" s="834"/>
      <c r="AD12" s="834"/>
      <c r="AE12" s="834"/>
      <c r="AF12" s="834"/>
      <c r="AG12" s="834"/>
      <c r="AH12" s="834"/>
      <c r="AI12" s="834"/>
      <c r="AJ12" s="834"/>
      <c r="AK12" s="834"/>
      <c r="AL12" s="834"/>
      <c r="AM12" s="834"/>
      <c r="AN12" s="834"/>
      <c r="AO12" s="834"/>
      <c r="AP12" s="834"/>
      <c r="AQ12" s="834"/>
      <c r="AR12" s="834"/>
      <c r="AS12" s="834"/>
      <c r="AT12" s="834"/>
      <c r="AU12" s="834"/>
      <c r="AV12" s="834"/>
      <c r="AW12" s="834"/>
      <c r="AX12" s="834"/>
      <c r="AY12" s="834"/>
      <c r="AZ12" s="834"/>
      <c r="BA12" s="834"/>
      <c r="BB12" s="834"/>
      <c r="BC12" s="834"/>
      <c r="BD12" s="834"/>
      <c r="BE12" s="834"/>
      <c r="BF12" s="834"/>
      <c r="BG12" s="834"/>
    </row>
    <row r="13" spans="1:59" s="865" customFormat="1" ht="13.5" customHeight="1">
      <c r="A13" s="862"/>
      <c r="B13" s="1513" t="s">
        <v>622</v>
      </c>
      <c r="C13" s="1514"/>
      <c r="D13" s="1155">
        <f aca="true" t="shared" si="4" ref="D13:L13">D21+D37+D38+D39+D40+D41+D42+D43</f>
        <v>417</v>
      </c>
      <c r="E13" s="1231">
        <f t="shared" si="4"/>
        <v>1593</v>
      </c>
      <c r="F13" s="1231">
        <f t="shared" si="4"/>
        <v>1730</v>
      </c>
      <c r="G13" s="1232">
        <f t="shared" si="4"/>
        <v>3</v>
      </c>
      <c r="H13" s="1155">
        <f t="shared" si="4"/>
        <v>100</v>
      </c>
      <c r="I13" s="1155">
        <f t="shared" si="4"/>
        <v>719</v>
      </c>
      <c r="J13" s="1155">
        <f t="shared" si="4"/>
        <v>315</v>
      </c>
      <c r="K13" s="1155">
        <f t="shared" si="4"/>
        <v>48</v>
      </c>
      <c r="L13" s="1233">
        <f t="shared" si="4"/>
        <v>3</v>
      </c>
      <c r="M13" s="834"/>
      <c r="N13" s="834"/>
      <c r="O13" s="834"/>
      <c r="P13" s="834"/>
      <c r="Q13" s="834"/>
      <c r="R13" s="834"/>
      <c r="S13" s="834"/>
      <c r="T13" s="834"/>
      <c r="U13" s="834"/>
      <c r="V13" s="834"/>
      <c r="W13" s="834"/>
      <c r="X13" s="834"/>
      <c r="Y13" s="834"/>
      <c r="Z13" s="834"/>
      <c r="AA13" s="834"/>
      <c r="AB13" s="834"/>
      <c r="AC13" s="834"/>
      <c r="AD13" s="834"/>
      <c r="AE13" s="834"/>
      <c r="AF13" s="834"/>
      <c r="AG13" s="834"/>
      <c r="AH13" s="834"/>
      <c r="AI13" s="834"/>
      <c r="AJ13" s="834"/>
      <c r="AK13" s="834"/>
      <c r="AL13" s="834"/>
      <c r="AM13" s="834"/>
      <c r="AN13" s="834"/>
      <c r="AO13" s="834"/>
      <c r="AP13" s="834"/>
      <c r="AQ13" s="834"/>
      <c r="AR13" s="834"/>
      <c r="AS13" s="834"/>
      <c r="AT13" s="834"/>
      <c r="AU13" s="834"/>
      <c r="AV13" s="834"/>
      <c r="AW13" s="834"/>
      <c r="AX13" s="834"/>
      <c r="AY13" s="834"/>
      <c r="AZ13" s="834"/>
      <c r="BA13" s="834"/>
      <c r="BB13" s="834"/>
      <c r="BC13" s="834"/>
      <c r="BD13" s="834"/>
      <c r="BE13" s="834"/>
      <c r="BF13" s="834"/>
      <c r="BG13" s="834"/>
    </row>
    <row r="14" spans="1:59" s="865" customFormat="1" ht="13.5" customHeight="1">
      <c r="A14" s="862"/>
      <c r="B14" s="1513" t="s">
        <v>623</v>
      </c>
      <c r="C14" s="1514"/>
      <c r="D14" s="1155">
        <f aca="true" t="shared" si="5" ref="D14:L14">D18+D25+D29+D44+D45+D46+D47+D48</f>
        <v>1761</v>
      </c>
      <c r="E14" s="1231">
        <f t="shared" si="5"/>
        <v>5344</v>
      </c>
      <c r="F14" s="1231">
        <f t="shared" si="5"/>
        <v>5991</v>
      </c>
      <c r="G14" s="1232">
        <f t="shared" si="5"/>
        <v>8</v>
      </c>
      <c r="H14" s="1155">
        <f t="shared" si="5"/>
        <v>318</v>
      </c>
      <c r="I14" s="1155">
        <f t="shared" si="5"/>
        <v>1279</v>
      </c>
      <c r="J14" s="1155">
        <f t="shared" si="5"/>
        <v>920</v>
      </c>
      <c r="K14" s="1155">
        <f t="shared" si="5"/>
        <v>131</v>
      </c>
      <c r="L14" s="1233">
        <f t="shared" si="5"/>
        <v>292</v>
      </c>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4"/>
      <c r="AQ14" s="834"/>
      <c r="AR14" s="834"/>
      <c r="AS14" s="834"/>
      <c r="AT14" s="834"/>
      <c r="AU14" s="834"/>
      <c r="AV14" s="834"/>
      <c r="AW14" s="834"/>
      <c r="AX14" s="834"/>
      <c r="AY14" s="834"/>
      <c r="AZ14" s="834"/>
      <c r="BA14" s="834"/>
      <c r="BB14" s="834"/>
      <c r="BC14" s="834"/>
      <c r="BD14" s="834"/>
      <c r="BE14" s="834"/>
      <c r="BF14" s="834"/>
      <c r="BG14" s="834"/>
    </row>
    <row r="15" spans="1:59" s="865" customFormat="1" ht="13.5" customHeight="1">
      <c r="A15" s="862"/>
      <c r="B15" s="1513" t="s">
        <v>624</v>
      </c>
      <c r="C15" s="1514"/>
      <c r="D15" s="1155">
        <f aca="true" t="shared" si="6" ref="D15:L15">D19+D20+D49+D50+D51</f>
        <v>1932</v>
      </c>
      <c r="E15" s="1231">
        <f t="shared" si="6"/>
        <v>7258</v>
      </c>
      <c r="F15" s="1231">
        <f t="shared" si="6"/>
        <v>7303</v>
      </c>
      <c r="G15" s="1232">
        <f t="shared" si="6"/>
        <v>30</v>
      </c>
      <c r="H15" s="1155">
        <f t="shared" si="6"/>
        <v>217</v>
      </c>
      <c r="I15" s="1155">
        <f t="shared" si="6"/>
        <v>1706</v>
      </c>
      <c r="J15" s="1155">
        <f t="shared" si="6"/>
        <v>871</v>
      </c>
      <c r="K15" s="1155">
        <f t="shared" si="6"/>
        <v>216</v>
      </c>
      <c r="L15" s="1233">
        <f t="shared" si="6"/>
        <v>81</v>
      </c>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4"/>
      <c r="AL15" s="834"/>
      <c r="AM15" s="834"/>
      <c r="AN15" s="834"/>
      <c r="AO15" s="834"/>
      <c r="AP15" s="834"/>
      <c r="AQ15" s="834"/>
      <c r="AR15" s="834"/>
      <c r="AS15" s="834"/>
      <c r="AT15" s="834"/>
      <c r="AU15" s="834"/>
      <c r="AV15" s="834"/>
      <c r="AW15" s="834"/>
      <c r="AX15" s="834"/>
      <c r="AY15" s="834"/>
      <c r="AZ15" s="834"/>
      <c r="BA15" s="834"/>
      <c r="BB15" s="834"/>
      <c r="BC15" s="834"/>
      <c r="BD15" s="834"/>
      <c r="BE15" s="834"/>
      <c r="BF15" s="834"/>
      <c r="BG15" s="834"/>
    </row>
    <row r="16" spans="1:13" ht="13.5" customHeight="1">
      <c r="A16" s="867"/>
      <c r="B16" s="867"/>
      <c r="C16" s="868"/>
      <c r="D16" s="1234"/>
      <c r="E16" s="1235"/>
      <c r="F16" s="1235"/>
      <c r="G16" s="867"/>
      <c r="H16" s="1234"/>
      <c r="I16" s="1234"/>
      <c r="J16" s="1234"/>
      <c r="K16" s="1234"/>
      <c r="L16" s="1236"/>
      <c r="M16" s="865"/>
    </row>
    <row r="17" spans="1:13" ht="13.5" customHeight="1">
      <c r="A17" s="867"/>
      <c r="B17" s="867">
        <v>1</v>
      </c>
      <c r="C17" s="868" t="s">
        <v>1197</v>
      </c>
      <c r="D17" s="386">
        <v>1235</v>
      </c>
      <c r="E17" s="1237">
        <v>4861</v>
      </c>
      <c r="F17" s="1237">
        <v>6945</v>
      </c>
      <c r="G17" s="387">
        <v>0</v>
      </c>
      <c r="H17" s="82">
        <v>112</v>
      </c>
      <c r="I17" s="1238">
        <v>859</v>
      </c>
      <c r="J17" s="1238">
        <v>548</v>
      </c>
      <c r="K17" s="1238">
        <v>179</v>
      </c>
      <c r="L17" s="1239">
        <v>280</v>
      </c>
      <c r="M17" s="865"/>
    </row>
    <row r="18" spans="1:13" ht="13.5" customHeight="1">
      <c r="A18" s="867"/>
      <c r="B18" s="867">
        <v>2</v>
      </c>
      <c r="C18" s="868" t="s">
        <v>1198</v>
      </c>
      <c r="D18" s="386">
        <v>493</v>
      </c>
      <c r="E18" s="1237">
        <v>2149</v>
      </c>
      <c r="F18" s="1237">
        <v>2315</v>
      </c>
      <c r="G18" s="387">
        <v>2</v>
      </c>
      <c r="H18" s="82">
        <v>118</v>
      </c>
      <c r="I18" s="1238">
        <v>376</v>
      </c>
      <c r="J18" s="1238">
        <v>351</v>
      </c>
      <c r="K18" s="1238">
        <v>47</v>
      </c>
      <c r="L18" s="1239">
        <v>203</v>
      </c>
      <c r="M18" s="865"/>
    </row>
    <row r="19" spans="1:13" ht="13.5" customHeight="1">
      <c r="A19" s="867"/>
      <c r="B19" s="867">
        <v>3</v>
      </c>
      <c r="C19" s="868" t="s">
        <v>1199</v>
      </c>
      <c r="D19" s="386">
        <v>1316</v>
      </c>
      <c r="E19" s="1237">
        <v>3204</v>
      </c>
      <c r="F19" s="1237">
        <v>3309</v>
      </c>
      <c r="G19" s="387">
        <v>14</v>
      </c>
      <c r="H19" s="82">
        <v>134</v>
      </c>
      <c r="I19" s="1238">
        <v>746</v>
      </c>
      <c r="J19" s="1238">
        <v>440</v>
      </c>
      <c r="K19" s="1238">
        <v>117</v>
      </c>
      <c r="L19" s="1239">
        <v>59</v>
      </c>
      <c r="M19" s="865"/>
    </row>
    <row r="20" spans="1:13" ht="13.5" customHeight="1">
      <c r="A20" s="867"/>
      <c r="B20" s="867">
        <v>4</v>
      </c>
      <c r="C20" s="868" t="s">
        <v>1200</v>
      </c>
      <c r="D20" s="386">
        <v>270</v>
      </c>
      <c r="E20" s="1237">
        <v>3079</v>
      </c>
      <c r="F20" s="1237">
        <v>2900</v>
      </c>
      <c r="G20" s="387">
        <v>13</v>
      </c>
      <c r="H20" s="82">
        <v>57</v>
      </c>
      <c r="I20" s="1238">
        <v>647</v>
      </c>
      <c r="J20" s="1238">
        <v>274</v>
      </c>
      <c r="K20" s="1238">
        <v>56</v>
      </c>
      <c r="L20" s="1239">
        <v>19</v>
      </c>
      <c r="M20" s="865"/>
    </row>
    <row r="21" spans="1:13" ht="13.5" customHeight="1">
      <c r="A21" s="867"/>
      <c r="B21" s="867">
        <v>5</v>
      </c>
      <c r="C21" s="868" t="s">
        <v>1201</v>
      </c>
      <c r="D21" s="386">
        <v>93</v>
      </c>
      <c r="E21" s="1237">
        <v>708</v>
      </c>
      <c r="F21" s="1237">
        <v>736</v>
      </c>
      <c r="G21" s="387">
        <v>3</v>
      </c>
      <c r="H21" s="82">
        <v>62</v>
      </c>
      <c r="I21" s="1238">
        <v>254</v>
      </c>
      <c r="J21" s="1238">
        <v>151</v>
      </c>
      <c r="K21" s="1238">
        <v>30</v>
      </c>
      <c r="L21" s="1239">
        <v>3</v>
      </c>
      <c r="M21" s="865"/>
    </row>
    <row r="22" spans="1:13" ht="13.5" customHeight="1">
      <c r="A22" s="867"/>
      <c r="B22" s="867">
        <v>6</v>
      </c>
      <c r="C22" s="868" t="s">
        <v>1088</v>
      </c>
      <c r="D22" s="386">
        <v>222</v>
      </c>
      <c r="E22" s="1237">
        <v>557</v>
      </c>
      <c r="F22" s="1237">
        <v>764</v>
      </c>
      <c r="G22" s="387">
        <v>1</v>
      </c>
      <c r="H22" s="82">
        <v>29</v>
      </c>
      <c r="I22" s="1238">
        <v>216</v>
      </c>
      <c r="J22" s="1238">
        <v>81</v>
      </c>
      <c r="K22" s="1238">
        <v>9</v>
      </c>
      <c r="L22" s="1239">
        <v>20</v>
      </c>
      <c r="M22" s="865"/>
    </row>
    <row r="23" spans="1:13" ht="13.5" customHeight="1">
      <c r="A23" s="867"/>
      <c r="B23" s="867">
        <v>7</v>
      </c>
      <c r="C23" s="868" t="s">
        <v>1202</v>
      </c>
      <c r="D23" s="386">
        <v>153</v>
      </c>
      <c r="E23" s="1237">
        <v>1053</v>
      </c>
      <c r="F23" s="1237">
        <v>1054</v>
      </c>
      <c r="G23" s="387">
        <v>0</v>
      </c>
      <c r="H23" s="82">
        <v>49</v>
      </c>
      <c r="I23" s="1238">
        <v>173</v>
      </c>
      <c r="J23" s="1238">
        <v>74</v>
      </c>
      <c r="K23" s="1238">
        <v>12</v>
      </c>
      <c r="L23" s="1239">
        <v>40</v>
      </c>
      <c r="M23" s="865"/>
    </row>
    <row r="24" spans="1:13" ht="13.5" customHeight="1">
      <c r="A24" s="867"/>
      <c r="B24" s="867">
        <v>8</v>
      </c>
      <c r="C24" s="868" t="s">
        <v>1203</v>
      </c>
      <c r="D24" s="386">
        <v>171</v>
      </c>
      <c r="E24" s="1237">
        <v>439</v>
      </c>
      <c r="F24" s="1237">
        <v>790</v>
      </c>
      <c r="G24" s="387">
        <v>0</v>
      </c>
      <c r="H24" s="82">
        <v>27</v>
      </c>
      <c r="I24" s="1238">
        <v>131</v>
      </c>
      <c r="J24" s="1238">
        <v>124</v>
      </c>
      <c r="K24" s="1238">
        <v>1</v>
      </c>
      <c r="L24" s="1239">
        <v>2</v>
      </c>
      <c r="M24" s="865"/>
    </row>
    <row r="25" spans="1:13" ht="13.5" customHeight="1">
      <c r="A25" s="867"/>
      <c r="B25" s="867">
        <v>9</v>
      </c>
      <c r="C25" s="868" t="s">
        <v>1204</v>
      </c>
      <c r="D25" s="386">
        <v>220</v>
      </c>
      <c r="E25" s="1237">
        <v>801</v>
      </c>
      <c r="F25" s="1237">
        <v>888</v>
      </c>
      <c r="G25" s="387">
        <v>2</v>
      </c>
      <c r="H25" s="82">
        <v>54</v>
      </c>
      <c r="I25" s="1238">
        <v>172</v>
      </c>
      <c r="J25" s="1238">
        <v>146</v>
      </c>
      <c r="K25" s="1238">
        <v>10</v>
      </c>
      <c r="L25" s="1239">
        <v>43</v>
      </c>
      <c r="M25" s="865"/>
    </row>
    <row r="26" spans="1:13" ht="13.5" customHeight="1">
      <c r="A26" s="867"/>
      <c r="B26" s="867">
        <v>10</v>
      </c>
      <c r="C26" s="868" t="s">
        <v>1205</v>
      </c>
      <c r="D26" s="386">
        <v>478</v>
      </c>
      <c r="E26" s="1237">
        <v>970</v>
      </c>
      <c r="F26" s="1237">
        <v>1441</v>
      </c>
      <c r="G26" s="387">
        <v>4</v>
      </c>
      <c r="H26" s="82">
        <v>21</v>
      </c>
      <c r="I26" s="1238">
        <v>245</v>
      </c>
      <c r="J26" s="1238">
        <v>150</v>
      </c>
      <c r="K26" s="1238">
        <v>7</v>
      </c>
      <c r="L26" s="1239">
        <v>6</v>
      </c>
      <c r="M26" s="865"/>
    </row>
    <row r="27" spans="1:13" ht="13.5" customHeight="1">
      <c r="A27" s="867"/>
      <c r="B27" s="867">
        <v>11</v>
      </c>
      <c r="C27" s="868" t="s">
        <v>1206</v>
      </c>
      <c r="D27" s="386">
        <v>382</v>
      </c>
      <c r="E27" s="1237">
        <v>702</v>
      </c>
      <c r="F27" s="1237">
        <v>1201</v>
      </c>
      <c r="G27" s="387">
        <v>5</v>
      </c>
      <c r="H27" s="82">
        <v>21</v>
      </c>
      <c r="I27" s="1238">
        <v>206</v>
      </c>
      <c r="J27" s="1238">
        <v>81</v>
      </c>
      <c r="K27" s="1238">
        <v>2</v>
      </c>
      <c r="L27" s="1239">
        <v>5</v>
      </c>
      <c r="M27" s="865"/>
    </row>
    <row r="28" spans="1:13" ht="13.5" customHeight="1">
      <c r="A28" s="867"/>
      <c r="B28" s="867">
        <v>12</v>
      </c>
      <c r="C28" s="868" t="s">
        <v>1089</v>
      </c>
      <c r="D28" s="386">
        <v>84</v>
      </c>
      <c r="E28" s="1237">
        <v>338</v>
      </c>
      <c r="F28" s="1237">
        <v>441</v>
      </c>
      <c r="G28" s="390">
        <v>0</v>
      </c>
      <c r="H28" s="82">
        <v>35</v>
      </c>
      <c r="I28" s="1238">
        <v>100</v>
      </c>
      <c r="J28" s="1238">
        <v>108</v>
      </c>
      <c r="K28" s="1238">
        <v>2</v>
      </c>
      <c r="L28" s="1239">
        <v>0</v>
      </c>
      <c r="M28" s="865"/>
    </row>
    <row r="29" spans="1:13" ht="13.5" customHeight="1">
      <c r="A29" s="867"/>
      <c r="B29" s="867">
        <v>13</v>
      </c>
      <c r="C29" s="868" t="s">
        <v>1207</v>
      </c>
      <c r="D29" s="386">
        <v>347</v>
      </c>
      <c r="E29" s="1237">
        <v>833</v>
      </c>
      <c r="F29" s="1237">
        <v>910</v>
      </c>
      <c r="G29" s="387">
        <v>2</v>
      </c>
      <c r="H29" s="82">
        <v>47</v>
      </c>
      <c r="I29" s="1238">
        <v>182</v>
      </c>
      <c r="J29" s="1238">
        <v>128</v>
      </c>
      <c r="K29" s="1238">
        <v>11</v>
      </c>
      <c r="L29" s="1239">
        <v>24</v>
      </c>
      <c r="M29" s="865"/>
    </row>
    <row r="30" spans="1:13" ht="13.5" customHeight="1">
      <c r="A30" s="867"/>
      <c r="B30" s="867">
        <v>14</v>
      </c>
      <c r="C30" s="868" t="s">
        <v>1208</v>
      </c>
      <c r="D30" s="386">
        <v>141</v>
      </c>
      <c r="E30" s="1237">
        <v>283</v>
      </c>
      <c r="F30" s="1237">
        <v>427</v>
      </c>
      <c r="G30" s="387">
        <v>0</v>
      </c>
      <c r="H30" s="82">
        <v>7</v>
      </c>
      <c r="I30" s="1238">
        <v>90</v>
      </c>
      <c r="J30" s="1238">
        <v>57</v>
      </c>
      <c r="K30" s="1238">
        <v>10</v>
      </c>
      <c r="L30" s="1239">
        <v>10</v>
      </c>
      <c r="M30" s="865"/>
    </row>
    <row r="31" spans="1:13" ht="13.5" customHeight="1">
      <c r="A31" s="867"/>
      <c r="B31" s="867">
        <v>15</v>
      </c>
      <c r="C31" s="868" t="s">
        <v>1209</v>
      </c>
      <c r="D31" s="386">
        <v>57</v>
      </c>
      <c r="E31" s="1237">
        <v>144</v>
      </c>
      <c r="F31" s="1237">
        <v>225</v>
      </c>
      <c r="G31" s="390">
        <v>0</v>
      </c>
      <c r="H31" s="82">
        <v>5</v>
      </c>
      <c r="I31" s="1238">
        <v>79</v>
      </c>
      <c r="J31" s="1238">
        <v>10</v>
      </c>
      <c r="K31" s="1238">
        <v>2</v>
      </c>
      <c r="L31" s="1239">
        <v>7</v>
      </c>
      <c r="M31" s="865"/>
    </row>
    <row r="32" spans="1:13" ht="13.5" customHeight="1">
      <c r="A32" s="867"/>
      <c r="B32" s="867">
        <v>16</v>
      </c>
      <c r="C32" s="868" t="s">
        <v>1210</v>
      </c>
      <c r="D32" s="386">
        <v>108</v>
      </c>
      <c r="E32" s="1237">
        <v>316</v>
      </c>
      <c r="F32" s="1237">
        <v>481</v>
      </c>
      <c r="G32" s="390">
        <v>2</v>
      </c>
      <c r="H32" s="82">
        <v>28</v>
      </c>
      <c r="I32" s="1238">
        <v>100</v>
      </c>
      <c r="J32" s="1238">
        <v>77</v>
      </c>
      <c r="K32" s="1238">
        <v>2</v>
      </c>
      <c r="L32" s="1239">
        <v>0</v>
      </c>
      <c r="M32" s="865"/>
    </row>
    <row r="33" spans="1:13" ht="13.5" customHeight="1">
      <c r="A33" s="867"/>
      <c r="B33" s="867">
        <v>17</v>
      </c>
      <c r="C33" s="868" t="s">
        <v>1211</v>
      </c>
      <c r="D33" s="386">
        <v>57</v>
      </c>
      <c r="E33" s="1237">
        <v>146</v>
      </c>
      <c r="F33" s="1237">
        <v>276</v>
      </c>
      <c r="G33" s="387">
        <v>0</v>
      </c>
      <c r="H33" s="82">
        <v>6</v>
      </c>
      <c r="I33" s="1238">
        <v>55</v>
      </c>
      <c r="J33" s="1238">
        <v>60</v>
      </c>
      <c r="K33" s="1238">
        <v>3</v>
      </c>
      <c r="L33" s="1239">
        <v>0</v>
      </c>
      <c r="M33" s="865"/>
    </row>
    <row r="34" spans="1:14" ht="13.5" customHeight="1">
      <c r="A34" s="867"/>
      <c r="B34" s="867">
        <v>18</v>
      </c>
      <c r="C34" s="868" t="s">
        <v>1212</v>
      </c>
      <c r="D34" s="386">
        <v>76</v>
      </c>
      <c r="E34" s="1237">
        <v>202</v>
      </c>
      <c r="F34" s="1237">
        <v>287</v>
      </c>
      <c r="G34" s="387">
        <v>0</v>
      </c>
      <c r="H34" s="82">
        <v>17</v>
      </c>
      <c r="I34" s="1238">
        <v>101</v>
      </c>
      <c r="J34" s="1238">
        <v>17</v>
      </c>
      <c r="K34" s="1238">
        <v>2</v>
      </c>
      <c r="L34" s="1239">
        <v>0</v>
      </c>
      <c r="M34" s="865"/>
      <c r="N34" s="836"/>
    </row>
    <row r="35" spans="1:14" ht="13.5" customHeight="1">
      <c r="A35" s="867"/>
      <c r="B35" s="867">
        <v>19</v>
      </c>
      <c r="C35" s="868" t="s">
        <v>1213</v>
      </c>
      <c r="D35" s="386">
        <v>89</v>
      </c>
      <c r="E35" s="1237">
        <v>220</v>
      </c>
      <c r="F35" s="1237">
        <v>282</v>
      </c>
      <c r="G35" s="390">
        <v>0</v>
      </c>
      <c r="H35" s="82">
        <v>10</v>
      </c>
      <c r="I35" s="1238">
        <v>91</v>
      </c>
      <c r="J35" s="1238">
        <v>50</v>
      </c>
      <c r="K35" s="1238">
        <v>7</v>
      </c>
      <c r="L35" s="1239">
        <v>2</v>
      </c>
      <c r="M35" s="865"/>
      <c r="N35" s="836"/>
    </row>
    <row r="36" spans="1:14" ht="13.5" customHeight="1">
      <c r="A36" s="867"/>
      <c r="B36" s="867">
        <v>20</v>
      </c>
      <c r="C36" s="868" t="s">
        <v>1101</v>
      </c>
      <c r="D36" s="386">
        <v>53</v>
      </c>
      <c r="E36" s="1237">
        <v>131</v>
      </c>
      <c r="F36" s="1237">
        <v>165</v>
      </c>
      <c r="G36" s="387">
        <v>0</v>
      </c>
      <c r="H36" s="82">
        <v>9</v>
      </c>
      <c r="I36" s="1238">
        <v>96</v>
      </c>
      <c r="J36" s="1238">
        <v>15</v>
      </c>
      <c r="K36" s="1238">
        <v>0</v>
      </c>
      <c r="L36" s="1239">
        <v>0</v>
      </c>
      <c r="M36" s="865"/>
      <c r="N36" s="836"/>
    </row>
    <row r="37" spans="1:14" ht="13.5" customHeight="1">
      <c r="A37" s="867"/>
      <c r="B37" s="867">
        <v>21</v>
      </c>
      <c r="C37" s="868" t="s">
        <v>1214</v>
      </c>
      <c r="D37" s="386">
        <v>28</v>
      </c>
      <c r="E37" s="1237">
        <v>133</v>
      </c>
      <c r="F37" s="1237">
        <v>107</v>
      </c>
      <c r="G37" s="387">
        <v>0</v>
      </c>
      <c r="H37" s="82">
        <v>6</v>
      </c>
      <c r="I37" s="1238">
        <v>63</v>
      </c>
      <c r="J37" s="1238">
        <v>4</v>
      </c>
      <c r="K37" s="1238">
        <v>1</v>
      </c>
      <c r="L37" s="1239">
        <v>0</v>
      </c>
      <c r="M37" s="865"/>
      <c r="N37" s="836"/>
    </row>
    <row r="38" spans="1:13" ht="13.5" customHeight="1">
      <c r="A38" s="867"/>
      <c r="B38" s="867">
        <v>22</v>
      </c>
      <c r="C38" s="868" t="s">
        <v>1215</v>
      </c>
      <c r="D38" s="386">
        <v>52</v>
      </c>
      <c r="E38" s="1237">
        <v>202</v>
      </c>
      <c r="F38" s="1237">
        <v>204</v>
      </c>
      <c r="G38" s="387">
        <v>0</v>
      </c>
      <c r="H38" s="82">
        <v>6</v>
      </c>
      <c r="I38" s="1238">
        <v>83</v>
      </c>
      <c r="J38" s="1238">
        <v>77</v>
      </c>
      <c r="K38" s="1238">
        <v>0</v>
      </c>
      <c r="L38" s="1239">
        <v>0</v>
      </c>
      <c r="M38" s="865"/>
    </row>
    <row r="39" spans="1:13" ht="13.5" customHeight="1">
      <c r="A39" s="867"/>
      <c r="B39" s="867">
        <v>23</v>
      </c>
      <c r="C39" s="868" t="s">
        <v>1216</v>
      </c>
      <c r="D39" s="386">
        <v>43</v>
      </c>
      <c r="E39" s="1237">
        <v>113</v>
      </c>
      <c r="F39" s="1237">
        <v>151</v>
      </c>
      <c r="G39" s="387">
        <v>0</v>
      </c>
      <c r="H39" s="82">
        <v>4</v>
      </c>
      <c r="I39" s="1238">
        <v>59</v>
      </c>
      <c r="J39" s="1238">
        <v>21</v>
      </c>
      <c r="K39" s="1238">
        <v>0</v>
      </c>
      <c r="L39" s="1239">
        <v>0</v>
      </c>
      <c r="M39" s="865"/>
    </row>
    <row r="40" spans="1:13" ht="13.5" customHeight="1">
      <c r="A40" s="867"/>
      <c r="B40" s="867">
        <v>24</v>
      </c>
      <c r="C40" s="868" t="s">
        <v>1102</v>
      </c>
      <c r="D40" s="386">
        <v>55</v>
      </c>
      <c r="E40" s="1237">
        <v>233</v>
      </c>
      <c r="F40" s="1237">
        <v>252</v>
      </c>
      <c r="G40" s="390">
        <v>0</v>
      </c>
      <c r="H40" s="82">
        <v>6</v>
      </c>
      <c r="I40" s="1238">
        <v>110</v>
      </c>
      <c r="J40" s="1238">
        <v>16</v>
      </c>
      <c r="K40" s="1238">
        <v>1</v>
      </c>
      <c r="L40" s="1239">
        <v>0</v>
      </c>
      <c r="M40" s="865"/>
    </row>
    <row r="41" spans="1:13" ht="13.5" customHeight="1">
      <c r="A41" s="867"/>
      <c r="B41" s="867">
        <v>25</v>
      </c>
      <c r="C41" s="868" t="s">
        <v>1217</v>
      </c>
      <c r="D41" s="386">
        <v>43</v>
      </c>
      <c r="E41" s="1237">
        <v>51</v>
      </c>
      <c r="F41" s="1237">
        <v>77</v>
      </c>
      <c r="G41" s="390">
        <v>0</v>
      </c>
      <c r="H41" s="82">
        <v>5</v>
      </c>
      <c r="I41" s="1238">
        <v>53</v>
      </c>
      <c r="J41" s="1238">
        <v>2</v>
      </c>
      <c r="K41" s="1238">
        <v>2</v>
      </c>
      <c r="L41" s="1239">
        <v>0</v>
      </c>
      <c r="M41" s="865"/>
    </row>
    <row r="42" spans="1:13" ht="13.5" customHeight="1">
      <c r="A42" s="867"/>
      <c r="B42" s="867">
        <v>26</v>
      </c>
      <c r="C42" s="868" t="s">
        <v>1218</v>
      </c>
      <c r="D42" s="386">
        <v>58</v>
      </c>
      <c r="E42" s="1237">
        <v>55</v>
      </c>
      <c r="F42" s="1237">
        <v>84</v>
      </c>
      <c r="G42" s="387">
        <v>0</v>
      </c>
      <c r="H42" s="82">
        <v>4</v>
      </c>
      <c r="I42" s="1238">
        <v>47</v>
      </c>
      <c r="J42" s="1238">
        <v>12</v>
      </c>
      <c r="K42" s="1238">
        <v>1</v>
      </c>
      <c r="L42" s="1239">
        <v>0</v>
      </c>
      <c r="M42" s="865"/>
    </row>
    <row r="43" spans="1:13" ht="13.5" customHeight="1">
      <c r="A43" s="867"/>
      <c r="B43" s="867">
        <v>27</v>
      </c>
      <c r="C43" s="868" t="s">
        <v>1219</v>
      </c>
      <c r="D43" s="386">
        <v>45</v>
      </c>
      <c r="E43" s="1237">
        <v>98</v>
      </c>
      <c r="F43" s="1237">
        <v>119</v>
      </c>
      <c r="G43" s="390">
        <v>0</v>
      </c>
      <c r="H43" s="82">
        <v>7</v>
      </c>
      <c r="I43" s="1238">
        <v>50</v>
      </c>
      <c r="J43" s="1238">
        <v>32</v>
      </c>
      <c r="K43" s="1238">
        <v>13</v>
      </c>
      <c r="L43" s="1239">
        <v>0</v>
      </c>
      <c r="M43" s="865"/>
    </row>
    <row r="44" spans="1:13" ht="13.5" customHeight="1">
      <c r="A44" s="867"/>
      <c r="B44" s="867">
        <v>28</v>
      </c>
      <c r="C44" s="868" t="s">
        <v>1220</v>
      </c>
      <c r="D44" s="386">
        <v>205</v>
      </c>
      <c r="E44" s="1237">
        <v>385</v>
      </c>
      <c r="F44" s="1237">
        <v>480</v>
      </c>
      <c r="G44" s="387">
        <v>0</v>
      </c>
      <c r="H44" s="82">
        <v>23</v>
      </c>
      <c r="I44" s="1238">
        <v>161</v>
      </c>
      <c r="J44" s="1238">
        <v>61</v>
      </c>
      <c r="K44" s="1238">
        <v>13</v>
      </c>
      <c r="L44" s="1239">
        <v>8</v>
      </c>
      <c r="M44" s="865"/>
    </row>
    <row r="45" spans="1:13" ht="13.5" customHeight="1">
      <c r="A45" s="867"/>
      <c r="B45" s="867">
        <v>29</v>
      </c>
      <c r="C45" s="868" t="s">
        <v>1221</v>
      </c>
      <c r="D45" s="386">
        <v>187</v>
      </c>
      <c r="E45" s="1237">
        <v>361</v>
      </c>
      <c r="F45" s="1237">
        <v>391</v>
      </c>
      <c r="G45" s="387">
        <v>2</v>
      </c>
      <c r="H45" s="82">
        <v>26</v>
      </c>
      <c r="I45" s="1238">
        <v>105</v>
      </c>
      <c r="J45" s="1238">
        <v>84</v>
      </c>
      <c r="K45" s="1238">
        <v>35</v>
      </c>
      <c r="L45" s="1239">
        <v>5</v>
      </c>
      <c r="M45" s="865"/>
    </row>
    <row r="46" spans="1:13" ht="13.5" customHeight="1">
      <c r="A46" s="867"/>
      <c r="B46" s="867">
        <v>30</v>
      </c>
      <c r="C46" s="868" t="s">
        <v>1222</v>
      </c>
      <c r="D46" s="386">
        <v>74</v>
      </c>
      <c r="E46" s="1237">
        <v>328</v>
      </c>
      <c r="F46" s="1237">
        <v>377</v>
      </c>
      <c r="G46" s="387">
        <v>0</v>
      </c>
      <c r="H46" s="82">
        <v>12</v>
      </c>
      <c r="I46" s="1238">
        <v>83</v>
      </c>
      <c r="J46" s="1238">
        <v>54</v>
      </c>
      <c r="K46" s="1238">
        <v>1</v>
      </c>
      <c r="L46" s="1239">
        <v>0</v>
      </c>
      <c r="M46" s="865"/>
    </row>
    <row r="47" spans="1:13" ht="13.5" customHeight="1">
      <c r="A47" s="867"/>
      <c r="B47" s="867">
        <v>31</v>
      </c>
      <c r="C47" s="868" t="s">
        <v>1223</v>
      </c>
      <c r="D47" s="386">
        <v>178</v>
      </c>
      <c r="E47" s="1237">
        <v>314</v>
      </c>
      <c r="F47" s="1237">
        <v>461</v>
      </c>
      <c r="G47" s="390">
        <v>0</v>
      </c>
      <c r="H47" s="82">
        <v>20</v>
      </c>
      <c r="I47" s="1238">
        <v>123</v>
      </c>
      <c r="J47" s="1238">
        <v>66</v>
      </c>
      <c r="K47" s="1238">
        <v>6</v>
      </c>
      <c r="L47" s="1239">
        <v>4</v>
      </c>
      <c r="M47" s="865"/>
    </row>
    <row r="48" spans="1:13" ht="13.5" customHeight="1">
      <c r="A48" s="867"/>
      <c r="B48" s="867">
        <v>32</v>
      </c>
      <c r="C48" s="868" t="s">
        <v>1224</v>
      </c>
      <c r="D48" s="386">
        <v>57</v>
      </c>
      <c r="E48" s="1237">
        <v>173</v>
      </c>
      <c r="F48" s="1237">
        <v>169</v>
      </c>
      <c r="G48" s="387">
        <v>0</v>
      </c>
      <c r="H48" s="82">
        <v>18</v>
      </c>
      <c r="I48" s="1238">
        <v>77</v>
      </c>
      <c r="J48" s="1238">
        <v>30</v>
      </c>
      <c r="K48" s="1238">
        <v>8</v>
      </c>
      <c r="L48" s="1239">
        <v>5</v>
      </c>
      <c r="M48" s="865"/>
    </row>
    <row r="49" spans="1:13" ht="13.5" customHeight="1">
      <c r="A49" s="867"/>
      <c r="B49" s="867">
        <v>33</v>
      </c>
      <c r="C49" s="868" t="s">
        <v>1225</v>
      </c>
      <c r="D49" s="386">
        <v>41</v>
      </c>
      <c r="E49" s="1237">
        <v>87</v>
      </c>
      <c r="F49" s="1237">
        <v>149</v>
      </c>
      <c r="G49" s="387">
        <v>0</v>
      </c>
      <c r="H49" s="82">
        <v>2</v>
      </c>
      <c r="I49" s="1238">
        <v>1</v>
      </c>
      <c r="J49" s="1238">
        <v>19</v>
      </c>
      <c r="K49" s="1238">
        <v>6</v>
      </c>
      <c r="L49" s="1239">
        <v>0</v>
      </c>
      <c r="M49" s="865"/>
    </row>
    <row r="50" spans="1:13" ht="13.5" customHeight="1">
      <c r="A50" s="867"/>
      <c r="B50" s="867">
        <v>34</v>
      </c>
      <c r="C50" s="868" t="s">
        <v>1238</v>
      </c>
      <c r="D50" s="386">
        <v>188</v>
      </c>
      <c r="E50" s="1237">
        <v>498</v>
      </c>
      <c r="F50" s="1237">
        <v>550</v>
      </c>
      <c r="G50" s="390">
        <v>3</v>
      </c>
      <c r="H50" s="82">
        <v>19</v>
      </c>
      <c r="I50" s="1238">
        <v>150</v>
      </c>
      <c r="J50" s="1238">
        <v>118</v>
      </c>
      <c r="K50" s="1238">
        <v>36</v>
      </c>
      <c r="L50" s="1239">
        <v>2</v>
      </c>
      <c r="M50" s="865"/>
    </row>
    <row r="51" spans="1:13" ht="13.5" customHeight="1" thickBot="1">
      <c r="A51" s="867"/>
      <c r="B51" s="869">
        <v>35</v>
      </c>
      <c r="C51" s="870" t="s">
        <v>1226</v>
      </c>
      <c r="D51" s="1160">
        <v>117</v>
      </c>
      <c r="E51" s="1240">
        <v>390</v>
      </c>
      <c r="F51" s="1240">
        <v>395</v>
      </c>
      <c r="G51" s="1241">
        <v>0</v>
      </c>
      <c r="H51" s="1242">
        <v>5</v>
      </c>
      <c r="I51" s="1243">
        <v>162</v>
      </c>
      <c r="J51" s="1243">
        <v>20</v>
      </c>
      <c r="K51" s="1243">
        <v>1</v>
      </c>
      <c r="L51" s="1244">
        <v>1</v>
      </c>
      <c r="M51" s="865"/>
    </row>
    <row r="52" spans="2:13" ht="12">
      <c r="B52" s="871" t="s">
        <v>1239</v>
      </c>
      <c r="C52" s="836"/>
      <c r="I52" s="872"/>
      <c r="J52" s="872"/>
      <c r="K52" s="872"/>
      <c r="L52" s="872"/>
      <c r="M52" s="865"/>
    </row>
    <row r="53" spans="2:13" ht="12">
      <c r="B53" s="871" t="s">
        <v>1240</v>
      </c>
      <c r="C53" s="836"/>
      <c r="M53" s="865"/>
    </row>
    <row r="54" spans="2:13" ht="12">
      <c r="B54" s="834" t="s">
        <v>1241</v>
      </c>
      <c r="C54" s="836"/>
      <c r="M54" s="865"/>
    </row>
    <row r="55" spans="2:13" ht="12">
      <c r="B55" s="871" t="s">
        <v>1242</v>
      </c>
      <c r="M55" s="865"/>
    </row>
    <row r="56" ht="12">
      <c r="M56" s="865"/>
    </row>
  </sheetData>
  <mergeCells count="6">
    <mergeCell ref="B14:C14"/>
    <mergeCell ref="B15:C15"/>
    <mergeCell ref="B9:C9"/>
    <mergeCell ref="B10:C10"/>
    <mergeCell ref="B12:C12"/>
    <mergeCell ref="B13:C13"/>
  </mergeCells>
  <printOptions/>
  <pageMargins left="0.36" right="0.3" top="1" bottom="1" header="0.512" footer="0.512"/>
  <pageSetup fitToHeight="1" fitToWidth="1" horizontalDpi="600" verticalDpi="600" orientation="portrait" paperSize="9" scale="72" r:id="rId1"/>
  <headerFooter alignWithMargins="0">
    <oddHeader>&amp;R&amp;D  &amp;T</oddHeader>
  </headerFooter>
</worksheet>
</file>

<file path=xl/worksheets/sheet41.xml><?xml version="1.0" encoding="utf-8"?>
<worksheet xmlns="http://schemas.openxmlformats.org/spreadsheetml/2006/main" xmlns:r="http://schemas.openxmlformats.org/officeDocument/2006/relationships">
  <sheetPr codeName="Sheet40"/>
  <dimension ref="A2:R85"/>
  <sheetViews>
    <sheetView workbookViewId="0" topLeftCell="A1">
      <selection activeCell="A1" sqref="A1"/>
    </sheetView>
  </sheetViews>
  <sheetFormatPr defaultColWidth="9.00390625" defaultRowHeight="13.5"/>
  <cols>
    <col min="1" max="2" width="1.625" style="581" customWidth="1"/>
    <col min="3" max="3" width="7.125" style="581" customWidth="1"/>
    <col min="4" max="4" width="8.125" style="581" bestFit="1" customWidth="1"/>
    <col min="5" max="5" width="5.75390625" style="581" customWidth="1"/>
    <col min="6" max="6" width="8.125" style="581" bestFit="1" customWidth="1"/>
    <col min="7" max="7" width="6.875" style="581" bestFit="1" customWidth="1"/>
    <col min="8" max="8" width="8.00390625" style="581" bestFit="1" customWidth="1"/>
    <col min="9" max="9" width="6.875" style="581" bestFit="1" customWidth="1"/>
    <col min="10" max="10" width="7.00390625" style="581" bestFit="1" customWidth="1"/>
    <col min="11" max="11" width="5.75390625" style="581" customWidth="1"/>
    <col min="12" max="12" width="7.125" style="581" bestFit="1" customWidth="1"/>
    <col min="13" max="13" width="8.00390625" style="581" bestFit="1" customWidth="1"/>
    <col min="14" max="14" width="7.50390625" style="581" bestFit="1" customWidth="1"/>
    <col min="15" max="16" width="8.00390625" style="581" bestFit="1" customWidth="1"/>
    <col min="17" max="17" width="5.50390625" style="581" bestFit="1" customWidth="1"/>
    <col min="18" max="18" width="8.125" style="581" customWidth="1"/>
    <col min="19" max="16384" width="9.00390625" style="581" customWidth="1"/>
  </cols>
  <sheetData>
    <row r="2" spans="2:11" ht="14.25">
      <c r="B2" s="140" t="s">
        <v>288</v>
      </c>
      <c r="J2" s="873"/>
      <c r="K2" s="873"/>
    </row>
    <row r="3" spans="2:18" ht="12" thickBot="1">
      <c r="B3" s="874"/>
      <c r="C3" s="581" t="s">
        <v>1243</v>
      </c>
      <c r="D3" s="874"/>
      <c r="E3" s="874"/>
      <c r="F3" s="874"/>
      <c r="G3" s="874"/>
      <c r="H3" s="874"/>
      <c r="I3" s="874"/>
      <c r="J3" s="874"/>
      <c r="K3" s="874"/>
      <c r="L3" s="874"/>
      <c r="M3" s="874"/>
      <c r="N3" s="874"/>
      <c r="O3" s="874"/>
      <c r="P3" s="874"/>
      <c r="R3" s="171" t="s">
        <v>202</v>
      </c>
    </row>
    <row r="4" spans="2:18" ht="12" thickTop="1">
      <c r="B4" s="1396" t="s">
        <v>1244</v>
      </c>
      <c r="C4" s="1515"/>
      <c r="D4" s="875" t="s">
        <v>1245</v>
      </c>
      <c r="E4" s="875"/>
      <c r="F4" s="875"/>
      <c r="G4" s="875" t="s">
        <v>1246</v>
      </c>
      <c r="H4" s="875"/>
      <c r="I4" s="875" t="s">
        <v>1247</v>
      </c>
      <c r="J4" s="875"/>
      <c r="K4" s="875" t="s">
        <v>1248</v>
      </c>
      <c r="L4" s="875"/>
      <c r="M4" s="875" t="s">
        <v>1249</v>
      </c>
      <c r="N4" s="875"/>
      <c r="O4" s="875" t="s">
        <v>1250</v>
      </c>
      <c r="P4" s="875"/>
      <c r="Q4" s="875" t="s">
        <v>1251</v>
      </c>
      <c r="R4" s="876"/>
    </row>
    <row r="5" spans="2:18" ht="24" customHeight="1">
      <c r="B5" s="1394" t="s">
        <v>978</v>
      </c>
      <c r="C5" s="1393"/>
      <c r="D5" s="877" t="s">
        <v>428</v>
      </c>
      <c r="E5" s="878" t="s">
        <v>1252</v>
      </c>
      <c r="F5" s="878" t="s">
        <v>1253</v>
      </c>
      <c r="G5" s="878" t="s">
        <v>1252</v>
      </c>
      <c r="H5" s="878" t="s">
        <v>1253</v>
      </c>
      <c r="I5" s="878" t="s">
        <v>1252</v>
      </c>
      <c r="J5" s="878" t="s">
        <v>1253</v>
      </c>
      <c r="K5" s="878" t="s">
        <v>1252</v>
      </c>
      <c r="L5" s="878" t="s">
        <v>1253</v>
      </c>
      <c r="M5" s="878" t="s">
        <v>1252</v>
      </c>
      <c r="N5" s="878" t="s">
        <v>1253</v>
      </c>
      <c r="O5" s="878" t="s">
        <v>1252</v>
      </c>
      <c r="P5" s="878" t="s">
        <v>1253</v>
      </c>
      <c r="Q5" s="878" t="s">
        <v>1252</v>
      </c>
      <c r="R5" s="879" t="s">
        <v>1253</v>
      </c>
    </row>
    <row r="6" spans="2:18" ht="11.25">
      <c r="B6" s="1516" t="s">
        <v>652</v>
      </c>
      <c r="C6" s="1517"/>
      <c r="D6" s="518">
        <v>52934</v>
      </c>
      <c r="E6" s="518">
        <v>796</v>
      </c>
      <c r="F6" s="518">
        <v>52138</v>
      </c>
      <c r="G6" s="518">
        <v>423</v>
      </c>
      <c r="H6" s="518">
        <v>15394</v>
      </c>
      <c r="I6" s="518">
        <v>140</v>
      </c>
      <c r="J6" s="518">
        <v>8150</v>
      </c>
      <c r="K6" s="518">
        <v>90</v>
      </c>
      <c r="L6" s="518">
        <v>8122</v>
      </c>
      <c r="M6" s="518">
        <v>78</v>
      </c>
      <c r="N6" s="518">
        <v>11209</v>
      </c>
      <c r="O6" s="518">
        <v>22</v>
      </c>
      <c r="P6" s="518">
        <v>5018</v>
      </c>
      <c r="Q6" s="518">
        <v>43</v>
      </c>
      <c r="R6" s="880">
        <v>4245</v>
      </c>
    </row>
    <row r="7" spans="2:18" ht="11.25">
      <c r="B7" s="159"/>
      <c r="C7" s="881"/>
      <c r="D7" s="518"/>
      <c r="E7" s="518"/>
      <c r="F7" s="518"/>
      <c r="G7" s="518"/>
      <c r="H7" s="518"/>
      <c r="I7" s="518"/>
      <c r="J7" s="518"/>
      <c r="K7" s="518"/>
      <c r="L7" s="518"/>
      <c r="M7" s="518"/>
      <c r="N7" s="518"/>
      <c r="O7" s="518"/>
      <c r="P7" s="518"/>
      <c r="Q7" s="518"/>
      <c r="R7" s="880"/>
    </row>
    <row r="8" spans="2:18" ht="11.25">
      <c r="B8" s="1518" t="s">
        <v>653</v>
      </c>
      <c r="C8" s="1519"/>
      <c r="D8" s="883">
        <f aca="true" t="shared" si="0" ref="D8:R8">SUM(D10:D11)</f>
        <v>53253</v>
      </c>
      <c r="E8" s="883">
        <f t="shared" si="0"/>
        <v>783</v>
      </c>
      <c r="F8" s="883">
        <f t="shared" si="0"/>
        <v>52470</v>
      </c>
      <c r="G8" s="883">
        <f t="shared" si="0"/>
        <v>416</v>
      </c>
      <c r="H8" s="883">
        <f t="shared" si="0"/>
        <v>15614</v>
      </c>
      <c r="I8" s="883">
        <f t="shared" si="0"/>
        <v>131</v>
      </c>
      <c r="J8" s="883">
        <f t="shared" si="0"/>
        <v>8054</v>
      </c>
      <c r="K8" s="883">
        <f t="shared" si="0"/>
        <v>89</v>
      </c>
      <c r="L8" s="883">
        <f t="shared" si="0"/>
        <v>8166</v>
      </c>
      <c r="M8" s="883">
        <f t="shared" si="0"/>
        <v>78</v>
      </c>
      <c r="N8" s="883">
        <f t="shared" si="0"/>
        <v>11524</v>
      </c>
      <c r="O8" s="883">
        <f t="shared" si="0"/>
        <v>24</v>
      </c>
      <c r="P8" s="883">
        <f t="shared" si="0"/>
        <v>4985</v>
      </c>
      <c r="Q8" s="883">
        <f t="shared" si="0"/>
        <v>45</v>
      </c>
      <c r="R8" s="884">
        <f t="shared" si="0"/>
        <v>4127</v>
      </c>
    </row>
    <row r="9" spans="2:18" ht="11.25">
      <c r="B9" s="168"/>
      <c r="C9" s="882"/>
      <c r="D9" s="883"/>
      <c r="E9" s="883"/>
      <c r="F9" s="883"/>
      <c r="G9" s="883"/>
      <c r="H9" s="883"/>
      <c r="I9" s="883"/>
      <c r="J9" s="883"/>
      <c r="K9" s="883"/>
      <c r="L9" s="883"/>
      <c r="M9" s="883"/>
      <c r="N9" s="883"/>
      <c r="O9" s="883"/>
      <c r="P9" s="883"/>
      <c r="Q9" s="883"/>
      <c r="R9" s="884"/>
    </row>
    <row r="10" spans="2:18" ht="11.25">
      <c r="B10" s="1520" t="s">
        <v>1254</v>
      </c>
      <c r="C10" s="1521"/>
      <c r="D10" s="883">
        <f aca="true" t="shared" si="1" ref="D10:R10">SUM(D13:D25)</f>
        <v>40589</v>
      </c>
      <c r="E10" s="883">
        <f t="shared" si="1"/>
        <v>608</v>
      </c>
      <c r="F10" s="883">
        <f t="shared" si="1"/>
        <v>39981</v>
      </c>
      <c r="G10" s="883">
        <f t="shared" si="1"/>
        <v>325</v>
      </c>
      <c r="H10" s="883">
        <f t="shared" si="1"/>
        <v>12140</v>
      </c>
      <c r="I10" s="883">
        <f t="shared" si="1"/>
        <v>98</v>
      </c>
      <c r="J10" s="883">
        <f t="shared" si="1"/>
        <v>6173</v>
      </c>
      <c r="K10" s="883">
        <f t="shared" si="1"/>
        <v>69</v>
      </c>
      <c r="L10" s="883">
        <f t="shared" si="1"/>
        <v>6213</v>
      </c>
      <c r="M10" s="883">
        <f t="shared" si="1"/>
        <v>61</v>
      </c>
      <c r="N10" s="883">
        <f t="shared" si="1"/>
        <v>8719</v>
      </c>
      <c r="O10" s="883">
        <f t="shared" si="1"/>
        <v>20</v>
      </c>
      <c r="P10" s="883">
        <f t="shared" si="1"/>
        <v>3693</v>
      </c>
      <c r="Q10" s="883">
        <f t="shared" si="1"/>
        <v>35</v>
      </c>
      <c r="R10" s="884">
        <f t="shared" si="1"/>
        <v>3043</v>
      </c>
    </row>
    <row r="11" spans="2:18" ht="11.25">
      <c r="B11" s="1520" t="s">
        <v>1255</v>
      </c>
      <c r="C11" s="1521"/>
      <c r="D11" s="883">
        <f aca="true" t="shared" si="2" ref="D11:R11">SUM(D27:D30)</f>
        <v>12664</v>
      </c>
      <c r="E11" s="883">
        <f t="shared" si="2"/>
        <v>175</v>
      </c>
      <c r="F11" s="883">
        <f t="shared" si="2"/>
        <v>12489</v>
      </c>
      <c r="G11" s="883">
        <f t="shared" si="2"/>
        <v>91</v>
      </c>
      <c r="H11" s="883">
        <f t="shared" si="2"/>
        <v>3474</v>
      </c>
      <c r="I11" s="883">
        <f t="shared" si="2"/>
        <v>33</v>
      </c>
      <c r="J11" s="883">
        <f t="shared" si="2"/>
        <v>1881</v>
      </c>
      <c r="K11" s="883">
        <f t="shared" si="2"/>
        <v>20</v>
      </c>
      <c r="L11" s="883">
        <f t="shared" si="2"/>
        <v>1953</v>
      </c>
      <c r="M11" s="883">
        <f t="shared" si="2"/>
        <v>17</v>
      </c>
      <c r="N11" s="883">
        <f t="shared" si="2"/>
        <v>2805</v>
      </c>
      <c r="O11" s="883">
        <f t="shared" si="2"/>
        <v>4</v>
      </c>
      <c r="P11" s="883">
        <f t="shared" si="2"/>
        <v>1292</v>
      </c>
      <c r="Q11" s="883">
        <f t="shared" si="2"/>
        <v>10</v>
      </c>
      <c r="R11" s="884">
        <f t="shared" si="2"/>
        <v>1084</v>
      </c>
    </row>
    <row r="12" spans="2:18" ht="11.25">
      <c r="B12" s="874"/>
      <c r="C12" s="885"/>
      <c r="D12" s="518"/>
      <c r="E12" s="518"/>
      <c r="F12" s="518"/>
      <c r="G12" s="518"/>
      <c r="H12" s="518"/>
      <c r="I12" s="518"/>
      <c r="J12" s="518"/>
      <c r="K12" s="518"/>
      <c r="L12" s="518"/>
      <c r="M12" s="518"/>
      <c r="N12" s="518"/>
      <c r="O12" s="518"/>
      <c r="P12" s="518"/>
      <c r="Q12" s="518"/>
      <c r="R12" s="880"/>
    </row>
    <row r="13" spans="2:18" ht="11.25">
      <c r="B13" s="874"/>
      <c r="C13" s="885" t="s">
        <v>982</v>
      </c>
      <c r="D13" s="518">
        <f aca="true" t="shared" si="3" ref="D13:D25">E13+F13</f>
        <v>10142</v>
      </c>
      <c r="E13" s="518">
        <f aca="true" t="shared" si="4" ref="E13:E25">G13+I13+K13+M13+O13+Q13</f>
        <v>161</v>
      </c>
      <c r="F13" s="518">
        <f aca="true" t="shared" si="5" ref="F13:F25">H13+J13+L13+N13+P13+R13</f>
        <v>9981</v>
      </c>
      <c r="G13" s="518">
        <v>92</v>
      </c>
      <c r="H13" s="518">
        <v>3106</v>
      </c>
      <c r="I13" s="518">
        <v>30</v>
      </c>
      <c r="J13" s="518">
        <v>1456</v>
      </c>
      <c r="K13" s="518">
        <v>12</v>
      </c>
      <c r="L13" s="518">
        <v>1557</v>
      </c>
      <c r="M13" s="518">
        <v>16</v>
      </c>
      <c r="N13" s="518">
        <v>2423</v>
      </c>
      <c r="O13" s="518">
        <v>3</v>
      </c>
      <c r="P13" s="518">
        <v>862</v>
      </c>
      <c r="Q13" s="518">
        <v>8</v>
      </c>
      <c r="R13" s="880">
        <v>577</v>
      </c>
    </row>
    <row r="14" spans="2:18" ht="11.25">
      <c r="B14" s="874"/>
      <c r="C14" s="885" t="s">
        <v>1003</v>
      </c>
      <c r="D14" s="518">
        <f t="shared" si="3"/>
        <v>3414</v>
      </c>
      <c r="E14" s="518">
        <f t="shared" si="4"/>
        <v>48</v>
      </c>
      <c r="F14" s="518">
        <f t="shared" si="5"/>
        <v>3366</v>
      </c>
      <c r="G14" s="518">
        <v>23</v>
      </c>
      <c r="H14" s="518">
        <v>1072</v>
      </c>
      <c r="I14" s="518">
        <v>7</v>
      </c>
      <c r="J14" s="518">
        <v>430</v>
      </c>
      <c r="K14" s="518">
        <v>8</v>
      </c>
      <c r="L14" s="518">
        <v>536</v>
      </c>
      <c r="M14" s="518">
        <v>5</v>
      </c>
      <c r="N14" s="518">
        <v>733</v>
      </c>
      <c r="O14" s="518">
        <v>1</v>
      </c>
      <c r="P14" s="518">
        <v>369</v>
      </c>
      <c r="Q14" s="518">
        <v>4</v>
      </c>
      <c r="R14" s="880">
        <v>226</v>
      </c>
    </row>
    <row r="15" spans="2:18" ht="11.25">
      <c r="B15" s="874"/>
      <c r="C15" s="885" t="s">
        <v>1012</v>
      </c>
      <c r="D15" s="518">
        <f t="shared" si="3"/>
        <v>6668</v>
      </c>
      <c r="E15" s="518">
        <f t="shared" si="4"/>
        <v>94</v>
      </c>
      <c r="F15" s="518">
        <f t="shared" si="5"/>
        <v>6574</v>
      </c>
      <c r="G15" s="518">
        <v>46</v>
      </c>
      <c r="H15" s="518">
        <v>2033</v>
      </c>
      <c r="I15" s="518">
        <v>10</v>
      </c>
      <c r="J15" s="518">
        <v>1320</v>
      </c>
      <c r="K15" s="518">
        <v>10</v>
      </c>
      <c r="L15" s="518">
        <v>1055</v>
      </c>
      <c r="M15" s="518">
        <v>12</v>
      </c>
      <c r="N15" s="518">
        <v>1104</v>
      </c>
      <c r="O15" s="518">
        <v>10</v>
      </c>
      <c r="P15" s="518">
        <v>492</v>
      </c>
      <c r="Q15" s="518">
        <v>6</v>
      </c>
      <c r="R15" s="880">
        <v>570</v>
      </c>
    </row>
    <row r="16" spans="2:18" ht="11.25">
      <c r="B16" s="874"/>
      <c r="C16" s="885" t="s">
        <v>1013</v>
      </c>
      <c r="D16" s="518">
        <f t="shared" si="3"/>
        <v>5117</v>
      </c>
      <c r="E16" s="518">
        <f t="shared" si="4"/>
        <v>76</v>
      </c>
      <c r="F16" s="518">
        <f t="shared" si="5"/>
        <v>5041</v>
      </c>
      <c r="G16" s="518">
        <v>41</v>
      </c>
      <c r="H16" s="518">
        <v>1549</v>
      </c>
      <c r="I16" s="518">
        <v>12</v>
      </c>
      <c r="J16" s="518">
        <v>810</v>
      </c>
      <c r="K16" s="518">
        <v>10</v>
      </c>
      <c r="L16" s="518">
        <v>711</v>
      </c>
      <c r="M16" s="518">
        <v>5</v>
      </c>
      <c r="N16" s="518">
        <v>1108</v>
      </c>
      <c r="O16" s="518">
        <v>2</v>
      </c>
      <c r="P16" s="518">
        <v>440</v>
      </c>
      <c r="Q16" s="518">
        <v>6</v>
      </c>
      <c r="R16" s="880">
        <v>423</v>
      </c>
    </row>
    <row r="17" spans="2:18" ht="11.25">
      <c r="B17" s="874"/>
      <c r="C17" s="885" t="s">
        <v>995</v>
      </c>
      <c r="D17" s="518">
        <f t="shared" si="3"/>
        <v>1710</v>
      </c>
      <c r="E17" s="518">
        <f t="shared" si="4"/>
        <v>19</v>
      </c>
      <c r="F17" s="518">
        <f t="shared" si="5"/>
        <v>1691</v>
      </c>
      <c r="G17" s="518">
        <v>8</v>
      </c>
      <c r="H17" s="518">
        <v>437</v>
      </c>
      <c r="I17" s="518">
        <v>4</v>
      </c>
      <c r="J17" s="518">
        <v>287</v>
      </c>
      <c r="K17" s="518">
        <v>2</v>
      </c>
      <c r="L17" s="518">
        <v>277</v>
      </c>
      <c r="M17" s="518">
        <v>3</v>
      </c>
      <c r="N17" s="518">
        <v>347</v>
      </c>
      <c r="O17" s="518">
        <v>0</v>
      </c>
      <c r="P17" s="518">
        <v>172</v>
      </c>
      <c r="Q17" s="518">
        <v>2</v>
      </c>
      <c r="R17" s="880">
        <v>171</v>
      </c>
    </row>
    <row r="18" spans="2:18" ht="11.25">
      <c r="B18" s="874"/>
      <c r="C18" s="885" t="s">
        <v>1088</v>
      </c>
      <c r="D18" s="518">
        <f t="shared" si="3"/>
        <v>1823</v>
      </c>
      <c r="E18" s="518">
        <f t="shared" si="4"/>
        <v>18</v>
      </c>
      <c r="F18" s="518">
        <f t="shared" si="5"/>
        <v>1805</v>
      </c>
      <c r="G18" s="518">
        <v>10</v>
      </c>
      <c r="H18" s="518">
        <v>511</v>
      </c>
      <c r="I18" s="518">
        <v>4</v>
      </c>
      <c r="J18" s="518">
        <v>249</v>
      </c>
      <c r="K18" s="518">
        <v>2</v>
      </c>
      <c r="L18" s="518">
        <v>270</v>
      </c>
      <c r="M18" s="518">
        <v>1</v>
      </c>
      <c r="N18" s="518">
        <v>420</v>
      </c>
      <c r="O18" s="518">
        <v>0</v>
      </c>
      <c r="P18" s="518">
        <v>170</v>
      </c>
      <c r="Q18" s="518">
        <v>1</v>
      </c>
      <c r="R18" s="880">
        <v>185</v>
      </c>
    </row>
    <row r="19" spans="2:18" ht="11.25">
      <c r="B19" s="874"/>
      <c r="C19" s="885" t="s">
        <v>983</v>
      </c>
      <c r="D19" s="518">
        <f t="shared" si="3"/>
        <v>2132</v>
      </c>
      <c r="E19" s="518">
        <f t="shared" si="4"/>
        <v>45</v>
      </c>
      <c r="F19" s="518">
        <f t="shared" si="5"/>
        <v>2087</v>
      </c>
      <c r="G19" s="518">
        <v>28</v>
      </c>
      <c r="H19" s="518">
        <v>645</v>
      </c>
      <c r="I19" s="518">
        <v>6</v>
      </c>
      <c r="J19" s="518">
        <v>290</v>
      </c>
      <c r="K19" s="518">
        <v>4</v>
      </c>
      <c r="L19" s="518">
        <v>336</v>
      </c>
      <c r="M19" s="518">
        <v>3</v>
      </c>
      <c r="N19" s="518">
        <v>408</v>
      </c>
      <c r="O19" s="518">
        <v>1</v>
      </c>
      <c r="P19" s="518">
        <v>230</v>
      </c>
      <c r="Q19" s="518">
        <v>3</v>
      </c>
      <c r="R19" s="880">
        <v>178</v>
      </c>
    </row>
    <row r="20" spans="2:18" ht="11.25">
      <c r="B20" s="874"/>
      <c r="C20" s="885" t="s">
        <v>988</v>
      </c>
      <c r="D20" s="518">
        <f t="shared" si="3"/>
        <v>1432</v>
      </c>
      <c r="E20" s="518">
        <f t="shared" si="4"/>
        <v>22</v>
      </c>
      <c r="F20" s="518">
        <f t="shared" si="5"/>
        <v>1410</v>
      </c>
      <c r="G20" s="518">
        <v>16</v>
      </c>
      <c r="H20" s="518">
        <v>435</v>
      </c>
      <c r="I20" s="518">
        <v>4</v>
      </c>
      <c r="J20" s="518">
        <v>205</v>
      </c>
      <c r="K20" s="518">
        <v>1</v>
      </c>
      <c r="L20" s="518">
        <v>206</v>
      </c>
      <c r="M20" s="518">
        <v>0</v>
      </c>
      <c r="N20" s="518">
        <v>296</v>
      </c>
      <c r="O20" s="518">
        <v>1</v>
      </c>
      <c r="P20" s="518">
        <v>141</v>
      </c>
      <c r="Q20" s="518">
        <v>0</v>
      </c>
      <c r="R20" s="880">
        <v>127</v>
      </c>
    </row>
    <row r="21" spans="2:18" ht="11.25">
      <c r="B21" s="874"/>
      <c r="C21" s="885" t="s">
        <v>1004</v>
      </c>
      <c r="D21" s="518">
        <f t="shared" si="3"/>
        <v>1207</v>
      </c>
      <c r="E21" s="518">
        <f t="shared" si="4"/>
        <v>20</v>
      </c>
      <c r="F21" s="518">
        <f t="shared" si="5"/>
        <v>1187</v>
      </c>
      <c r="G21" s="518">
        <v>12</v>
      </c>
      <c r="H21" s="518">
        <v>325</v>
      </c>
      <c r="I21" s="518">
        <v>2</v>
      </c>
      <c r="J21" s="518">
        <v>189</v>
      </c>
      <c r="K21" s="518">
        <v>3</v>
      </c>
      <c r="L21" s="518">
        <v>226</v>
      </c>
      <c r="M21" s="518">
        <v>2</v>
      </c>
      <c r="N21" s="518">
        <v>261</v>
      </c>
      <c r="O21" s="518">
        <v>0</v>
      </c>
      <c r="P21" s="518">
        <v>119</v>
      </c>
      <c r="Q21" s="518">
        <v>1</v>
      </c>
      <c r="R21" s="880">
        <v>67</v>
      </c>
    </row>
    <row r="22" spans="2:18" ht="11.25">
      <c r="B22" s="874"/>
      <c r="C22" s="885" t="s">
        <v>984</v>
      </c>
      <c r="D22" s="518">
        <f t="shared" si="3"/>
        <v>2583</v>
      </c>
      <c r="E22" s="518">
        <f t="shared" si="4"/>
        <v>32</v>
      </c>
      <c r="F22" s="518">
        <f t="shared" si="5"/>
        <v>2551</v>
      </c>
      <c r="G22" s="518">
        <v>17</v>
      </c>
      <c r="H22" s="518">
        <v>805</v>
      </c>
      <c r="I22" s="518">
        <v>6</v>
      </c>
      <c r="J22" s="518">
        <v>331</v>
      </c>
      <c r="K22" s="518">
        <v>4</v>
      </c>
      <c r="L22" s="518">
        <v>375</v>
      </c>
      <c r="M22" s="518">
        <v>3</v>
      </c>
      <c r="N22" s="518">
        <v>601</v>
      </c>
      <c r="O22" s="518">
        <v>1</v>
      </c>
      <c r="P22" s="518">
        <v>250</v>
      </c>
      <c r="Q22" s="518">
        <v>1</v>
      </c>
      <c r="R22" s="880">
        <v>189</v>
      </c>
    </row>
    <row r="23" spans="2:18" ht="11.25">
      <c r="B23" s="874"/>
      <c r="C23" s="885" t="s">
        <v>989</v>
      </c>
      <c r="D23" s="518">
        <f t="shared" si="3"/>
        <v>1850</v>
      </c>
      <c r="E23" s="518">
        <f t="shared" si="4"/>
        <v>47</v>
      </c>
      <c r="F23" s="518">
        <f t="shared" si="5"/>
        <v>1803</v>
      </c>
      <c r="G23" s="518">
        <v>17</v>
      </c>
      <c r="H23" s="518">
        <v>537</v>
      </c>
      <c r="I23" s="518">
        <v>8</v>
      </c>
      <c r="J23" s="518">
        <v>234</v>
      </c>
      <c r="K23" s="518">
        <v>10</v>
      </c>
      <c r="L23" s="518">
        <v>283</v>
      </c>
      <c r="M23" s="518">
        <v>9</v>
      </c>
      <c r="N23" s="518">
        <v>434</v>
      </c>
      <c r="O23" s="518">
        <v>0</v>
      </c>
      <c r="P23" s="518">
        <v>189</v>
      </c>
      <c r="Q23" s="518">
        <v>3</v>
      </c>
      <c r="R23" s="880">
        <v>126</v>
      </c>
    </row>
    <row r="24" spans="2:18" ht="11.25">
      <c r="B24" s="874"/>
      <c r="C24" s="885" t="s">
        <v>1089</v>
      </c>
      <c r="D24" s="518">
        <f t="shared" si="3"/>
        <v>1132</v>
      </c>
      <c r="E24" s="518">
        <f t="shared" si="4"/>
        <v>9</v>
      </c>
      <c r="F24" s="518">
        <f t="shared" si="5"/>
        <v>1123</v>
      </c>
      <c r="G24" s="518">
        <v>6</v>
      </c>
      <c r="H24" s="518">
        <v>302</v>
      </c>
      <c r="I24" s="518">
        <v>1</v>
      </c>
      <c r="J24" s="518">
        <v>180</v>
      </c>
      <c r="K24" s="518">
        <v>1</v>
      </c>
      <c r="L24" s="518">
        <v>168</v>
      </c>
      <c r="M24" s="518">
        <v>1</v>
      </c>
      <c r="N24" s="518">
        <v>270</v>
      </c>
      <c r="O24" s="518">
        <v>0</v>
      </c>
      <c r="P24" s="518">
        <v>113</v>
      </c>
      <c r="Q24" s="518">
        <v>0</v>
      </c>
      <c r="R24" s="880">
        <v>90</v>
      </c>
    </row>
    <row r="25" spans="2:18" ht="11.25">
      <c r="B25" s="874"/>
      <c r="C25" s="885" t="s">
        <v>1005</v>
      </c>
      <c r="D25" s="518">
        <f t="shared" si="3"/>
        <v>1379</v>
      </c>
      <c r="E25" s="518">
        <f t="shared" si="4"/>
        <v>17</v>
      </c>
      <c r="F25" s="518">
        <f t="shared" si="5"/>
        <v>1362</v>
      </c>
      <c r="G25" s="518">
        <v>9</v>
      </c>
      <c r="H25" s="518">
        <v>383</v>
      </c>
      <c r="I25" s="518">
        <v>4</v>
      </c>
      <c r="J25" s="518">
        <v>192</v>
      </c>
      <c r="K25" s="518">
        <v>2</v>
      </c>
      <c r="L25" s="518">
        <v>213</v>
      </c>
      <c r="M25" s="518">
        <v>1</v>
      </c>
      <c r="N25" s="518">
        <v>314</v>
      </c>
      <c r="O25" s="518">
        <v>1</v>
      </c>
      <c r="P25" s="518">
        <v>146</v>
      </c>
      <c r="Q25" s="518">
        <v>0</v>
      </c>
      <c r="R25" s="880">
        <v>114</v>
      </c>
    </row>
    <row r="26" spans="2:18" ht="11.25">
      <c r="B26" s="874" t="s">
        <v>1257</v>
      </c>
      <c r="C26" s="885"/>
      <c r="D26" s="518"/>
      <c r="E26" s="518"/>
      <c r="F26" s="518"/>
      <c r="G26" s="518"/>
      <c r="H26" s="518"/>
      <c r="I26" s="518"/>
      <c r="J26" s="518"/>
      <c r="K26" s="518"/>
      <c r="L26" s="518"/>
      <c r="M26" s="518"/>
      <c r="N26" s="518"/>
      <c r="O26" s="518"/>
      <c r="P26" s="518"/>
      <c r="Q26" s="518"/>
      <c r="R26" s="880"/>
    </row>
    <row r="27" spans="2:18" ht="22.5">
      <c r="B27" s="874"/>
      <c r="C27" s="885" t="s">
        <v>1258</v>
      </c>
      <c r="D27" s="518">
        <f>E27+F27</f>
        <v>4235</v>
      </c>
      <c r="E27" s="518">
        <f aca="true" t="shared" si="6" ref="E27:F30">G27+I27+K27+M27+O27+Q27</f>
        <v>57</v>
      </c>
      <c r="F27" s="518">
        <f t="shared" si="6"/>
        <v>4178</v>
      </c>
      <c r="G27" s="518">
        <f>12+15+2</f>
        <v>29</v>
      </c>
      <c r="H27" s="518">
        <f>360+652+101</f>
        <v>1113</v>
      </c>
      <c r="I27" s="518">
        <f>3+6+2</f>
        <v>11</v>
      </c>
      <c r="J27" s="518">
        <f>183+343+69</f>
        <v>595</v>
      </c>
      <c r="K27" s="518">
        <f>3+5+0</f>
        <v>8</v>
      </c>
      <c r="L27" s="518">
        <f>170+409+62</f>
        <v>641</v>
      </c>
      <c r="M27" s="518">
        <f>0+5+1</f>
        <v>6</v>
      </c>
      <c r="N27" s="518">
        <f>259+576+119</f>
        <v>954</v>
      </c>
      <c r="O27" s="518">
        <v>1</v>
      </c>
      <c r="P27" s="518">
        <f>123+292+54</f>
        <v>469</v>
      </c>
      <c r="Q27" s="518">
        <f>2</f>
        <v>2</v>
      </c>
      <c r="R27" s="880">
        <f>109+246+51</f>
        <v>406</v>
      </c>
    </row>
    <row r="28" spans="2:18" ht="22.5">
      <c r="B28" s="874"/>
      <c r="C28" s="885" t="s">
        <v>1259</v>
      </c>
      <c r="D28" s="518">
        <f>E28+F28</f>
        <v>2552</v>
      </c>
      <c r="E28" s="518">
        <f t="shared" si="6"/>
        <v>29</v>
      </c>
      <c r="F28" s="518">
        <f t="shared" si="6"/>
        <v>2523</v>
      </c>
      <c r="G28" s="518">
        <v>18</v>
      </c>
      <c r="H28" s="518">
        <v>738</v>
      </c>
      <c r="I28" s="518">
        <v>4</v>
      </c>
      <c r="J28" s="518">
        <v>418</v>
      </c>
      <c r="K28" s="518">
        <v>2</v>
      </c>
      <c r="L28" s="518">
        <v>385</v>
      </c>
      <c r="M28" s="518">
        <v>3</v>
      </c>
      <c r="N28" s="518">
        <v>577</v>
      </c>
      <c r="O28" s="518">
        <v>0</v>
      </c>
      <c r="P28" s="518">
        <v>217</v>
      </c>
      <c r="Q28" s="518">
        <v>2</v>
      </c>
      <c r="R28" s="880">
        <v>188</v>
      </c>
    </row>
    <row r="29" spans="2:18" ht="22.5">
      <c r="B29" s="874"/>
      <c r="C29" s="885" t="s">
        <v>1260</v>
      </c>
      <c r="D29" s="518">
        <f>E29+F29</f>
        <v>3607</v>
      </c>
      <c r="E29" s="518">
        <f t="shared" si="6"/>
        <v>45</v>
      </c>
      <c r="F29" s="518">
        <f t="shared" si="6"/>
        <v>3562</v>
      </c>
      <c r="G29" s="518">
        <f>14+10</f>
        <v>24</v>
      </c>
      <c r="H29" s="518">
        <f>486+441</f>
        <v>927</v>
      </c>
      <c r="I29" s="518">
        <f>3+4</f>
        <v>7</v>
      </c>
      <c r="J29" s="518">
        <f>246+260</f>
        <v>506</v>
      </c>
      <c r="K29" s="518">
        <f>4+1</f>
        <v>5</v>
      </c>
      <c r="L29" s="518">
        <f>338+260</f>
        <v>598</v>
      </c>
      <c r="M29" s="518">
        <f>2+3</f>
        <v>5</v>
      </c>
      <c r="N29" s="518">
        <f>462+371</f>
        <v>833</v>
      </c>
      <c r="O29" s="518">
        <v>1</v>
      </c>
      <c r="P29" s="518">
        <f>217+172</f>
        <v>389</v>
      </c>
      <c r="Q29" s="518">
        <v>3</v>
      </c>
      <c r="R29" s="880">
        <f>160+149</f>
        <v>309</v>
      </c>
    </row>
    <row r="30" spans="2:18" ht="23.25" thickBot="1">
      <c r="B30" s="886"/>
      <c r="C30" s="887" t="s">
        <v>1261</v>
      </c>
      <c r="D30" s="521">
        <f>E30+F30</f>
        <v>2270</v>
      </c>
      <c r="E30" s="521">
        <f t="shared" si="6"/>
        <v>44</v>
      </c>
      <c r="F30" s="521">
        <f t="shared" si="6"/>
        <v>2226</v>
      </c>
      <c r="G30" s="521">
        <v>20</v>
      </c>
      <c r="H30" s="521">
        <v>696</v>
      </c>
      <c r="I30" s="521">
        <v>11</v>
      </c>
      <c r="J30" s="521">
        <v>362</v>
      </c>
      <c r="K30" s="521">
        <v>5</v>
      </c>
      <c r="L30" s="521">
        <v>329</v>
      </c>
      <c r="M30" s="521">
        <v>3</v>
      </c>
      <c r="N30" s="521">
        <v>441</v>
      </c>
      <c r="O30" s="521">
        <v>2</v>
      </c>
      <c r="P30" s="521">
        <v>217</v>
      </c>
      <c r="Q30" s="521">
        <v>3</v>
      </c>
      <c r="R30" s="1245">
        <v>181</v>
      </c>
    </row>
    <row r="31" spans="3:18" ht="11.25">
      <c r="C31" s="874" t="s">
        <v>654</v>
      </c>
      <c r="D31" s="874"/>
      <c r="E31" s="874"/>
      <c r="F31" s="874"/>
      <c r="G31" s="874"/>
      <c r="H31" s="874"/>
      <c r="I31" s="874"/>
      <c r="J31" s="874"/>
      <c r="K31" s="874"/>
      <c r="L31" s="874"/>
      <c r="M31" s="874"/>
      <c r="N31" s="874"/>
      <c r="O31" s="874"/>
      <c r="P31" s="874"/>
      <c r="Q31" s="874"/>
      <c r="R31" s="874"/>
    </row>
    <row r="32" spans="3:18" ht="11.25">
      <c r="C32" s="888"/>
      <c r="D32" s="874"/>
      <c r="E32" s="874"/>
      <c r="F32" s="874"/>
      <c r="G32" s="874"/>
      <c r="H32" s="874"/>
      <c r="I32" s="874"/>
      <c r="J32" s="874"/>
      <c r="K32" s="874"/>
      <c r="L32" s="874"/>
      <c r="M32" s="874"/>
      <c r="N32" s="874"/>
      <c r="O32" s="874"/>
      <c r="P32" s="874"/>
      <c r="Q32" s="874"/>
      <c r="R32" s="874"/>
    </row>
    <row r="33" spans="3:18" ht="12" thickBot="1">
      <c r="C33" s="874" t="s">
        <v>655</v>
      </c>
      <c r="D33" s="874"/>
      <c r="E33" s="874"/>
      <c r="F33" s="874"/>
      <c r="G33" s="874"/>
      <c r="H33" s="874"/>
      <c r="I33" s="874"/>
      <c r="J33" s="874"/>
      <c r="K33" s="874"/>
      <c r="L33" s="874"/>
      <c r="M33" s="874"/>
      <c r="N33" s="874"/>
      <c r="O33" s="874"/>
      <c r="P33" s="874"/>
      <c r="Q33" s="889"/>
      <c r="R33" s="171" t="s">
        <v>202</v>
      </c>
    </row>
    <row r="34" spans="2:18" s="326" customFormat="1" ht="24" customHeight="1" thickTop="1">
      <c r="B34" s="1396" t="s">
        <v>1244</v>
      </c>
      <c r="C34" s="1515"/>
      <c r="D34" s="890" t="s">
        <v>1245</v>
      </c>
      <c r="E34" s="890"/>
      <c r="F34" s="890"/>
      <c r="G34" s="890" t="s">
        <v>656</v>
      </c>
      <c r="H34" s="890"/>
      <c r="I34" s="890"/>
      <c r="J34" s="891" t="s">
        <v>1262</v>
      </c>
      <c r="K34" s="890"/>
      <c r="L34" s="890"/>
      <c r="M34" s="890" t="s">
        <v>1256</v>
      </c>
      <c r="N34" s="890"/>
      <c r="O34" s="890"/>
      <c r="P34" s="890" t="s">
        <v>657</v>
      </c>
      <c r="Q34" s="890"/>
      <c r="R34" s="892"/>
    </row>
    <row r="35" spans="2:18" s="326" customFormat="1" ht="24" customHeight="1">
      <c r="B35" s="1394" t="s">
        <v>978</v>
      </c>
      <c r="C35" s="1393"/>
      <c r="D35" s="893" t="s">
        <v>428</v>
      </c>
      <c r="E35" s="878" t="s">
        <v>1252</v>
      </c>
      <c r="F35" s="878" t="s">
        <v>1253</v>
      </c>
      <c r="G35" s="893" t="s">
        <v>428</v>
      </c>
      <c r="H35" s="878" t="s">
        <v>1252</v>
      </c>
      <c r="I35" s="878" t="s">
        <v>1253</v>
      </c>
      <c r="J35" s="893" t="s">
        <v>428</v>
      </c>
      <c r="K35" s="878" t="s">
        <v>1252</v>
      </c>
      <c r="L35" s="878" t="s">
        <v>1253</v>
      </c>
      <c r="M35" s="893" t="s">
        <v>428</v>
      </c>
      <c r="N35" s="878" t="s">
        <v>1252</v>
      </c>
      <c r="O35" s="878" t="s">
        <v>1253</v>
      </c>
      <c r="P35" s="893" t="s">
        <v>428</v>
      </c>
      <c r="Q35" s="878" t="s">
        <v>1252</v>
      </c>
      <c r="R35" s="879" t="s">
        <v>1253</v>
      </c>
    </row>
    <row r="36" spans="1:18" ht="11.25">
      <c r="A36" s="874"/>
      <c r="B36" s="1516" t="s">
        <v>658</v>
      </c>
      <c r="C36" s="1517"/>
      <c r="D36" s="894">
        <v>52934</v>
      </c>
      <c r="E36" s="894">
        <v>796</v>
      </c>
      <c r="F36" s="894">
        <v>52138</v>
      </c>
      <c r="G36" s="894">
        <v>3573</v>
      </c>
      <c r="H36" s="894">
        <v>46</v>
      </c>
      <c r="I36" s="894">
        <v>3527</v>
      </c>
      <c r="J36" s="894">
        <v>5907</v>
      </c>
      <c r="K36" s="894">
        <v>132</v>
      </c>
      <c r="L36" s="894">
        <v>5775</v>
      </c>
      <c r="M36" s="894">
        <v>29673</v>
      </c>
      <c r="N36" s="894">
        <v>451</v>
      </c>
      <c r="O36" s="894">
        <v>29222</v>
      </c>
      <c r="P36" s="894">
        <v>13781</v>
      </c>
      <c r="Q36" s="894">
        <v>167</v>
      </c>
      <c r="R36" s="895">
        <v>13614</v>
      </c>
    </row>
    <row r="37" spans="1:18" ht="11.25">
      <c r="A37" s="874"/>
      <c r="B37" s="159"/>
      <c r="C37" s="881"/>
      <c r="D37" s="894"/>
      <c r="E37" s="894"/>
      <c r="F37" s="894"/>
      <c r="G37" s="894"/>
      <c r="H37" s="894"/>
      <c r="I37" s="894"/>
      <c r="J37" s="894"/>
      <c r="K37" s="894"/>
      <c r="L37" s="894"/>
      <c r="M37" s="894"/>
      <c r="N37" s="894"/>
      <c r="O37" s="894"/>
      <c r="P37" s="894"/>
      <c r="Q37" s="894"/>
      <c r="R37" s="895"/>
    </row>
    <row r="38" spans="1:18" ht="11.25">
      <c r="A38" s="874"/>
      <c r="B38" s="1518" t="s">
        <v>659</v>
      </c>
      <c r="C38" s="1519"/>
      <c r="D38" s="896">
        <f aca="true" t="shared" si="7" ref="D38:R38">SUM(D40:D41)</f>
        <v>53253</v>
      </c>
      <c r="E38" s="896">
        <f t="shared" si="7"/>
        <v>783</v>
      </c>
      <c r="F38" s="896">
        <f t="shared" si="7"/>
        <v>52470</v>
      </c>
      <c r="G38" s="896">
        <f t="shared" si="7"/>
        <v>3510</v>
      </c>
      <c r="H38" s="896">
        <f t="shared" si="7"/>
        <v>42</v>
      </c>
      <c r="I38" s="896">
        <f t="shared" si="7"/>
        <v>3468</v>
      </c>
      <c r="J38" s="896">
        <f t="shared" si="7"/>
        <v>5796</v>
      </c>
      <c r="K38" s="896">
        <f t="shared" si="7"/>
        <v>132</v>
      </c>
      <c r="L38" s="896">
        <f t="shared" si="7"/>
        <v>5664</v>
      </c>
      <c r="M38" s="896">
        <f t="shared" si="7"/>
        <v>29795</v>
      </c>
      <c r="N38" s="896">
        <f t="shared" si="7"/>
        <v>438</v>
      </c>
      <c r="O38" s="896">
        <f t="shared" si="7"/>
        <v>29357</v>
      </c>
      <c r="P38" s="896">
        <f t="shared" si="7"/>
        <v>14152</v>
      </c>
      <c r="Q38" s="896">
        <f t="shared" si="7"/>
        <v>171</v>
      </c>
      <c r="R38" s="897">
        <f t="shared" si="7"/>
        <v>13981</v>
      </c>
    </row>
    <row r="39" spans="1:18" ht="11.25">
      <c r="A39" s="874"/>
      <c r="B39" s="168"/>
      <c r="C39" s="882"/>
      <c r="D39" s="896"/>
      <c r="E39" s="896"/>
      <c r="F39" s="896"/>
      <c r="G39" s="896"/>
      <c r="H39" s="896"/>
      <c r="I39" s="896"/>
      <c r="J39" s="896"/>
      <c r="K39" s="896"/>
      <c r="L39" s="896"/>
      <c r="M39" s="896"/>
      <c r="N39" s="896"/>
      <c r="O39" s="896"/>
      <c r="P39" s="896"/>
      <c r="Q39" s="896"/>
      <c r="R39" s="897"/>
    </row>
    <row r="40" spans="1:18" ht="11.25">
      <c r="A40" s="874"/>
      <c r="B40" s="1520" t="s">
        <v>1254</v>
      </c>
      <c r="C40" s="1521"/>
      <c r="D40" s="896">
        <f aca="true" t="shared" si="8" ref="D40:R40">SUM(D43:D55)</f>
        <v>40589</v>
      </c>
      <c r="E40" s="896">
        <f t="shared" si="8"/>
        <v>608</v>
      </c>
      <c r="F40" s="896">
        <f t="shared" si="8"/>
        <v>39981</v>
      </c>
      <c r="G40" s="896">
        <f t="shared" si="8"/>
        <v>2708</v>
      </c>
      <c r="H40" s="896">
        <f t="shared" si="8"/>
        <v>33</v>
      </c>
      <c r="I40" s="896">
        <f t="shared" si="8"/>
        <v>2675</v>
      </c>
      <c r="J40" s="896">
        <f t="shared" si="8"/>
        <v>4294</v>
      </c>
      <c r="K40" s="896">
        <f t="shared" si="8"/>
        <v>98</v>
      </c>
      <c r="L40" s="896">
        <f t="shared" si="8"/>
        <v>4196</v>
      </c>
      <c r="M40" s="896">
        <f t="shared" si="8"/>
        <v>22613</v>
      </c>
      <c r="N40" s="896">
        <f t="shared" si="8"/>
        <v>356</v>
      </c>
      <c r="O40" s="896">
        <f t="shared" si="8"/>
        <v>22257</v>
      </c>
      <c r="P40" s="896">
        <f t="shared" si="8"/>
        <v>10974</v>
      </c>
      <c r="Q40" s="896">
        <f t="shared" si="8"/>
        <v>121</v>
      </c>
      <c r="R40" s="897">
        <f t="shared" si="8"/>
        <v>10853</v>
      </c>
    </row>
    <row r="41" spans="1:18" ht="11.25">
      <c r="A41" s="874"/>
      <c r="B41" s="1520" t="s">
        <v>1255</v>
      </c>
      <c r="C41" s="1521"/>
      <c r="D41" s="896">
        <f aca="true" t="shared" si="9" ref="D41:R41">SUM(D57:D60)</f>
        <v>12664</v>
      </c>
      <c r="E41" s="896">
        <f t="shared" si="9"/>
        <v>175</v>
      </c>
      <c r="F41" s="896">
        <f t="shared" si="9"/>
        <v>12489</v>
      </c>
      <c r="G41" s="896">
        <f t="shared" si="9"/>
        <v>802</v>
      </c>
      <c r="H41" s="896">
        <f t="shared" si="9"/>
        <v>9</v>
      </c>
      <c r="I41" s="896">
        <f t="shared" si="9"/>
        <v>793</v>
      </c>
      <c r="J41" s="896">
        <f t="shared" si="9"/>
        <v>1502</v>
      </c>
      <c r="K41" s="896">
        <f t="shared" si="9"/>
        <v>34</v>
      </c>
      <c r="L41" s="896">
        <f t="shared" si="9"/>
        <v>1468</v>
      </c>
      <c r="M41" s="896">
        <f t="shared" si="9"/>
        <v>7182</v>
      </c>
      <c r="N41" s="896">
        <f t="shared" si="9"/>
        <v>82</v>
      </c>
      <c r="O41" s="896">
        <f t="shared" si="9"/>
        <v>7100</v>
      </c>
      <c r="P41" s="896">
        <f t="shared" si="9"/>
        <v>3178</v>
      </c>
      <c r="Q41" s="896">
        <f t="shared" si="9"/>
        <v>50</v>
      </c>
      <c r="R41" s="897">
        <f t="shared" si="9"/>
        <v>3128</v>
      </c>
    </row>
    <row r="42" spans="1:18" ht="11.25">
      <c r="A42" s="874"/>
      <c r="B42" s="874"/>
      <c r="C42" s="885"/>
      <c r="D42" s="894"/>
      <c r="E42" s="894"/>
      <c r="F42" s="894"/>
      <c r="G42" s="894"/>
      <c r="H42" s="894"/>
      <c r="I42" s="894"/>
      <c r="J42" s="894"/>
      <c r="K42" s="894"/>
      <c r="L42" s="894"/>
      <c r="M42" s="894"/>
      <c r="N42" s="894"/>
      <c r="O42" s="894"/>
      <c r="P42" s="894"/>
      <c r="Q42" s="894"/>
      <c r="R42" s="895"/>
    </row>
    <row r="43" spans="1:18" ht="11.25">
      <c r="A43" s="874"/>
      <c r="B43" s="874"/>
      <c r="C43" s="885" t="s">
        <v>982</v>
      </c>
      <c r="D43" s="518">
        <f aca="true" t="shared" si="10" ref="D43:D55">E43+F43</f>
        <v>10142</v>
      </c>
      <c r="E43" s="518">
        <f aca="true" t="shared" si="11" ref="E43:E55">H43+K43+N43+Q43</f>
        <v>161</v>
      </c>
      <c r="F43" s="518">
        <f aca="true" t="shared" si="12" ref="F43:F55">I43+L43+O43+R43</f>
        <v>9981</v>
      </c>
      <c r="G43" s="894">
        <f aca="true" t="shared" si="13" ref="G43:G55">H43+I43</f>
        <v>629</v>
      </c>
      <c r="H43" s="894">
        <v>8</v>
      </c>
      <c r="I43" s="894">
        <v>621</v>
      </c>
      <c r="J43" s="894">
        <f aca="true" t="shared" si="14" ref="J43:J55">K43+L43</f>
        <v>945</v>
      </c>
      <c r="K43" s="894">
        <v>27</v>
      </c>
      <c r="L43" s="894">
        <v>918</v>
      </c>
      <c r="M43" s="894">
        <f aca="true" t="shared" si="15" ref="M43:M55">N43+O43</f>
        <v>5337</v>
      </c>
      <c r="N43" s="894">
        <v>98</v>
      </c>
      <c r="O43" s="894">
        <v>5239</v>
      </c>
      <c r="P43" s="894">
        <f aca="true" t="shared" si="16" ref="P43:P55">Q43+R43</f>
        <v>3231</v>
      </c>
      <c r="Q43" s="894">
        <v>28</v>
      </c>
      <c r="R43" s="895">
        <v>3203</v>
      </c>
    </row>
    <row r="44" spans="1:18" ht="11.25">
      <c r="A44" s="874"/>
      <c r="B44" s="874"/>
      <c r="C44" s="885" t="s">
        <v>1003</v>
      </c>
      <c r="D44" s="518">
        <f t="shared" si="10"/>
        <v>3414</v>
      </c>
      <c r="E44" s="518">
        <f t="shared" si="11"/>
        <v>48</v>
      </c>
      <c r="F44" s="518">
        <f t="shared" si="12"/>
        <v>3366</v>
      </c>
      <c r="G44" s="894">
        <f t="shared" si="13"/>
        <v>208</v>
      </c>
      <c r="H44" s="894">
        <v>2</v>
      </c>
      <c r="I44" s="894">
        <v>206</v>
      </c>
      <c r="J44" s="894">
        <f t="shared" si="14"/>
        <v>330</v>
      </c>
      <c r="K44" s="894">
        <v>10</v>
      </c>
      <c r="L44" s="894">
        <v>320</v>
      </c>
      <c r="M44" s="894">
        <f t="shared" si="15"/>
        <v>1945</v>
      </c>
      <c r="N44" s="894">
        <v>21</v>
      </c>
      <c r="O44" s="894">
        <v>1924</v>
      </c>
      <c r="P44" s="894">
        <f t="shared" si="16"/>
        <v>931</v>
      </c>
      <c r="Q44" s="894">
        <v>15</v>
      </c>
      <c r="R44" s="895">
        <v>916</v>
      </c>
    </row>
    <row r="45" spans="1:18" ht="11.25">
      <c r="A45" s="874"/>
      <c r="B45" s="874"/>
      <c r="C45" s="885" t="s">
        <v>1012</v>
      </c>
      <c r="D45" s="518">
        <f t="shared" si="10"/>
        <v>6668</v>
      </c>
      <c r="E45" s="518">
        <f t="shared" si="11"/>
        <v>94</v>
      </c>
      <c r="F45" s="518">
        <f t="shared" si="12"/>
        <v>6574</v>
      </c>
      <c r="G45" s="894">
        <f t="shared" si="13"/>
        <v>433</v>
      </c>
      <c r="H45" s="894">
        <v>4</v>
      </c>
      <c r="I45" s="894">
        <v>429</v>
      </c>
      <c r="J45" s="894">
        <f t="shared" si="14"/>
        <v>807</v>
      </c>
      <c r="K45" s="894">
        <v>13</v>
      </c>
      <c r="L45" s="894">
        <v>794</v>
      </c>
      <c r="M45" s="894">
        <f t="shared" si="15"/>
        <v>4217</v>
      </c>
      <c r="N45" s="894">
        <v>58</v>
      </c>
      <c r="O45" s="894">
        <v>4159</v>
      </c>
      <c r="P45" s="894">
        <f t="shared" si="16"/>
        <v>1211</v>
      </c>
      <c r="Q45" s="894">
        <v>19</v>
      </c>
      <c r="R45" s="895">
        <v>1192</v>
      </c>
    </row>
    <row r="46" spans="1:18" ht="11.25">
      <c r="A46" s="874"/>
      <c r="B46" s="874"/>
      <c r="C46" s="885" t="s">
        <v>1013</v>
      </c>
      <c r="D46" s="518">
        <f t="shared" si="10"/>
        <v>5117</v>
      </c>
      <c r="E46" s="518">
        <f t="shared" si="11"/>
        <v>76</v>
      </c>
      <c r="F46" s="518">
        <f t="shared" si="12"/>
        <v>5041</v>
      </c>
      <c r="G46" s="894">
        <f t="shared" si="13"/>
        <v>360</v>
      </c>
      <c r="H46" s="894">
        <v>3</v>
      </c>
      <c r="I46" s="894">
        <v>357</v>
      </c>
      <c r="J46" s="894">
        <f t="shared" si="14"/>
        <v>669</v>
      </c>
      <c r="K46" s="894">
        <v>16</v>
      </c>
      <c r="L46" s="894">
        <v>653</v>
      </c>
      <c r="M46" s="894">
        <f t="shared" si="15"/>
        <v>2718</v>
      </c>
      <c r="N46" s="894">
        <v>47</v>
      </c>
      <c r="O46" s="894">
        <v>2671</v>
      </c>
      <c r="P46" s="894">
        <f t="shared" si="16"/>
        <v>1370</v>
      </c>
      <c r="Q46" s="894">
        <v>10</v>
      </c>
      <c r="R46" s="895">
        <v>1360</v>
      </c>
    </row>
    <row r="47" spans="1:18" ht="11.25">
      <c r="A47" s="874"/>
      <c r="B47" s="874"/>
      <c r="C47" s="885" t="s">
        <v>995</v>
      </c>
      <c r="D47" s="518">
        <f t="shared" si="10"/>
        <v>1710</v>
      </c>
      <c r="E47" s="518">
        <f t="shared" si="11"/>
        <v>19</v>
      </c>
      <c r="F47" s="518">
        <f t="shared" si="12"/>
        <v>1691</v>
      </c>
      <c r="G47" s="894">
        <f t="shared" si="13"/>
        <v>181</v>
      </c>
      <c r="H47" s="894">
        <v>0</v>
      </c>
      <c r="I47" s="894">
        <v>181</v>
      </c>
      <c r="J47" s="894">
        <f t="shared" si="14"/>
        <v>181</v>
      </c>
      <c r="K47" s="894">
        <v>4</v>
      </c>
      <c r="L47" s="894">
        <v>177</v>
      </c>
      <c r="M47" s="894">
        <f t="shared" si="15"/>
        <v>945</v>
      </c>
      <c r="N47" s="894">
        <v>12</v>
      </c>
      <c r="O47" s="894">
        <v>933</v>
      </c>
      <c r="P47" s="894">
        <f t="shared" si="16"/>
        <v>403</v>
      </c>
      <c r="Q47" s="894">
        <v>3</v>
      </c>
      <c r="R47" s="895">
        <v>400</v>
      </c>
    </row>
    <row r="48" spans="1:18" ht="11.25">
      <c r="A48" s="874"/>
      <c r="B48" s="874"/>
      <c r="C48" s="885" t="s">
        <v>1088</v>
      </c>
      <c r="D48" s="518">
        <f t="shared" si="10"/>
        <v>1823</v>
      </c>
      <c r="E48" s="518">
        <f t="shared" si="11"/>
        <v>18</v>
      </c>
      <c r="F48" s="518">
        <f t="shared" si="12"/>
        <v>1805</v>
      </c>
      <c r="G48" s="894">
        <f t="shared" si="13"/>
        <v>109</v>
      </c>
      <c r="H48" s="894">
        <v>1</v>
      </c>
      <c r="I48" s="894">
        <v>108</v>
      </c>
      <c r="J48" s="894">
        <f t="shared" si="14"/>
        <v>216</v>
      </c>
      <c r="K48" s="894">
        <v>4</v>
      </c>
      <c r="L48" s="894">
        <v>212</v>
      </c>
      <c r="M48" s="894">
        <f t="shared" si="15"/>
        <v>974</v>
      </c>
      <c r="N48" s="894">
        <v>10</v>
      </c>
      <c r="O48" s="894">
        <v>964</v>
      </c>
      <c r="P48" s="894">
        <f t="shared" si="16"/>
        <v>524</v>
      </c>
      <c r="Q48" s="894">
        <v>3</v>
      </c>
      <c r="R48" s="895">
        <v>521</v>
      </c>
    </row>
    <row r="49" spans="1:18" ht="11.25">
      <c r="A49" s="874"/>
      <c r="B49" s="874"/>
      <c r="C49" s="885" t="s">
        <v>983</v>
      </c>
      <c r="D49" s="518">
        <f t="shared" si="10"/>
        <v>2132</v>
      </c>
      <c r="E49" s="518">
        <f t="shared" si="11"/>
        <v>45</v>
      </c>
      <c r="F49" s="518">
        <f t="shared" si="12"/>
        <v>2087</v>
      </c>
      <c r="G49" s="894">
        <f t="shared" si="13"/>
        <v>169</v>
      </c>
      <c r="H49" s="894">
        <v>8</v>
      </c>
      <c r="I49" s="894">
        <v>161</v>
      </c>
      <c r="J49" s="894">
        <f t="shared" si="14"/>
        <v>213</v>
      </c>
      <c r="K49" s="894">
        <v>6</v>
      </c>
      <c r="L49" s="894">
        <v>207</v>
      </c>
      <c r="M49" s="894">
        <f t="shared" si="15"/>
        <v>1155</v>
      </c>
      <c r="N49" s="894">
        <v>25</v>
      </c>
      <c r="O49" s="894">
        <v>1130</v>
      </c>
      <c r="P49" s="894">
        <f t="shared" si="16"/>
        <v>595</v>
      </c>
      <c r="Q49" s="894">
        <v>6</v>
      </c>
      <c r="R49" s="895">
        <v>589</v>
      </c>
    </row>
    <row r="50" spans="1:18" ht="11.25">
      <c r="A50" s="874"/>
      <c r="B50" s="874"/>
      <c r="C50" s="885" t="s">
        <v>988</v>
      </c>
      <c r="D50" s="518">
        <f t="shared" si="10"/>
        <v>1432</v>
      </c>
      <c r="E50" s="518">
        <f t="shared" si="11"/>
        <v>22</v>
      </c>
      <c r="F50" s="518">
        <f t="shared" si="12"/>
        <v>1410</v>
      </c>
      <c r="G50" s="894">
        <f t="shared" si="13"/>
        <v>110</v>
      </c>
      <c r="H50" s="894">
        <v>1</v>
      </c>
      <c r="I50" s="894">
        <v>109</v>
      </c>
      <c r="J50" s="894">
        <f t="shared" si="14"/>
        <v>166</v>
      </c>
      <c r="K50" s="894">
        <v>1</v>
      </c>
      <c r="L50" s="894">
        <v>165</v>
      </c>
      <c r="M50" s="894">
        <f t="shared" si="15"/>
        <v>810</v>
      </c>
      <c r="N50" s="894">
        <v>16</v>
      </c>
      <c r="O50" s="894">
        <v>794</v>
      </c>
      <c r="P50" s="894">
        <f t="shared" si="16"/>
        <v>346</v>
      </c>
      <c r="Q50" s="894">
        <v>4</v>
      </c>
      <c r="R50" s="895">
        <v>342</v>
      </c>
    </row>
    <row r="51" spans="1:18" ht="11.25">
      <c r="A51" s="874"/>
      <c r="B51" s="874"/>
      <c r="C51" s="885" t="s">
        <v>1004</v>
      </c>
      <c r="D51" s="518">
        <f t="shared" si="10"/>
        <v>1207</v>
      </c>
      <c r="E51" s="518">
        <f t="shared" si="11"/>
        <v>20</v>
      </c>
      <c r="F51" s="518">
        <f t="shared" si="12"/>
        <v>1187</v>
      </c>
      <c r="G51" s="894">
        <f t="shared" si="13"/>
        <v>59</v>
      </c>
      <c r="H51" s="894">
        <v>0</v>
      </c>
      <c r="I51" s="894">
        <v>59</v>
      </c>
      <c r="J51" s="894">
        <f t="shared" si="14"/>
        <v>102</v>
      </c>
      <c r="K51" s="894">
        <v>2</v>
      </c>
      <c r="L51" s="894">
        <v>100</v>
      </c>
      <c r="M51" s="894">
        <f t="shared" si="15"/>
        <v>720</v>
      </c>
      <c r="N51" s="894">
        <v>13</v>
      </c>
      <c r="O51" s="894">
        <v>707</v>
      </c>
      <c r="P51" s="894">
        <f t="shared" si="16"/>
        <v>326</v>
      </c>
      <c r="Q51" s="894">
        <v>5</v>
      </c>
      <c r="R51" s="895">
        <v>321</v>
      </c>
    </row>
    <row r="52" spans="1:18" ht="11.25">
      <c r="A52" s="874"/>
      <c r="B52" s="874"/>
      <c r="C52" s="885" t="s">
        <v>984</v>
      </c>
      <c r="D52" s="518">
        <f t="shared" si="10"/>
        <v>2583</v>
      </c>
      <c r="E52" s="518">
        <f t="shared" si="11"/>
        <v>32</v>
      </c>
      <c r="F52" s="518">
        <f t="shared" si="12"/>
        <v>2551</v>
      </c>
      <c r="G52" s="894">
        <f t="shared" si="13"/>
        <v>158</v>
      </c>
      <c r="H52" s="894">
        <v>1</v>
      </c>
      <c r="I52" s="894">
        <v>157</v>
      </c>
      <c r="J52" s="894">
        <f t="shared" si="14"/>
        <v>241</v>
      </c>
      <c r="K52" s="894">
        <v>4</v>
      </c>
      <c r="L52" s="894">
        <v>237</v>
      </c>
      <c r="M52" s="894">
        <f t="shared" si="15"/>
        <v>1346</v>
      </c>
      <c r="N52" s="894">
        <v>20</v>
      </c>
      <c r="O52" s="894">
        <v>1326</v>
      </c>
      <c r="P52" s="894">
        <f t="shared" si="16"/>
        <v>838</v>
      </c>
      <c r="Q52" s="894">
        <v>7</v>
      </c>
      <c r="R52" s="895">
        <v>831</v>
      </c>
    </row>
    <row r="53" spans="1:18" ht="11.25">
      <c r="A53" s="874"/>
      <c r="B53" s="874"/>
      <c r="C53" s="885" t="s">
        <v>989</v>
      </c>
      <c r="D53" s="518">
        <f t="shared" si="10"/>
        <v>1850</v>
      </c>
      <c r="E53" s="518">
        <f t="shared" si="11"/>
        <v>47</v>
      </c>
      <c r="F53" s="518">
        <f t="shared" si="12"/>
        <v>1803</v>
      </c>
      <c r="G53" s="894">
        <f t="shared" si="13"/>
        <v>104</v>
      </c>
      <c r="H53" s="894">
        <v>4</v>
      </c>
      <c r="I53" s="894">
        <v>100</v>
      </c>
      <c r="J53" s="894">
        <f t="shared" si="14"/>
        <v>166</v>
      </c>
      <c r="K53" s="894">
        <v>9</v>
      </c>
      <c r="L53" s="894">
        <v>157</v>
      </c>
      <c r="M53" s="894">
        <f t="shared" si="15"/>
        <v>1046</v>
      </c>
      <c r="N53" s="894">
        <v>20</v>
      </c>
      <c r="O53" s="894">
        <v>1026</v>
      </c>
      <c r="P53" s="894">
        <f t="shared" si="16"/>
        <v>534</v>
      </c>
      <c r="Q53" s="894">
        <v>14</v>
      </c>
      <c r="R53" s="895">
        <v>520</v>
      </c>
    </row>
    <row r="54" spans="1:18" ht="11.25">
      <c r="A54" s="874"/>
      <c r="B54" s="874"/>
      <c r="C54" s="885" t="s">
        <v>1089</v>
      </c>
      <c r="D54" s="518">
        <f t="shared" si="10"/>
        <v>1132</v>
      </c>
      <c r="E54" s="518">
        <f t="shared" si="11"/>
        <v>9</v>
      </c>
      <c r="F54" s="518">
        <f t="shared" si="12"/>
        <v>1123</v>
      </c>
      <c r="G54" s="894">
        <f t="shared" si="13"/>
        <v>93</v>
      </c>
      <c r="H54" s="894">
        <v>1</v>
      </c>
      <c r="I54" s="894">
        <v>92</v>
      </c>
      <c r="J54" s="894">
        <f t="shared" si="14"/>
        <v>129</v>
      </c>
      <c r="K54" s="894">
        <v>0</v>
      </c>
      <c r="L54" s="894">
        <v>129</v>
      </c>
      <c r="M54" s="894">
        <f t="shared" si="15"/>
        <v>623</v>
      </c>
      <c r="N54" s="894">
        <v>4</v>
      </c>
      <c r="O54" s="894">
        <v>619</v>
      </c>
      <c r="P54" s="894">
        <f t="shared" si="16"/>
        <v>287</v>
      </c>
      <c r="Q54" s="894">
        <v>4</v>
      </c>
      <c r="R54" s="895">
        <v>283</v>
      </c>
    </row>
    <row r="55" spans="1:18" ht="11.25">
      <c r="A55" s="874"/>
      <c r="B55" s="874"/>
      <c r="C55" s="885" t="s">
        <v>1005</v>
      </c>
      <c r="D55" s="518">
        <f t="shared" si="10"/>
        <v>1379</v>
      </c>
      <c r="E55" s="518">
        <f t="shared" si="11"/>
        <v>17</v>
      </c>
      <c r="F55" s="518">
        <f t="shared" si="12"/>
        <v>1362</v>
      </c>
      <c r="G55" s="894">
        <f t="shared" si="13"/>
        <v>95</v>
      </c>
      <c r="H55" s="894">
        <v>0</v>
      </c>
      <c r="I55" s="894">
        <v>95</v>
      </c>
      <c r="J55" s="894">
        <f t="shared" si="14"/>
        <v>129</v>
      </c>
      <c r="K55" s="894">
        <v>2</v>
      </c>
      <c r="L55" s="894">
        <v>127</v>
      </c>
      <c r="M55" s="894">
        <f t="shared" si="15"/>
        <v>777</v>
      </c>
      <c r="N55" s="894">
        <v>12</v>
      </c>
      <c r="O55" s="894">
        <v>765</v>
      </c>
      <c r="P55" s="894">
        <f t="shared" si="16"/>
        <v>378</v>
      </c>
      <c r="Q55" s="894">
        <v>3</v>
      </c>
      <c r="R55" s="895">
        <v>375</v>
      </c>
    </row>
    <row r="56" spans="1:18" ht="11.25">
      <c r="A56" s="874"/>
      <c r="B56" s="874" t="s">
        <v>1257</v>
      </c>
      <c r="C56" s="885"/>
      <c r="D56" s="518"/>
      <c r="E56" s="518"/>
      <c r="F56" s="518"/>
      <c r="G56" s="894"/>
      <c r="H56" s="894"/>
      <c r="I56" s="894"/>
      <c r="J56" s="894"/>
      <c r="K56" s="894"/>
      <c r="L56" s="894"/>
      <c r="M56" s="894"/>
      <c r="N56" s="894"/>
      <c r="O56" s="894"/>
      <c r="P56" s="894"/>
      <c r="Q56" s="894"/>
      <c r="R56" s="895"/>
    </row>
    <row r="57" spans="1:18" ht="22.5">
      <c r="A57" s="874"/>
      <c r="B57" s="874"/>
      <c r="C57" s="885" t="s">
        <v>1258</v>
      </c>
      <c r="D57" s="1246">
        <f>E57+F57</f>
        <v>4235</v>
      </c>
      <c r="E57" s="1246">
        <f aca="true" t="shared" si="17" ref="E57:F60">H57+K57+N57+Q57</f>
        <v>57</v>
      </c>
      <c r="F57" s="1246">
        <f t="shared" si="17"/>
        <v>4178</v>
      </c>
      <c r="G57" s="894">
        <f>H57+I57</f>
        <v>253</v>
      </c>
      <c r="H57" s="894">
        <f>1+3</f>
        <v>4</v>
      </c>
      <c r="I57" s="894">
        <f>64+151+34</f>
        <v>249</v>
      </c>
      <c r="J57" s="894">
        <f>K57+L57</f>
        <v>572</v>
      </c>
      <c r="K57" s="894">
        <f>5+9+2</f>
        <v>16</v>
      </c>
      <c r="L57" s="894">
        <f>142+344+70</f>
        <v>556</v>
      </c>
      <c r="M57" s="894">
        <f>N57+O57</f>
        <v>2340</v>
      </c>
      <c r="N57" s="894">
        <f>10+10+3</f>
        <v>23</v>
      </c>
      <c r="O57" s="894">
        <f>679+1388+250</f>
        <v>2317</v>
      </c>
      <c r="P57" s="894">
        <f>Q57+R57</f>
        <v>1070</v>
      </c>
      <c r="Q57" s="894">
        <f>3+11</f>
        <v>14</v>
      </c>
      <c r="R57" s="895">
        <f>319+635+102</f>
        <v>1056</v>
      </c>
    </row>
    <row r="58" spans="1:18" ht="22.5">
      <c r="A58" s="874"/>
      <c r="B58" s="874"/>
      <c r="C58" s="885" t="s">
        <v>1259</v>
      </c>
      <c r="D58" s="1246">
        <f>E58+F58</f>
        <v>2552</v>
      </c>
      <c r="E58" s="1246">
        <f t="shared" si="17"/>
        <v>29</v>
      </c>
      <c r="F58" s="1246">
        <f t="shared" si="17"/>
        <v>2523</v>
      </c>
      <c r="G58" s="894">
        <f>H58+I58</f>
        <v>188</v>
      </c>
      <c r="H58" s="894">
        <v>1</v>
      </c>
      <c r="I58" s="894">
        <v>187</v>
      </c>
      <c r="J58" s="894">
        <f>K58+L58</f>
        <v>275</v>
      </c>
      <c r="K58" s="894">
        <v>4</v>
      </c>
      <c r="L58" s="894">
        <v>271</v>
      </c>
      <c r="M58" s="894">
        <f>N58+O58</f>
        <v>1472</v>
      </c>
      <c r="N58" s="894">
        <v>17</v>
      </c>
      <c r="O58" s="894">
        <v>1455</v>
      </c>
      <c r="P58" s="894">
        <f>Q58+R58</f>
        <v>617</v>
      </c>
      <c r="Q58" s="894">
        <v>7</v>
      </c>
      <c r="R58" s="895">
        <v>610</v>
      </c>
    </row>
    <row r="59" spans="1:18" ht="22.5">
      <c r="A59" s="874"/>
      <c r="B59" s="874"/>
      <c r="C59" s="885" t="s">
        <v>1260</v>
      </c>
      <c r="D59" s="1246">
        <f>E59+F59</f>
        <v>3607</v>
      </c>
      <c r="E59" s="1246">
        <f t="shared" si="17"/>
        <v>45</v>
      </c>
      <c r="F59" s="1246">
        <f t="shared" si="17"/>
        <v>3562</v>
      </c>
      <c r="G59" s="894">
        <f>H59+I59</f>
        <v>214</v>
      </c>
      <c r="H59" s="894">
        <f>1+1</f>
        <v>2</v>
      </c>
      <c r="I59" s="894">
        <f>115+97</f>
        <v>212</v>
      </c>
      <c r="J59" s="894">
        <f>K59+L59</f>
        <v>396</v>
      </c>
      <c r="K59" s="894">
        <v>4</v>
      </c>
      <c r="L59" s="894">
        <f>186+206</f>
        <v>392</v>
      </c>
      <c r="M59" s="894">
        <f>N59+O59</f>
        <v>2088</v>
      </c>
      <c r="N59" s="894">
        <f>10+8</f>
        <v>18</v>
      </c>
      <c r="O59" s="894">
        <f>1115+955</f>
        <v>2070</v>
      </c>
      <c r="P59" s="894">
        <f>Q59+R59</f>
        <v>909</v>
      </c>
      <c r="Q59" s="894">
        <f>14+7</f>
        <v>21</v>
      </c>
      <c r="R59" s="895">
        <f>493+395</f>
        <v>888</v>
      </c>
    </row>
    <row r="60" spans="1:18" ht="23.25" thickBot="1">
      <c r="A60" s="874"/>
      <c r="B60" s="886"/>
      <c r="C60" s="887" t="s">
        <v>1261</v>
      </c>
      <c r="D60" s="1247">
        <f>E60+F60</f>
        <v>2270</v>
      </c>
      <c r="E60" s="1247">
        <f t="shared" si="17"/>
        <v>44</v>
      </c>
      <c r="F60" s="1247">
        <f t="shared" si="17"/>
        <v>2226</v>
      </c>
      <c r="G60" s="1248">
        <f>H60+I60</f>
        <v>147</v>
      </c>
      <c r="H60" s="1248">
        <v>2</v>
      </c>
      <c r="I60" s="1248">
        <v>145</v>
      </c>
      <c r="J60" s="1248">
        <f>K60+L60</f>
        <v>259</v>
      </c>
      <c r="K60" s="1248">
        <v>10</v>
      </c>
      <c r="L60" s="1248">
        <v>249</v>
      </c>
      <c r="M60" s="1248">
        <f>N60+O60</f>
        <v>1282</v>
      </c>
      <c r="N60" s="1248">
        <v>24</v>
      </c>
      <c r="O60" s="1248">
        <v>1258</v>
      </c>
      <c r="P60" s="1248">
        <f>Q60+R60</f>
        <v>582</v>
      </c>
      <c r="Q60" s="1248">
        <v>8</v>
      </c>
      <c r="R60" s="1249">
        <v>574</v>
      </c>
    </row>
    <row r="61" spans="3:18" ht="11.25">
      <c r="C61" s="874" t="s">
        <v>654</v>
      </c>
      <c r="D61" s="874"/>
      <c r="E61" s="874"/>
      <c r="F61" s="874"/>
      <c r="G61" s="874"/>
      <c r="H61" s="874"/>
      <c r="I61" s="874"/>
      <c r="J61" s="874"/>
      <c r="K61" s="874"/>
      <c r="L61" s="874"/>
      <c r="M61" s="874"/>
      <c r="N61" s="874"/>
      <c r="O61" s="874"/>
      <c r="P61" s="874"/>
      <c r="Q61" s="874"/>
      <c r="R61" s="874"/>
    </row>
    <row r="62" spans="3:18" ht="11.25">
      <c r="C62" s="898"/>
      <c r="R62" s="874"/>
    </row>
    <row r="63" ht="11.25">
      <c r="R63" s="874"/>
    </row>
    <row r="64" spans="3:18" ht="11.25">
      <c r="C64" s="874"/>
      <c r="R64" s="874"/>
    </row>
    <row r="65" spans="3:18" ht="11.25">
      <c r="C65" s="874"/>
      <c r="R65" s="874"/>
    </row>
    <row r="66" spans="3:18" ht="11.25">
      <c r="C66" s="874"/>
      <c r="R66" s="874"/>
    </row>
    <row r="67" spans="3:18" ht="11.25">
      <c r="C67" s="874"/>
      <c r="R67" s="874"/>
    </row>
    <row r="68" spans="3:18" ht="11.25">
      <c r="C68" s="874"/>
      <c r="R68" s="874"/>
    </row>
    <row r="69" spans="3:18" ht="11.25">
      <c r="C69" s="874"/>
      <c r="R69" s="874"/>
    </row>
    <row r="70" spans="3:18" ht="11.25">
      <c r="C70" s="874"/>
      <c r="R70" s="874"/>
    </row>
    <row r="71" spans="3:18" ht="11.25">
      <c r="C71" s="874"/>
      <c r="R71" s="874"/>
    </row>
    <row r="72" spans="3:18" ht="11.25">
      <c r="C72" s="874"/>
      <c r="R72" s="874"/>
    </row>
    <row r="73" ht="11.25">
      <c r="C73" s="874"/>
    </row>
    <row r="74" ht="11.25">
      <c r="C74" s="874"/>
    </row>
    <row r="75" ht="11.25">
      <c r="C75" s="874"/>
    </row>
    <row r="76" ht="11.25">
      <c r="C76" s="874"/>
    </row>
    <row r="77" ht="11.25">
      <c r="C77" s="874"/>
    </row>
    <row r="78" ht="11.25">
      <c r="C78" s="874"/>
    </row>
    <row r="79" ht="11.25">
      <c r="C79" s="874"/>
    </row>
    <row r="80" ht="11.25">
      <c r="C80" s="874"/>
    </row>
    <row r="81" ht="11.25">
      <c r="C81" s="874"/>
    </row>
    <row r="82" ht="11.25">
      <c r="C82" s="874"/>
    </row>
    <row r="83" ht="11.25">
      <c r="C83" s="874"/>
    </row>
    <row r="84" ht="11.25">
      <c r="C84" s="874"/>
    </row>
    <row r="85" ht="11.25">
      <c r="C85" s="874"/>
    </row>
  </sheetData>
  <mergeCells count="12">
    <mergeCell ref="B36:C36"/>
    <mergeCell ref="B38:C38"/>
    <mergeCell ref="B40:C40"/>
    <mergeCell ref="B41:C41"/>
    <mergeCell ref="B10:C10"/>
    <mergeCell ref="B11:C11"/>
    <mergeCell ref="B34:C34"/>
    <mergeCell ref="B35:C35"/>
    <mergeCell ref="B4:C4"/>
    <mergeCell ref="B5:C5"/>
    <mergeCell ref="B6:C6"/>
    <mergeCell ref="B8:C8"/>
  </mergeCells>
  <printOptions/>
  <pageMargins left="0.2" right="0.17" top="0.58" bottom="0.56" header="0.512" footer="0.512"/>
  <pageSetup horizontalDpi="600" verticalDpi="600" orientation="portrait" paperSize="9" scale="87" r:id="rId1"/>
  <headerFooter alignWithMargins="0">
    <oddHeader>&amp;R&amp;D　　&amp;T</oddHeader>
  </headerFooter>
</worksheet>
</file>

<file path=xl/worksheets/sheet42.xml><?xml version="1.0" encoding="utf-8"?>
<worksheet xmlns="http://schemas.openxmlformats.org/spreadsheetml/2006/main" xmlns:r="http://schemas.openxmlformats.org/officeDocument/2006/relationships">
  <dimension ref="A2:P54"/>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3.5"/>
  <cols>
    <col min="1" max="1" width="1.625" style="142" customWidth="1"/>
    <col min="2" max="2" width="9.625" style="142" customWidth="1"/>
    <col min="3" max="3" width="7.875" style="142" customWidth="1"/>
    <col min="4" max="4" width="5.50390625" style="142" customWidth="1"/>
    <col min="5" max="5" width="4.125" style="142" bestFit="1" customWidth="1"/>
    <col min="6" max="6" width="8.25390625" style="142" customWidth="1"/>
    <col min="7" max="7" width="5.50390625" style="142" customWidth="1"/>
    <col min="8" max="8" width="4.125" style="142" customWidth="1"/>
    <col min="9" max="9" width="8.25390625" style="142" customWidth="1"/>
    <col min="10" max="10" width="5.50390625" style="142" customWidth="1"/>
    <col min="11" max="11" width="4.125" style="142" bestFit="1" customWidth="1"/>
    <col min="12" max="12" width="7.75390625" style="142" customWidth="1"/>
    <col min="13" max="13" width="7.375" style="142" customWidth="1"/>
    <col min="14" max="15" width="8.625" style="142" customWidth="1"/>
    <col min="16" max="16384" width="9.00390625" style="142" customWidth="1"/>
  </cols>
  <sheetData>
    <row r="2" spans="2:13" s="141" customFormat="1" ht="14.25">
      <c r="B2" s="140" t="s">
        <v>289</v>
      </c>
      <c r="M2" s="903"/>
    </row>
    <row r="3" spans="2:16" ht="12.75" thickBot="1">
      <c r="B3" s="143"/>
      <c r="C3" s="143"/>
      <c r="D3" s="143"/>
      <c r="E3" s="143"/>
      <c r="F3" s="143"/>
      <c r="G3" s="143"/>
      <c r="H3" s="143"/>
      <c r="I3" s="178"/>
      <c r="J3" s="178"/>
      <c r="K3" s="178"/>
      <c r="L3" s="178"/>
      <c r="M3" s="178"/>
      <c r="N3" s="178"/>
      <c r="O3" s="583" t="s">
        <v>126</v>
      </c>
      <c r="P3" s="143"/>
    </row>
    <row r="4" spans="1:16" ht="12.75" thickTop="1">
      <c r="A4" s="143"/>
      <c r="B4" s="904"/>
      <c r="C4" s="905" t="s">
        <v>141</v>
      </c>
      <c r="D4" s="547" t="s">
        <v>1263</v>
      </c>
      <c r="E4" s="547"/>
      <c r="F4" s="547"/>
      <c r="G4" s="547" t="s">
        <v>1264</v>
      </c>
      <c r="H4" s="547"/>
      <c r="I4" s="547"/>
      <c r="J4" s="547" t="s">
        <v>1265</v>
      </c>
      <c r="K4" s="547"/>
      <c r="L4" s="547"/>
      <c r="M4" s="905" t="s">
        <v>1266</v>
      </c>
      <c r="N4" s="905" t="s">
        <v>1267</v>
      </c>
      <c r="O4" s="906" t="s">
        <v>1268</v>
      </c>
      <c r="P4" s="143"/>
    </row>
    <row r="5" spans="1:16" ht="13.5" customHeight="1">
      <c r="A5" s="143"/>
      <c r="B5" s="385" t="s">
        <v>1269</v>
      </c>
      <c r="C5" s="907"/>
      <c r="D5" s="1522" t="s">
        <v>1270</v>
      </c>
      <c r="E5" s="1522"/>
      <c r="F5" s="908" t="s">
        <v>1266</v>
      </c>
      <c r="G5" s="1522" t="s">
        <v>1270</v>
      </c>
      <c r="H5" s="1522"/>
      <c r="I5" s="908" t="s">
        <v>1266</v>
      </c>
      <c r="J5" s="1522" t="s">
        <v>1270</v>
      </c>
      <c r="K5" s="1522"/>
      <c r="L5" s="908" t="s">
        <v>1266</v>
      </c>
      <c r="M5" s="907" t="s">
        <v>1271</v>
      </c>
      <c r="N5" s="909" t="s">
        <v>1284</v>
      </c>
      <c r="O5" s="910" t="s">
        <v>1272</v>
      </c>
      <c r="P5" s="143"/>
    </row>
    <row r="6" spans="1:16" ht="12">
      <c r="A6" s="143"/>
      <c r="B6" s="911"/>
      <c r="C6" s="912" t="s">
        <v>1273</v>
      </c>
      <c r="D6" s="913"/>
      <c r="E6" s="914"/>
      <c r="F6" s="912" t="s">
        <v>1274</v>
      </c>
      <c r="G6" s="913"/>
      <c r="H6" s="914"/>
      <c r="I6" s="912" t="s">
        <v>1275</v>
      </c>
      <c r="J6" s="913"/>
      <c r="K6" s="914"/>
      <c r="L6" s="912" t="s">
        <v>1276</v>
      </c>
      <c r="M6" s="912" t="s">
        <v>1277</v>
      </c>
      <c r="N6" s="912" t="s">
        <v>1278</v>
      </c>
      <c r="O6" s="913" t="s">
        <v>1279</v>
      </c>
      <c r="P6" s="143"/>
    </row>
    <row r="7" spans="1:16" s="923" customFormat="1" ht="12">
      <c r="A7" s="558"/>
      <c r="B7" s="560" t="s">
        <v>141</v>
      </c>
      <c r="C7" s="915">
        <v>20775</v>
      </c>
      <c r="D7" s="916">
        <v>232</v>
      </c>
      <c r="E7" s="917">
        <v>7</v>
      </c>
      <c r="F7" s="918">
        <v>18943</v>
      </c>
      <c r="G7" s="919">
        <v>10</v>
      </c>
      <c r="H7" s="917">
        <v>9</v>
      </c>
      <c r="I7" s="915">
        <v>145</v>
      </c>
      <c r="J7" s="916">
        <v>63</v>
      </c>
      <c r="K7" s="917">
        <v>8</v>
      </c>
      <c r="L7" s="915">
        <v>1687</v>
      </c>
      <c r="M7" s="920">
        <v>60382</v>
      </c>
      <c r="N7" s="921">
        <v>31.371932032724985</v>
      </c>
      <c r="O7" s="922">
        <v>34.405948792686566</v>
      </c>
      <c r="P7" s="558"/>
    </row>
    <row r="8" spans="1:16" s="923" customFormat="1" ht="12">
      <c r="A8" s="558"/>
      <c r="B8" s="560"/>
      <c r="C8" s="915"/>
      <c r="D8" s="916"/>
      <c r="E8" s="924"/>
      <c r="F8" s="915"/>
      <c r="G8" s="916"/>
      <c r="H8" s="924"/>
      <c r="I8" s="915"/>
      <c r="J8" s="916"/>
      <c r="K8" s="924"/>
      <c r="L8" s="915"/>
      <c r="M8" s="920"/>
      <c r="N8" s="921"/>
      <c r="O8" s="922"/>
      <c r="P8" s="558"/>
    </row>
    <row r="9" spans="1:16" s="923" customFormat="1" ht="12">
      <c r="A9" s="558"/>
      <c r="B9" s="560" t="s">
        <v>979</v>
      </c>
      <c r="C9" s="915">
        <v>16179</v>
      </c>
      <c r="D9" s="916">
        <v>175</v>
      </c>
      <c r="E9" s="925">
        <v>1</v>
      </c>
      <c r="F9" s="915">
        <v>14583</v>
      </c>
      <c r="G9" s="926">
        <v>0</v>
      </c>
      <c r="H9" s="925">
        <v>3</v>
      </c>
      <c r="I9" s="927">
        <v>0</v>
      </c>
      <c r="J9" s="916">
        <v>51</v>
      </c>
      <c r="K9" s="925">
        <v>4</v>
      </c>
      <c r="L9" s="915">
        <v>1596</v>
      </c>
      <c r="M9" s="920">
        <v>48668</v>
      </c>
      <c r="N9" s="921">
        <v>29.96424755486151</v>
      </c>
      <c r="O9" s="922">
        <v>33.24360976411605</v>
      </c>
      <c r="P9" s="558"/>
    </row>
    <row r="10" spans="1:16" s="923" customFormat="1" ht="12">
      <c r="A10" s="558"/>
      <c r="B10" s="560" t="s">
        <v>980</v>
      </c>
      <c r="C10" s="915">
        <v>4596</v>
      </c>
      <c r="D10" s="916">
        <v>57</v>
      </c>
      <c r="E10" s="925">
        <v>6</v>
      </c>
      <c r="F10" s="915">
        <v>4360</v>
      </c>
      <c r="G10" s="916">
        <v>10</v>
      </c>
      <c r="H10" s="925">
        <v>6</v>
      </c>
      <c r="I10" s="915">
        <v>145</v>
      </c>
      <c r="J10" s="916">
        <v>12</v>
      </c>
      <c r="K10" s="925">
        <v>4</v>
      </c>
      <c r="L10" s="915">
        <v>91</v>
      </c>
      <c r="M10" s="920">
        <v>11714</v>
      </c>
      <c r="N10" s="921">
        <v>37.220420010244155</v>
      </c>
      <c r="O10" s="922">
        <v>39.23510329520232</v>
      </c>
      <c r="P10" s="558"/>
    </row>
    <row r="11" spans="1:16" s="923" customFormat="1" ht="12">
      <c r="A11" s="558"/>
      <c r="B11" s="560"/>
      <c r="C11" s="915"/>
      <c r="D11" s="916"/>
      <c r="E11" s="925"/>
      <c r="F11" s="915"/>
      <c r="G11" s="916"/>
      <c r="H11" s="924"/>
      <c r="I11" s="915"/>
      <c r="J11" s="916"/>
      <c r="K11" s="925"/>
      <c r="L11" s="915"/>
      <c r="M11" s="920"/>
      <c r="N11" s="915"/>
      <c r="O11" s="922"/>
      <c r="P11" s="558"/>
    </row>
    <row r="12" spans="1:16" s="923" customFormat="1" ht="12">
      <c r="A12" s="558"/>
      <c r="B12" s="560" t="s">
        <v>1280</v>
      </c>
      <c r="C12" s="915">
        <v>8311</v>
      </c>
      <c r="D12" s="916">
        <v>83</v>
      </c>
      <c r="E12" s="925">
        <v>3</v>
      </c>
      <c r="F12" s="915">
        <v>7458</v>
      </c>
      <c r="G12" s="916">
        <v>1</v>
      </c>
      <c r="H12" s="925">
        <v>3</v>
      </c>
      <c r="I12" s="915">
        <v>12</v>
      </c>
      <c r="J12" s="916">
        <v>27</v>
      </c>
      <c r="K12" s="925">
        <v>7</v>
      </c>
      <c r="L12" s="915">
        <v>841</v>
      </c>
      <c r="M12" s="915">
        <v>29283</v>
      </c>
      <c r="N12" s="921">
        <v>25.46870197725643</v>
      </c>
      <c r="O12" s="922">
        <v>28.38165488508691</v>
      </c>
      <c r="P12" s="558"/>
    </row>
    <row r="13" spans="1:16" s="923" customFormat="1" ht="12">
      <c r="A13" s="558"/>
      <c r="B13" s="560" t="s">
        <v>1281</v>
      </c>
      <c r="C13" s="915">
        <v>1678</v>
      </c>
      <c r="D13" s="916">
        <v>22</v>
      </c>
      <c r="E13" s="925">
        <v>3</v>
      </c>
      <c r="F13" s="915">
        <v>1556</v>
      </c>
      <c r="G13" s="916">
        <v>3</v>
      </c>
      <c r="H13" s="925">
        <v>3</v>
      </c>
      <c r="I13" s="915">
        <v>51</v>
      </c>
      <c r="J13" s="916">
        <v>9</v>
      </c>
      <c r="K13" s="925">
        <v>1</v>
      </c>
      <c r="L13" s="915">
        <v>71</v>
      </c>
      <c r="M13" s="915">
        <v>4454</v>
      </c>
      <c r="N13" s="921">
        <v>34.93488998652896</v>
      </c>
      <c r="O13" s="922">
        <v>37.674000898069146</v>
      </c>
      <c r="P13" s="558"/>
    </row>
    <row r="14" spans="1:16" s="923" customFormat="1" ht="12">
      <c r="A14" s="558"/>
      <c r="B14" s="560" t="s">
        <v>1282</v>
      </c>
      <c r="C14" s="915">
        <v>4509</v>
      </c>
      <c r="D14" s="916">
        <v>45</v>
      </c>
      <c r="E14" s="925">
        <v>1</v>
      </c>
      <c r="F14" s="915">
        <v>3827</v>
      </c>
      <c r="G14" s="916">
        <v>5</v>
      </c>
      <c r="H14" s="925">
        <v>1</v>
      </c>
      <c r="I14" s="915">
        <v>66</v>
      </c>
      <c r="J14" s="916">
        <v>15</v>
      </c>
      <c r="K14" s="925"/>
      <c r="L14" s="915">
        <v>616</v>
      </c>
      <c r="M14" s="915">
        <v>11764</v>
      </c>
      <c r="N14" s="218">
        <v>32.53145188711323</v>
      </c>
      <c r="O14" s="928">
        <v>38.32879972798368</v>
      </c>
      <c r="P14" s="558"/>
    </row>
    <row r="15" spans="1:16" s="923" customFormat="1" ht="12">
      <c r="A15" s="558"/>
      <c r="B15" s="560" t="s">
        <v>1283</v>
      </c>
      <c r="C15" s="915">
        <v>6277</v>
      </c>
      <c r="D15" s="916">
        <v>82</v>
      </c>
      <c r="E15" s="925"/>
      <c r="F15" s="915">
        <v>6102</v>
      </c>
      <c r="G15" s="916">
        <v>1</v>
      </c>
      <c r="H15" s="925">
        <v>2</v>
      </c>
      <c r="I15" s="915">
        <v>16</v>
      </c>
      <c r="J15" s="916">
        <v>12</v>
      </c>
      <c r="K15" s="925"/>
      <c r="L15" s="915">
        <v>159</v>
      </c>
      <c r="M15" s="915">
        <v>14881</v>
      </c>
      <c r="N15" s="921">
        <v>41.0053087830119</v>
      </c>
      <c r="O15" s="922">
        <v>42.18130501982394</v>
      </c>
      <c r="P15" s="558"/>
    </row>
    <row r="16" spans="1:16" ht="12">
      <c r="A16" s="143"/>
      <c r="B16" s="385"/>
      <c r="C16" s="929"/>
      <c r="D16" s="930"/>
      <c r="E16" s="931"/>
      <c r="F16" s="929"/>
      <c r="G16" s="930"/>
      <c r="H16" s="932"/>
      <c r="I16" s="929"/>
      <c r="J16" s="930"/>
      <c r="K16" s="933"/>
      <c r="L16" s="929"/>
      <c r="M16" s="934"/>
      <c r="N16" s="929"/>
      <c r="O16" s="930"/>
      <c r="P16" s="143"/>
    </row>
    <row r="17" spans="1:16" ht="12">
      <c r="A17" s="143"/>
      <c r="B17" s="385" t="s">
        <v>982</v>
      </c>
      <c r="C17" s="929">
        <v>2834</v>
      </c>
      <c r="D17" s="930">
        <v>27</v>
      </c>
      <c r="E17" s="933"/>
      <c r="F17" s="929">
        <v>2771</v>
      </c>
      <c r="G17" s="737">
        <v>0</v>
      </c>
      <c r="H17" s="935"/>
      <c r="I17" s="596">
        <v>0</v>
      </c>
      <c r="J17" s="936">
        <v>4</v>
      </c>
      <c r="K17" s="933"/>
      <c r="L17" s="592">
        <v>63</v>
      </c>
      <c r="M17" s="934">
        <v>13486</v>
      </c>
      <c r="N17" s="937">
        <v>20.547234168767613</v>
      </c>
      <c r="O17" s="938">
        <v>21.01438528844728</v>
      </c>
      <c r="P17" s="143"/>
    </row>
    <row r="18" spans="1:16" ht="12">
      <c r="A18" s="143"/>
      <c r="B18" s="385" t="s">
        <v>1003</v>
      </c>
      <c r="C18" s="929">
        <v>1389</v>
      </c>
      <c r="D18" s="930">
        <v>16</v>
      </c>
      <c r="E18" s="933"/>
      <c r="F18" s="929">
        <v>1264</v>
      </c>
      <c r="G18" s="737">
        <v>0</v>
      </c>
      <c r="H18" s="935"/>
      <c r="I18" s="596">
        <v>0</v>
      </c>
      <c r="J18" s="936">
        <v>3</v>
      </c>
      <c r="K18" s="933"/>
      <c r="L18" s="592">
        <v>125</v>
      </c>
      <c r="M18" s="934">
        <v>4795</v>
      </c>
      <c r="N18" s="939">
        <v>26.360792492179353</v>
      </c>
      <c r="O18" s="938">
        <v>28.96767466110532</v>
      </c>
      <c r="P18" s="143"/>
    </row>
    <row r="19" spans="1:16" ht="12">
      <c r="A19" s="143"/>
      <c r="B19" s="385" t="s">
        <v>1012</v>
      </c>
      <c r="C19" s="929">
        <v>3198</v>
      </c>
      <c r="D19" s="930">
        <v>43</v>
      </c>
      <c r="E19" s="933"/>
      <c r="F19" s="929">
        <v>3039</v>
      </c>
      <c r="G19" s="737">
        <v>0</v>
      </c>
      <c r="H19" s="935"/>
      <c r="I19" s="596">
        <v>0</v>
      </c>
      <c r="J19" s="940">
        <v>10</v>
      </c>
      <c r="K19" s="941"/>
      <c r="L19" s="942">
        <v>159</v>
      </c>
      <c r="M19" s="934">
        <v>6939</v>
      </c>
      <c r="N19" s="939">
        <v>43.79593601383485</v>
      </c>
      <c r="O19" s="938">
        <v>46.087332468655426</v>
      </c>
      <c r="P19" s="143"/>
    </row>
    <row r="20" spans="1:16" ht="12">
      <c r="A20" s="143"/>
      <c r="B20" s="385" t="s">
        <v>1013</v>
      </c>
      <c r="C20" s="929">
        <v>2527</v>
      </c>
      <c r="D20" s="930">
        <v>31</v>
      </c>
      <c r="E20" s="933"/>
      <c r="F20" s="929">
        <v>2527</v>
      </c>
      <c r="G20" s="737">
        <v>0</v>
      </c>
      <c r="H20" s="935">
        <v>1</v>
      </c>
      <c r="I20" s="596">
        <v>0</v>
      </c>
      <c r="J20" s="940">
        <v>2</v>
      </c>
      <c r="K20" s="941"/>
      <c r="L20" s="942">
        <v>0</v>
      </c>
      <c r="M20" s="934">
        <v>5732</v>
      </c>
      <c r="N20" s="939">
        <v>44.08583391486392</v>
      </c>
      <c r="O20" s="938">
        <v>44.08583391486392</v>
      </c>
      <c r="P20" s="143"/>
    </row>
    <row r="21" spans="1:16" ht="12">
      <c r="A21" s="143"/>
      <c r="B21" s="296" t="s">
        <v>995</v>
      </c>
      <c r="C21" s="929">
        <v>677</v>
      </c>
      <c r="D21" s="930">
        <v>6</v>
      </c>
      <c r="E21" s="933"/>
      <c r="F21" s="929">
        <v>606</v>
      </c>
      <c r="G21" s="737">
        <v>0</v>
      </c>
      <c r="H21" s="935"/>
      <c r="I21" s="942">
        <v>0</v>
      </c>
      <c r="J21" s="936">
        <v>3</v>
      </c>
      <c r="K21" s="933"/>
      <c r="L21" s="597">
        <v>71</v>
      </c>
      <c r="M21" s="934">
        <v>2282</v>
      </c>
      <c r="N21" s="939">
        <v>26.555652936021033</v>
      </c>
      <c r="O21" s="938">
        <v>29.666958808063104</v>
      </c>
      <c r="P21" s="143"/>
    </row>
    <row r="22" spans="1:16" ht="12">
      <c r="A22" s="143"/>
      <c r="B22" s="385" t="s">
        <v>1088</v>
      </c>
      <c r="C22" s="929">
        <v>665</v>
      </c>
      <c r="D22" s="930">
        <v>6</v>
      </c>
      <c r="E22" s="933"/>
      <c r="F22" s="929">
        <v>665</v>
      </c>
      <c r="G22" s="737">
        <v>0</v>
      </c>
      <c r="H22" s="935"/>
      <c r="I22" s="942">
        <v>0</v>
      </c>
      <c r="J22" s="940">
        <v>1</v>
      </c>
      <c r="K22" s="941"/>
      <c r="L22" s="942">
        <v>0</v>
      </c>
      <c r="M22" s="934">
        <v>2345</v>
      </c>
      <c r="N22" s="939">
        <v>28.35820895522388</v>
      </c>
      <c r="O22" s="938">
        <v>28.35820895522388</v>
      </c>
      <c r="P22" s="143"/>
    </row>
    <row r="23" spans="1:16" ht="12">
      <c r="A23" s="143"/>
      <c r="B23" s="385" t="s">
        <v>983</v>
      </c>
      <c r="C23" s="929">
        <v>573</v>
      </c>
      <c r="D23" s="930">
        <v>5</v>
      </c>
      <c r="E23" s="933"/>
      <c r="F23" s="929">
        <v>547</v>
      </c>
      <c r="G23" s="936">
        <v>0</v>
      </c>
      <c r="H23" s="933">
        <v>1</v>
      </c>
      <c r="I23" s="597">
        <v>0</v>
      </c>
      <c r="J23" s="936">
        <v>4</v>
      </c>
      <c r="K23" s="933">
        <v>3</v>
      </c>
      <c r="L23" s="592">
        <v>26</v>
      </c>
      <c r="M23" s="934">
        <v>1367</v>
      </c>
      <c r="N23" s="939">
        <v>40.01463057790783</v>
      </c>
      <c r="O23" s="938">
        <v>41.916605705925384</v>
      </c>
      <c r="P23" s="143"/>
    </row>
    <row r="24" spans="1:16" ht="12">
      <c r="A24" s="143"/>
      <c r="B24" s="385" t="s">
        <v>988</v>
      </c>
      <c r="C24" s="929">
        <v>535</v>
      </c>
      <c r="D24" s="930">
        <v>4</v>
      </c>
      <c r="E24" s="933"/>
      <c r="F24" s="929">
        <v>341</v>
      </c>
      <c r="G24" s="737">
        <v>0</v>
      </c>
      <c r="H24" s="935"/>
      <c r="I24" s="596">
        <v>0</v>
      </c>
      <c r="J24" s="936">
        <v>6</v>
      </c>
      <c r="K24" s="933">
        <v>1</v>
      </c>
      <c r="L24" s="592">
        <v>194</v>
      </c>
      <c r="M24" s="934">
        <v>1266</v>
      </c>
      <c r="N24" s="939">
        <v>26.93522906793049</v>
      </c>
      <c r="O24" s="938">
        <v>42.25908372827804</v>
      </c>
      <c r="P24" s="143"/>
    </row>
    <row r="25" spans="1:16" ht="12">
      <c r="A25" s="143"/>
      <c r="B25" s="385" t="s">
        <v>1004</v>
      </c>
      <c r="C25" s="929">
        <v>708</v>
      </c>
      <c r="D25" s="930">
        <v>5</v>
      </c>
      <c r="E25" s="933"/>
      <c r="F25" s="929">
        <v>390</v>
      </c>
      <c r="G25" s="737">
        <v>0</v>
      </c>
      <c r="H25" s="935"/>
      <c r="I25" s="596">
        <v>0</v>
      </c>
      <c r="J25" s="936">
        <v>6</v>
      </c>
      <c r="K25" s="933"/>
      <c r="L25" s="592">
        <v>318</v>
      </c>
      <c r="M25" s="934">
        <v>1517</v>
      </c>
      <c r="N25" s="939">
        <v>25.708635464733025</v>
      </c>
      <c r="O25" s="938">
        <v>46.671061305207644</v>
      </c>
      <c r="P25" s="143"/>
    </row>
    <row r="26" spans="1:16" ht="12">
      <c r="A26" s="143"/>
      <c r="B26" s="385" t="s">
        <v>984</v>
      </c>
      <c r="C26" s="929">
        <v>779</v>
      </c>
      <c r="D26" s="930">
        <v>7</v>
      </c>
      <c r="E26" s="933"/>
      <c r="F26" s="929">
        <v>594</v>
      </c>
      <c r="G26" s="936">
        <v>0</v>
      </c>
      <c r="H26" s="933">
        <v>1</v>
      </c>
      <c r="I26" s="597">
        <v>0</v>
      </c>
      <c r="J26" s="936">
        <v>3</v>
      </c>
      <c r="K26" s="933"/>
      <c r="L26" s="592">
        <v>185</v>
      </c>
      <c r="M26" s="934">
        <v>3557</v>
      </c>
      <c r="N26" s="939">
        <v>16.699465842001686</v>
      </c>
      <c r="O26" s="938">
        <v>21.900477930840594</v>
      </c>
      <c r="P26" s="143"/>
    </row>
    <row r="27" spans="1:16" ht="12">
      <c r="A27" s="143"/>
      <c r="B27" s="385" t="s">
        <v>989</v>
      </c>
      <c r="C27" s="929">
        <v>992</v>
      </c>
      <c r="D27" s="930">
        <v>9</v>
      </c>
      <c r="E27" s="933"/>
      <c r="F27" s="929">
        <v>619</v>
      </c>
      <c r="G27" s="936">
        <v>0</v>
      </c>
      <c r="H27" s="933"/>
      <c r="I27" s="597">
        <v>0</v>
      </c>
      <c r="J27" s="936">
        <v>6</v>
      </c>
      <c r="K27" s="933"/>
      <c r="L27" s="942">
        <v>373</v>
      </c>
      <c r="M27" s="934">
        <v>2670</v>
      </c>
      <c r="N27" s="939">
        <v>23.183520599250937</v>
      </c>
      <c r="O27" s="938">
        <v>37.153558052434455</v>
      </c>
      <c r="P27" s="143"/>
    </row>
    <row r="28" spans="1:16" ht="12">
      <c r="A28" s="143"/>
      <c r="B28" s="385" t="s">
        <v>1089</v>
      </c>
      <c r="C28" s="929">
        <v>533</v>
      </c>
      <c r="D28" s="930">
        <v>10</v>
      </c>
      <c r="E28" s="933">
        <v>1</v>
      </c>
      <c r="F28" s="929">
        <v>533</v>
      </c>
      <c r="G28" s="936">
        <v>0</v>
      </c>
      <c r="H28" s="933"/>
      <c r="I28" s="597">
        <v>0</v>
      </c>
      <c r="J28" s="737">
        <v>0</v>
      </c>
      <c r="K28" s="933"/>
      <c r="L28" s="597">
        <v>0</v>
      </c>
      <c r="M28" s="934">
        <v>952</v>
      </c>
      <c r="N28" s="939">
        <v>55.98739495798319</v>
      </c>
      <c r="O28" s="938">
        <v>55.98739495798319</v>
      </c>
      <c r="P28" s="143"/>
    </row>
    <row r="29" spans="1:16" ht="12">
      <c r="A29" s="143"/>
      <c r="B29" s="385" t="s">
        <v>1005</v>
      </c>
      <c r="C29" s="929">
        <v>769</v>
      </c>
      <c r="D29" s="930">
        <v>6</v>
      </c>
      <c r="E29" s="933"/>
      <c r="F29" s="929">
        <v>687</v>
      </c>
      <c r="G29" s="936">
        <v>0</v>
      </c>
      <c r="H29" s="933"/>
      <c r="I29" s="597">
        <v>0</v>
      </c>
      <c r="J29" s="936">
        <v>3</v>
      </c>
      <c r="K29" s="933"/>
      <c r="L29" s="592">
        <v>82</v>
      </c>
      <c r="M29" s="934">
        <v>1760</v>
      </c>
      <c r="N29" s="939">
        <v>39.03409090909091</v>
      </c>
      <c r="O29" s="938">
        <v>43.69318181818182</v>
      </c>
      <c r="P29" s="143"/>
    </row>
    <row r="30" spans="1:16" ht="12">
      <c r="A30" s="143"/>
      <c r="B30" s="385" t="s">
        <v>985</v>
      </c>
      <c r="C30" s="929">
        <v>115</v>
      </c>
      <c r="D30" s="930">
        <v>1</v>
      </c>
      <c r="E30" s="933"/>
      <c r="F30" s="929">
        <v>103</v>
      </c>
      <c r="G30" s="936">
        <v>1</v>
      </c>
      <c r="H30" s="933"/>
      <c r="I30" s="597">
        <v>12</v>
      </c>
      <c r="J30" s="737">
        <v>0</v>
      </c>
      <c r="K30" s="933"/>
      <c r="L30" s="596">
        <v>0</v>
      </c>
      <c r="M30" s="934">
        <v>707</v>
      </c>
      <c r="N30" s="939">
        <v>14.56859971711457</v>
      </c>
      <c r="O30" s="938">
        <v>16.265912305516267</v>
      </c>
      <c r="P30" s="143"/>
    </row>
    <row r="31" spans="1:16" ht="12">
      <c r="A31" s="143"/>
      <c r="B31" s="385" t="s">
        <v>986</v>
      </c>
      <c r="C31" s="929">
        <v>225</v>
      </c>
      <c r="D31" s="930">
        <v>1</v>
      </c>
      <c r="E31" s="933"/>
      <c r="F31" s="929">
        <v>225</v>
      </c>
      <c r="G31" s="737">
        <v>0</v>
      </c>
      <c r="H31" s="935"/>
      <c r="I31" s="596">
        <v>0</v>
      </c>
      <c r="J31" s="737">
        <v>1</v>
      </c>
      <c r="K31" s="933"/>
      <c r="L31" s="596">
        <v>0</v>
      </c>
      <c r="M31" s="934">
        <v>558</v>
      </c>
      <c r="N31" s="939">
        <v>40.32258064516129</v>
      </c>
      <c r="O31" s="938">
        <v>40.32258064516129</v>
      </c>
      <c r="P31" s="143"/>
    </row>
    <row r="32" spans="1:16" ht="12">
      <c r="A32" s="143"/>
      <c r="B32" s="385" t="s">
        <v>990</v>
      </c>
      <c r="C32" s="929">
        <v>276</v>
      </c>
      <c r="D32" s="930">
        <v>3</v>
      </c>
      <c r="E32" s="933"/>
      <c r="F32" s="929">
        <v>276</v>
      </c>
      <c r="G32" s="737">
        <v>0</v>
      </c>
      <c r="H32" s="935"/>
      <c r="I32" s="596">
        <v>0</v>
      </c>
      <c r="J32" s="943">
        <v>1</v>
      </c>
      <c r="K32" s="941"/>
      <c r="L32" s="942">
        <v>0</v>
      </c>
      <c r="M32" s="934">
        <v>990</v>
      </c>
      <c r="N32" s="939">
        <v>27.878787878787882</v>
      </c>
      <c r="O32" s="938">
        <v>27.878787878787882</v>
      </c>
      <c r="P32" s="143"/>
    </row>
    <row r="33" spans="1:16" ht="12">
      <c r="A33" s="143"/>
      <c r="B33" s="385" t="s">
        <v>991</v>
      </c>
      <c r="C33" s="929">
        <v>153</v>
      </c>
      <c r="D33" s="930">
        <v>1</v>
      </c>
      <c r="E33" s="933"/>
      <c r="F33" s="929">
        <v>153</v>
      </c>
      <c r="G33" s="936">
        <v>0</v>
      </c>
      <c r="H33" s="933">
        <v>1</v>
      </c>
      <c r="I33" s="592">
        <v>0</v>
      </c>
      <c r="J33" s="936">
        <v>0</v>
      </c>
      <c r="K33" s="933">
        <v>3</v>
      </c>
      <c r="L33" s="596">
        <v>0</v>
      </c>
      <c r="M33" s="934">
        <v>268</v>
      </c>
      <c r="N33" s="939">
        <v>57.08955223880597</v>
      </c>
      <c r="O33" s="938">
        <v>57.08955223880597</v>
      </c>
      <c r="P33" s="143"/>
    </row>
    <row r="34" spans="1:16" ht="12">
      <c r="A34" s="143"/>
      <c r="B34" s="385" t="s">
        <v>992</v>
      </c>
      <c r="C34" s="929">
        <v>186</v>
      </c>
      <c r="D34" s="930">
        <v>3</v>
      </c>
      <c r="E34" s="933"/>
      <c r="F34" s="929">
        <v>186</v>
      </c>
      <c r="G34" s="737">
        <v>0</v>
      </c>
      <c r="H34" s="935"/>
      <c r="I34" s="596">
        <v>0</v>
      </c>
      <c r="J34" s="737">
        <v>0</v>
      </c>
      <c r="K34" s="933"/>
      <c r="L34" s="596">
        <v>0</v>
      </c>
      <c r="M34" s="934">
        <v>326</v>
      </c>
      <c r="N34" s="939">
        <v>57.05521472392638</v>
      </c>
      <c r="O34" s="938">
        <v>57.05521472392638</v>
      </c>
      <c r="P34" s="143"/>
    </row>
    <row r="35" spans="1:16" ht="12">
      <c r="A35" s="143"/>
      <c r="B35" s="385" t="s">
        <v>993</v>
      </c>
      <c r="C35" s="929">
        <v>172</v>
      </c>
      <c r="D35" s="930">
        <v>3</v>
      </c>
      <c r="E35" s="933">
        <v>2</v>
      </c>
      <c r="F35" s="929">
        <v>172</v>
      </c>
      <c r="G35" s="737">
        <v>0</v>
      </c>
      <c r="H35" s="935"/>
      <c r="I35" s="596">
        <v>0</v>
      </c>
      <c r="J35" s="737">
        <v>0</v>
      </c>
      <c r="K35" s="933"/>
      <c r="L35" s="596">
        <v>0</v>
      </c>
      <c r="M35" s="934">
        <v>390</v>
      </c>
      <c r="N35" s="939">
        <v>44.1025641025641</v>
      </c>
      <c r="O35" s="938">
        <v>44.1025641025641</v>
      </c>
      <c r="P35" s="143"/>
    </row>
    <row r="36" spans="1:16" ht="12">
      <c r="A36" s="143"/>
      <c r="B36" s="385" t="s">
        <v>1101</v>
      </c>
      <c r="C36" s="929">
        <v>273</v>
      </c>
      <c r="D36" s="930">
        <v>3</v>
      </c>
      <c r="E36" s="933"/>
      <c r="F36" s="929">
        <v>273</v>
      </c>
      <c r="G36" s="737">
        <v>0</v>
      </c>
      <c r="H36" s="935"/>
      <c r="I36" s="596">
        <v>0</v>
      </c>
      <c r="J36" s="943">
        <v>1</v>
      </c>
      <c r="K36" s="941"/>
      <c r="L36" s="942">
        <v>0</v>
      </c>
      <c r="M36" s="934">
        <v>401</v>
      </c>
      <c r="N36" s="939">
        <v>68.07980049875312</v>
      </c>
      <c r="O36" s="938">
        <v>68.07980049875312</v>
      </c>
      <c r="P36" s="143"/>
    </row>
    <row r="37" spans="1:16" ht="12">
      <c r="A37" s="143"/>
      <c r="B37" s="385" t="s">
        <v>996</v>
      </c>
      <c r="C37" s="929">
        <v>84</v>
      </c>
      <c r="D37" s="930">
        <v>1</v>
      </c>
      <c r="E37" s="933"/>
      <c r="F37" s="929">
        <v>84</v>
      </c>
      <c r="G37" s="737">
        <v>0</v>
      </c>
      <c r="H37" s="935"/>
      <c r="I37" s="596">
        <v>0</v>
      </c>
      <c r="J37" s="737">
        <v>0</v>
      </c>
      <c r="K37" s="933"/>
      <c r="L37" s="596">
        <v>0</v>
      </c>
      <c r="M37" s="934">
        <v>327</v>
      </c>
      <c r="N37" s="939">
        <v>25.688073394495415</v>
      </c>
      <c r="O37" s="938">
        <v>25.688073394495415</v>
      </c>
      <c r="P37" s="143"/>
    </row>
    <row r="38" spans="1:16" ht="12">
      <c r="A38" s="143"/>
      <c r="B38" s="385" t="s">
        <v>997</v>
      </c>
      <c r="C38" s="929">
        <v>211</v>
      </c>
      <c r="D38" s="930">
        <v>3</v>
      </c>
      <c r="E38" s="933"/>
      <c r="F38" s="929">
        <v>211</v>
      </c>
      <c r="G38" s="737">
        <v>0</v>
      </c>
      <c r="H38" s="935"/>
      <c r="I38" s="596">
        <v>0</v>
      </c>
      <c r="J38" s="737">
        <v>0</v>
      </c>
      <c r="K38" s="933"/>
      <c r="L38" s="596">
        <v>0</v>
      </c>
      <c r="M38" s="934">
        <v>487</v>
      </c>
      <c r="N38" s="939">
        <v>43.3264887063655</v>
      </c>
      <c r="O38" s="938">
        <v>43.3264887063655</v>
      </c>
      <c r="P38" s="143"/>
    </row>
    <row r="39" spans="1:16" ht="12">
      <c r="A39" s="143"/>
      <c r="B39" s="385" t="s">
        <v>998</v>
      </c>
      <c r="C39" s="929">
        <v>134</v>
      </c>
      <c r="D39" s="930">
        <v>3</v>
      </c>
      <c r="E39" s="933"/>
      <c r="F39" s="929">
        <v>134</v>
      </c>
      <c r="G39" s="737">
        <v>0</v>
      </c>
      <c r="H39" s="935"/>
      <c r="I39" s="596">
        <v>0</v>
      </c>
      <c r="J39" s="943">
        <v>3</v>
      </c>
      <c r="K39" s="941"/>
      <c r="L39" s="942">
        <v>0</v>
      </c>
      <c r="M39" s="934">
        <v>264</v>
      </c>
      <c r="N39" s="939">
        <v>50.75757575757576</v>
      </c>
      <c r="O39" s="938">
        <v>50.75757575757576</v>
      </c>
      <c r="P39" s="143"/>
    </row>
    <row r="40" spans="1:16" ht="12">
      <c r="A40" s="143"/>
      <c r="B40" s="385" t="s">
        <v>1102</v>
      </c>
      <c r="C40" s="929">
        <v>171</v>
      </c>
      <c r="D40" s="930">
        <v>3</v>
      </c>
      <c r="E40" s="933">
        <v>1</v>
      </c>
      <c r="F40" s="929">
        <v>171</v>
      </c>
      <c r="G40" s="936">
        <v>0</v>
      </c>
      <c r="H40" s="933">
        <v>2</v>
      </c>
      <c r="I40" s="597">
        <v>0</v>
      </c>
      <c r="J40" s="737">
        <v>0</v>
      </c>
      <c r="K40" s="933"/>
      <c r="L40" s="596">
        <v>0</v>
      </c>
      <c r="M40" s="934">
        <v>411</v>
      </c>
      <c r="N40" s="939">
        <v>41.605839416058394</v>
      </c>
      <c r="O40" s="938">
        <v>41.605839416058394</v>
      </c>
      <c r="P40" s="143"/>
    </row>
    <row r="41" spans="1:16" ht="12">
      <c r="A41" s="143"/>
      <c r="B41" s="385" t="s">
        <v>999</v>
      </c>
      <c r="C41" s="929">
        <v>106</v>
      </c>
      <c r="D41" s="930">
        <v>2</v>
      </c>
      <c r="E41" s="933"/>
      <c r="F41" s="929">
        <v>100</v>
      </c>
      <c r="G41" s="936">
        <v>1</v>
      </c>
      <c r="H41" s="933"/>
      <c r="I41" s="597">
        <v>6</v>
      </c>
      <c r="J41" s="943">
        <v>1</v>
      </c>
      <c r="K41" s="941"/>
      <c r="L41" s="942">
        <v>0</v>
      </c>
      <c r="M41" s="934">
        <v>196</v>
      </c>
      <c r="N41" s="939">
        <v>51.02040816326531</v>
      </c>
      <c r="O41" s="938">
        <v>54.08163265306123</v>
      </c>
      <c r="P41" s="143"/>
    </row>
    <row r="42" spans="1:16" ht="12">
      <c r="A42" s="143"/>
      <c r="B42" s="385" t="s">
        <v>1000</v>
      </c>
      <c r="C42" s="929">
        <v>146</v>
      </c>
      <c r="D42" s="930">
        <v>2</v>
      </c>
      <c r="E42" s="933">
        <v>2</v>
      </c>
      <c r="F42" s="929">
        <v>146</v>
      </c>
      <c r="G42" s="936">
        <v>0</v>
      </c>
      <c r="H42" s="933">
        <v>1</v>
      </c>
      <c r="I42" s="597">
        <v>0</v>
      </c>
      <c r="J42" s="737">
        <v>0</v>
      </c>
      <c r="K42" s="933"/>
      <c r="L42" s="596">
        <v>0</v>
      </c>
      <c r="M42" s="934">
        <v>250</v>
      </c>
      <c r="N42" s="939">
        <v>58.4</v>
      </c>
      <c r="O42" s="938">
        <v>58.4</v>
      </c>
      <c r="P42" s="143"/>
    </row>
    <row r="43" spans="1:16" ht="12">
      <c r="A43" s="143"/>
      <c r="B43" s="385" t="s">
        <v>1001</v>
      </c>
      <c r="C43" s="929">
        <v>149</v>
      </c>
      <c r="D43" s="930">
        <v>2</v>
      </c>
      <c r="E43" s="933"/>
      <c r="F43" s="929">
        <v>104</v>
      </c>
      <c r="G43" s="936">
        <v>2</v>
      </c>
      <c r="H43" s="933"/>
      <c r="I43" s="597">
        <v>45</v>
      </c>
      <c r="J43" s="936">
        <v>2</v>
      </c>
      <c r="K43" s="933">
        <v>1</v>
      </c>
      <c r="L43" s="592">
        <v>0</v>
      </c>
      <c r="M43" s="934">
        <v>237</v>
      </c>
      <c r="N43" s="939">
        <v>43.88185654008439</v>
      </c>
      <c r="O43" s="938">
        <v>62.869198312236286</v>
      </c>
      <c r="P43" s="143"/>
    </row>
    <row r="44" spans="1:16" ht="12">
      <c r="A44" s="143"/>
      <c r="B44" s="385" t="s">
        <v>1006</v>
      </c>
      <c r="C44" s="929">
        <v>523</v>
      </c>
      <c r="D44" s="930">
        <v>6</v>
      </c>
      <c r="E44" s="933"/>
      <c r="F44" s="929">
        <v>451</v>
      </c>
      <c r="G44" s="737">
        <v>0</v>
      </c>
      <c r="H44" s="935"/>
      <c r="I44" s="596">
        <v>0</v>
      </c>
      <c r="J44" s="936">
        <v>1</v>
      </c>
      <c r="K44" s="933"/>
      <c r="L44" s="592">
        <v>72</v>
      </c>
      <c r="M44" s="934">
        <v>1341</v>
      </c>
      <c r="N44" s="939">
        <v>33.63161819537658</v>
      </c>
      <c r="O44" s="938">
        <v>39.00074571215511</v>
      </c>
      <c r="P44" s="143"/>
    </row>
    <row r="45" spans="1:16" ht="12">
      <c r="A45" s="143"/>
      <c r="B45" s="385" t="s">
        <v>1007</v>
      </c>
      <c r="C45" s="929">
        <v>183</v>
      </c>
      <c r="D45" s="930">
        <v>1</v>
      </c>
      <c r="E45" s="933"/>
      <c r="F45" s="929">
        <v>140</v>
      </c>
      <c r="G45" s="936">
        <v>2</v>
      </c>
      <c r="H45" s="933"/>
      <c r="I45" s="597">
        <v>43</v>
      </c>
      <c r="J45" s="737">
        <v>0</v>
      </c>
      <c r="K45" s="933"/>
      <c r="L45" s="942">
        <v>0</v>
      </c>
      <c r="M45" s="934">
        <v>837</v>
      </c>
      <c r="N45" s="939">
        <v>16.726403823178014</v>
      </c>
      <c r="O45" s="938">
        <v>21.863799283154123</v>
      </c>
      <c r="P45" s="143"/>
    </row>
    <row r="46" spans="1:16" ht="12">
      <c r="A46" s="143"/>
      <c r="B46" s="385" t="s">
        <v>1008</v>
      </c>
      <c r="C46" s="929">
        <v>284</v>
      </c>
      <c r="D46" s="930">
        <v>4</v>
      </c>
      <c r="E46" s="933"/>
      <c r="F46" s="929">
        <v>261</v>
      </c>
      <c r="G46" s="936">
        <v>3</v>
      </c>
      <c r="H46" s="933">
        <v>1</v>
      </c>
      <c r="I46" s="597">
        <v>23</v>
      </c>
      <c r="J46" s="940">
        <v>0</v>
      </c>
      <c r="K46" s="941"/>
      <c r="L46" s="592">
        <v>0</v>
      </c>
      <c r="M46" s="934">
        <v>424</v>
      </c>
      <c r="N46" s="939">
        <v>61.556603773584904</v>
      </c>
      <c r="O46" s="938">
        <v>66.98113207547169</v>
      </c>
      <c r="P46" s="143"/>
    </row>
    <row r="47" spans="1:16" ht="12">
      <c r="A47" s="143"/>
      <c r="B47" s="385" t="s">
        <v>1009</v>
      </c>
      <c r="C47" s="929">
        <v>516</v>
      </c>
      <c r="D47" s="930">
        <v>5</v>
      </c>
      <c r="E47" s="933">
        <v>1</v>
      </c>
      <c r="F47" s="929">
        <v>516</v>
      </c>
      <c r="G47" s="737">
        <v>0</v>
      </c>
      <c r="H47" s="935"/>
      <c r="I47" s="596">
        <v>0</v>
      </c>
      <c r="J47" s="737">
        <v>1</v>
      </c>
      <c r="K47" s="933"/>
      <c r="L47" s="942">
        <v>0</v>
      </c>
      <c r="M47" s="934">
        <v>738</v>
      </c>
      <c r="N47" s="939">
        <v>69.91869918699187</v>
      </c>
      <c r="O47" s="938">
        <v>69.91869918699187</v>
      </c>
      <c r="P47" s="143"/>
    </row>
    <row r="48" spans="1:16" ht="12">
      <c r="A48" s="143"/>
      <c r="B48" s="385" t="s">
        <v>1010</v>
      </c>
      <c r="C48" s="929">
        <v>137</v>
      </c>
      <c r="D48" s="930">
        <v>2</v>
      </c>
      <c r="E48" s="933"/>
      <c r="F48" s="929">
        <v>118</v>
      </c>
      <c r="G48" s="737">
        <v>0</v>
      </c>
      <c r="H48" s="935"/>
      <c r="I48" s="596">
        <v>0</v>
      </c>
      <c r="J48" s="936">
        <v>1</v>
      </c>
      <c r="K48" s="933"/>
      <c r="L48" s="592">
        <v>19</v>
      </c>
      <c r="M48" s="934">
        <v>352</v>
      </c>
      <c r="N48" s="939">
        <v>33.52272727272727</v>
      </c>
      <c r="O48" s="938">
        <v>38.92045454545455</v>
      </c>
      <c r="P48" s="143"/>
    </row>
    <row r="49" spans="1:16" ht="12">
      <c r="A49" s="143"/>
      <c r="B49" s="385" t="s">
        <v>1014</v>
      </c>
      <c r="C49" s="929">
        <v>89</v>
      </c>
      <c r="D49" s="930">
        <v>1</v>
      </c>
      <c r="E49" s="933"/>
      <c r="F49" s="929">
        <v>89</v>
      </c>
      <c r="G49" s="737">
        <v>0</v>
      </c>
      <c r="H49" s="935"/>
      <c r="I49" s="596">
        <v>0</v>
      </c>
      <c r="J49" s="943">
        <v>0</v>
      </c>
      <c r="K49" s="941"/>
      <c r="L49" s="942">
        <v>0</v>
      </c>
      <c r="M49" s="934">
        <v>397</v>
      </c>
      <c r="N49" s="939">
        <v>22.418136020151135</v>
      </c>
      <c r="O49" s="938">
        <v>22.418136020151135</v>
      </c>
      <c r="P49" s="143"/>
    </row>
    <row r="50" spans="1:16" ht="12">
      <c r="A50" s="143"/>
      <c r="B50" s="385" t="s">
        <v>1045</v>
      </c>
      <c r="C50" s="929">
        <v>189</v>
      </c>
      <c r="D50" s="930">
        <v>3</v>
      </c>
      <c r="E50" s="933"/>
      <c r="F50" s="929">
        <v>173</v>
      </c>
      <c r="G50" s="936">
        <v>1</v>
      </c>
      <c r="H50" s="933">
        <v>1</v>
      </c>
      <c r="I50" s="597">
        <v>16</v>
      </c>
      <c r="J50" s="940">
        <v>0</v>
      </c>
      <c r="K50" s="941"/>
      <c r="L50" s="592">
        <v>0</v>
      </c>
      <c r="M50" s="934">
        <v>1157</v>
      </c>
      <c r="N50" s="939">
        <v>14.95246326707001</v>
      </c>
      <c r="O50" s="938">
        <v>16.33535004321521</v>
      </c>
      <c r="P50" s="143"/>
    </row>
    <row r="51" spans="1:16" ht="12.75" thickBot="1">
      <c r="A51" s="143"/>
      <c r="B51" s="385" t="s">
        <v>1015</v>
      </c>
      <c r="C51" s="929">
        <v>274</v>
      </c>
      <c r="D51" s="930">
        <v>4</v>
      </c>
      <c r="E51" s="933"/>
      <c r="F51" s="929">
        <v>274</v>
      </c>
      <c r="G51" s="737">
        <v>0</v>
      </c>
      <c r="H51" s="935"/>
      <c r="I51" s="596">
        <v>0</v>
      </c>
      <c r="J51" s="940">
        <v>0</v>
      </c>
      <c r="K51" s="941"/>
      <c r="L51" s="942">
        <v>0</v>
      </c>
      <c r="M51" s="934">
        <v>656</v>
      </c>
      <c r="N51" s="939">
        <v>41.76829268292683</v>
      </c>
      <c r="O51" s="938">
        <v>41.76829268292683</v>
      </c>
      <c r="P51" s="143"/>
    </row>
    <row r="52" spans="1:15" ht="12">
      <c r="A52" s="143"/>
      <c r="B52" s="944" t="s">
        <v>660</v>
      </c>
      <c r="C52" s="944"/>
      <c r="D52" s="944"/>
      <c r="E52" s="944"/>
      <c r="F52" s="944"/>
      <c r="G52" s="944"/>
      <c r="H52" s="944"/>
      <c r="I52" s="944"/>
      <c r="J52" s="944"/>
      <c r="K52" s="944"/>
      <c r="L52" s="944"/>
      <c r="M52" s="944"/>
      <c r="N52" s="944"/>
      <c r="O52" s="944"/>
    </row>
    <row r="53" spans="1:15" ht="12">
      <c r="A53" s="143"/>
      <c r="B53" s="143" t="s">
        <v>661</v>
      </c>
      <c r="C53" s="143"/>
      <c r="D53" s="143"/>
      <c r="E53" s="143"/>
      <c r="F53" s="143"/>
      <c r="G53" s="143"/>
      <c r="H53" s="143"/>
      <c r="I53" s="143"/>
      <c r="J53" s="143"/>
      <c r="K53" s="143"/>
      <c r="L53" s="143"/>
      <c r="M53" s="143"/>
      <c r="N53" s="143"/>
      <c r="O53" s="143"/>
    </row>
    <row r="54" spans="1:2" ht="12">
      <c r="A54" s="143"/>
      <c r="B54" s="143"/>
    </row>
  </sheetData>
  <mergeCells count="3">
    <mergeCell ref="D5:E5"/>
    <mergeCell ref="J5:K5"/>
    <mergeCell ref="G5:H5"/>
  </mergeCells>
  <printOptions/>
  <pageMargins left="0.2755905511811024" right="0.31496062992125984" top="0.5118110236220472" bottom="0.3937007874015748" header="0.31496062992125984" footer="0.1968503937007874"/>
  <pageSetup horizontalDpi="400" verticalDpi="400" orientation="portrait" paperSize="9" r:id="rId1"/>
</worksheet>
</file>

<file path=xl/worksheets/sheet43.xml><?xml version="1.0" encoding="utf-8"?>
<worksheet xmlns="http://schemas.openxmlformats.org/spreadsheetml/2006/main" xmlns:r="http://schemas.openxmlformats.org/officeDocument/2006/relationships">
  <sheetPr>
    <pageSetUpPr fitToPage="1"/>
  </sheetPr>
  <dimension ref="A2:R35"/>
  <sheetViews>
    <sheetView workbookViewId="0" topLeftCell="B1">
      <selection activeCell="B1" sqref="B1"/>
    </sheetView>
  </sheetViews>
  <sheetFormatPr defaultColWidth="9.00390625" defaultRowHeight="13.5"/>
  <cols>
    <col min="1" max="1" width="1.37890625" style="582" customWidth="1"/>
    <col min="2" max="2" width="2.625" style="582" customWidth="1"/>
    <col min="3" max="3" width="18.625" style="582" customWidth="1"/>
    <col min="4" max="4" width="7.875" style="582" bestFit="1" customWidth="1"/>
    <col min="5" max="5" width="5.125" style="582" customWidth="1"/>
    <col min="6" max="6" width="4.50390625" style="582" customWidth="1"/>
    <col min="7" max="9" width="5.625" style="582" customWidth="1"/>
    <col min="10" max="10" width="5.125" style="582" customWidth="1"/>
    <col min="11" max="11" width="5.625" style="582" customWidth="1"/>
    <col min="12" max="14" width="4.625" style="582" customWidth="1"/>
    <col min="15" max="15" width="6.875" style="582" customWidth="1"/>
    <col min="16" max="16" width="4.625" style="582" customWidth="1"/>
    <col min="17" max="18" width="5.625" style="582" customWidth="1"/>
    <col min="19" max="16384" width="9.00390625" style="582" customWidth="1"/>
  </cols>
  <sheetData>
    <row r="2" spans="2:12" ht="14.25">
      <c r="B2" s="140" t="s">
        <v>307</v>
      </c>
      <c r="C2" s="581"/>
      <c r="D2" s="581"/>
      <c r="E2" s="581"/>
      <c r="F2" s="581"/>
      <c r="G2" s="581"/>
      <c r="H2" s="581"/>
      <c r="I2" s="581"/>
      <c r="J2" s="581"/>
      <c r="K2" s="581"/>
      <c r="L2" s="581"/>
    </row>
    <row r="3" spans="2:18" ht="12" thickBot="1">
      <c r="B3" s="874"/>
      <c r="C3" s="874"/>
      <c r="D3" s="874"/>
      <c r="E3" s="874"/>
      <c r="F3" s="874"/>
      <c r="G3" s="874"/>
      <c r="H3" s="874"/>
      <c r="I3" s="874"/>
      <c r="J3" s="874"/>
      <c r="K3" s="874"/>
      <c r="L3" s="874"/>
      <c r="M3" s="945"/>
      <c r="N3" s="945"/>
      <c r="O3" s="945"/>
      <c r="P3" s="945"/>
      <c r="Q3" s="945"/>
      <c r="R3" s="945"/>
    </row>
    <row r="4" spans="1:18" ht="12" thickTop="1">
      <c r="A4" s="874"/>
      <c r="B4" s="946"/>
      <c r="C4" s="947"/>
      <c r="D4" s="1515" t="s">
        <v>141</v>
      </c>
      <c r="E4" s="1523" t="s">
        <v>662</v>
      </c>
      <c r="F4" s="1523" t="s">
        <v>663</v>
      </c>
      <c r="G4" s="1523" t="s">
        <v>1296</v>
      </c>
      <c r="H4" s="1523" t="s">
        <v>1297</v>
      </c>
      <c r="I4" s="1523" t="s">
        <v>1298</v>
      </c>
      <c r="J4" s="1523" t="s">
        <v>664</v>
      </c>
      <c r="K4" s="1523" t="s">
        <v>665</v>
      </c>
      <c r="L4" s="1523" t="s">
        <v>1299</v>
      </c>
      <c r="M4" s="1523" t="s">
        <v>666</v>
      </c>
      <c r="N4" s="1523" t="s">
        <v>1300</v>
      </c>
      <c r="O4" s="1523" t="s">
        <v>667</v>
      </c>
      <c r="P4" s="1523" t="s">
        <v>668</v>
      </c>
      <c r="Q4" s="1523" t="s">
        <v>669</v>
      </c>
      <c r="R4" s="1527" t="s">
        <v>670</v>
      </c>
    </row>
    <row r="5" spans="1:18" ht="13.5" customHeight="1">
      <c r="A5" s="874"/>
      <c r="B5" s="1529" t="s">
        <v>671</v>
      </c>
      <c r="C5" s="1530"/>
      <c r="D5" s="1524"/>
      <c r="E5" s="1524"/>
      <c r="F5" s="1524"/>
      <c r="G5" s="1524"/>
      <c r="H5" s="1524"/>
      <c r="I5" s="1524"/>
      <c r="J5" s="1524"/>
      <c r="K5" s="1524"/>
      <c r="L5" s="1524"/>
      <c r="M5" s="1524"/>
      <c r="N5" s="1524"/>
      <c r="O5" s="1524"/>
      <c r="P5" s="1524"/>
      <c r="Q5" s="1524"/>
      <c r="R5" s="1528"/>
    </row>
    <row r="6" spans="1:18" ht="11.25">
      <c r="A6" s="874"/>
      <c r="B6" s="949"/>
      <c r="C6" s="950"/>
      <c r="D6" s="1393"/>
      <c r="E6" s="1393"/>
      <c r="F6" s="1393"/>
      <c r="G6" s="1393"/>
      <c r="H6" s="1393"/>
      <c r="I6" s="1393"/>
      <c r="J6" s="1393"/>
      <c r="K6" s="1393"/>
      <c r="L6" s="1393"/>
      <c r="M6" s="1393"/>
      <c r="N6" s="1393"/>
      <c r="O6" s="1393"/>
      <c r="P6" s="1393"/>
      <c r="Q6" s="1393"/>
      <c r="R6" s="1397"/>
    </row>
    <row r="7" spans="1:18" s="325" customFormat="1" ht="18" customHeight="1">
      <c r="A7" s="500"/>
      <c r="B7" s="951"/>
      <c r="C7" s="618" t="s">
        <v>672</v>
      </c>
      <c r="D7" s="518">
        <v>1440</v>
      </c>
      <c r="E7" s="518">
        <v>242</v>
      </c>
      <c r="F7" s="518">
        <v>2</v>
      </c>
      <c r="G7" s="518">
        <v>30</v>
      </c>
      <c r="H7" s="518">
        <v>127</v>
      </c>
      <c r="I7" s="518">
        <v>39</v>
      </c>
      <c r="J7" s="518">
        <v>568</v>
      </c>
      <c r="K7" s="531">
        <v>106</v>
      </c>
      <c r="L7" s="518">
        <v>21</v>
      </c>
      <c r="M7" s="518">
        <v>14</v>
      </c>
      <c r="N7" s="518">
        <v>106</v>
      </c>
      <c r="O7" s="518">
        <v>29</v>
      </c>
      <c r="P7" s="518">
        <v>139</v>
      </c>
      <c r="Q7" s="518">
        <v>9</v>
      </c>
      <c r="R7" s="880">
        <v>8</v>
      </c>
    </row>
    <row r="8" spans="1:18" s="953" customFormat="1" ht="18" customHeight="1">
      <c r="A8" s="952"/>
      <c r="B8" s="526"/>
      <c r="C8" s="954" t="s">
        <v>580</v>
      </c>
      <c r="D8" s="883">
        <f aca="true" t="shared" si="0" ref="D8:R8">SUM(D10:D16)</f>
        <v>1809</v>
      </c>
      <c r="E8" s="883">
        <f t="shared" si="0"/>
        <v>312</v>
      </c>
      <c r="F8" s="883">
        <f t="shared" si="0"/>
        <v>2</v>
      </c>
      <c r="G8" s="883">
        <f t="shared" si="0"/>
        <v>71</v>
      </c>
      <c r="H8" s="883">
        <f t="shared" si="0"/>
        <v>131</v>
      </c>
      <c r="I8" s="883">
        <f t="shared" si="0"/>
        <v>215</v>
      </c>
      <c r="J8" s="883">
        <f t="shared" si="0"/>
        <v>679</v>
      </c>
      <c r="K8" s="883">
        <f t="shared" si="0"/>
        <v>121</v>
      </c>
      <c r="L8" s="883">
        <f t="shared" si="0"/>
        <v>25</v>
      </c>
      <c r="M8" s="883">
        <f t="shared" si="0"/>
        <v>15</v>
      </c>
      <c r="N8" s="883">
        <f t="shared" si="0"/>
        <v>111</v>
      </c>
      <c r="O8" s="883">
        <f t="shared" si="0"/>
        <v>17</v>
      </c>
      <c r="P8" s="883">
        <f t="shared" si="0"/>
        <v>104</v>
      </c>
      <c r="Q8" s="883">
        <f t="shared" si="0"/>
        <v>1</v>
      </c>
      <c r="R8" s="884">
        <f t="shared" si="0"/>
        <v>5</v>
      </c>
    </row>
    <row r="9" spans="1:18" s="953" customFormat="1" ht="11.25" customHeight="1">
      <c r="A9" s="952"/>
      <c r="B9" s="948" t="s">
        <v>1302</v>
      </c>
      <c r="C9" s="954"/>
      <c r="D9" s="883"/>
      <c r="E9" s="883"/>
      <c r="F9" s="883"/>
      <c r="G9" s="883"/>
      <c r="H9" s="883"/>
      <c r="I9" s="883"/>
      <c r="J9" s="883"/>
      <c r="K9" s="883"/>
      <c r="L9" s="883"/>
      <c r="M9" s="883"/>
      <c r="N9" s="883"/>
      <c r="O9" s="883"/>
      <c r="P9" s="883"/>
      <c r="Q9" s="883"/>
      <c r="R9" s="884"/>
    </row>
    <row r="10" spans="1:18" ht="11.25">
      <c r="A10" s="874"/>
      <c r="B10" s="948"/>
      <c r="C10" s="618" t="s">
        <v>1285</v>
      </c>
      <c r="D10" s="894">
        <f aca="true" t="shared" si="1" ref="D10:D16">SUM(E10:R10)</f>
        <v>39</v>
      </c>
      <c r="E10" s="1250">
        <v>35</v>
      </c>
      <c r="F10" s="1250">
        <v>0</v>
      </c>
      <c r="G10" s="1250">
        <v>2</v>
      </c>
      <c r="H10" s="1250">
        <v>0</v>
      </c>
      <c r="I10" s="1250">
        <v>0</v>
      </c>
      <c r="J10" s="1250">
        <v>2</v>
      </c>
      <c r="K10" s="1250">
        <v>0</v>
      </c>
      <c r="L10" s="1250">
        <v>0</v>
      </c>
      <c r="M10" s="1250">
        <v>0</v>
      </c>
      <c r="N10" s="1250">
        <v>0</v>
      </c>
      <c r="O10" s="1250">
        <v>0</v>
      </c>
      <c r="P10" s="1250">
        <v>0</v>
      </c>
      <c r="Q10" s="1250">
        <v>0</v>
      </c>
      <c r="R10" s="1251">
        <v>0</v>
      </c>
    </row>
    <row r="11" spans="1:18" ht="11.25">
      <c r="A11" s="874"/>
      <c r="B11" s="948" t="s">
        <v>1286</v>
      </c>
      <c r="C11" s="618" t="s">
        <v>1287</v>
      </c>
      <c r="D11" s="894">
        <f t="shared" si="1"/>
        <v>100</v>
      </c>
      <c r="E11" s="1250">
        <v>40</v>
      </c>
      <c r="F11" s="1250">
        <v>0</v>
      </c>
      <c r="G11" s="1250">
        <v>5</v>
      </c>
      <c r="H11" s="1250">
        <v>8</v>
      </c>
      <c r="I11" s="1250">
        <v>3</v>
      </c>
      <c r="J11" s="1250">
        <v>25</v>
      </c>
      <c r="K11" s="1250">
        <v>17</v>
      </c>
      <c r="L11" s="1250">
        <v>0</v>
      </c>
      <c r="M11" s="1250">
        <v>0</v>
      </c>
      <c r="N11" s="1250">
        <v>2</v>
      </c>
      <c r="O11" s="1250">
        <v>0</v>
      </c>
      <c r="P11" s="1250">
        <v>0</v>
      </c>
      <c r="Q11" s="1250">
        <v>0</v>
      </c>
      <c r="R11" s="1251">
        <v>0</v>
      </c>
    </row>
    <row r="12" spans="1:18" ht="11.25">
      <c r="A12" s="874"/>
      <c r="B12" s="948"/>
      <c r="C12" s="618" t="s">
        <v>1288</v>
      </c>
      <c r="D12" s="894">
        <f t="shared" si="1"/>
        <v>522</v>
      </c>
      <c r="E12" s="1250">
        <v>62</v>
      </c>
      <c r="F12" s="1250">
        <v>0</v>
      </c>
      <c r="G12" s="1250">
        <v>25</v>
      </c>
      <c r="H12" s="1250">
        <v>98</v>
      </c>
      <c r="I12" s="1250">
        <v>7</v>
      </c>
      <c r="J12" s="1250">
        <v>192</v>
      </c>
      <c r="K12" s="1250">
        <v>84</v>
      </c>
      <c r="L12" s="1250">
        <v>0</v>
      </c>
      <c r="M12" s="1250">
        <v>0</v>
      </c>
      <c r="N12" s="1250">
        <v>34</v>
      </c>
      <c r="O12" s="1250">
        <v>0</v>
      </c>
      <c r="P12" s="1250">
        <v>17</v>
      </c>
      <c r="Q12" s="1250">
        <v>1</v>
      </c>
      <c r="R12" s="1251">
        <v>2</v>
      </c>
    </row>
    <row r="13" spans="1:18" ht="11.25">
      <c r="A13" s="874"/>
      <c r="B13" s="948" t="s">
        <v>1289</v>
      </c>
      <c r="C13" s="618" t="s">
        <v>1303</v>
      </c>
      <c r="D13" s="894">
        <f t="shared" si="1"/>
        <v>264</v>
      </c>
      <c r="E13" s="1250">
        <v>54</v>
      </c>
      <c r="F13" s="1250">
        <v>0</v>
      </c>
      <c r="G13" s="1250">
        <v>10</v>
      </c>
      <c r="H13" s="1250">
        <v>10</v>
      </c>
      <c r="I13" s="1250">
        <v>3</v>
      </c>
      <c r="J13" s="1250">
        <v>124</v>
      </c>
      <c r="K13" s="1250">
        <v>10</v>
      </c>
      <c r="L13" s="1250">
        <v>1</v>
      </c>
      <c r="M13" s="1250">
        <v>1</v>
      </c>
      <c r="N13" s="1250">
        <v>28</v>
      </c>
      <c r="O13" s="1250">
        <v>2</v>
      </c>
      <c r="P13" s="1250">
        <v>21</v>
      </c>
      <c r="Q13" s="1250">
        <v>0</v>
      </c>
      <c r="R13" s="1251">
        <v>0</v>
      </c>
    </row>
    <row r="14" spans="1:18" ht="11.25">
      <c r="A14" s="874"/>
      <c r="B14" s="948"/>
      <c r="C14" s="618" t="s">
        <v>1304</v>
      </c>
      <c r="D14" s="894">
        <f t="shared" si="1"/>
        <v>179</v>
      </c>
      <c r="E14" s="1250">
        <v>43</v>
      </c>
      <c r="F14" s="1250">
        <v>0</v>
      </c>
      <c r="G14" s="1250">
        <v>7</v>
      </c>
      <c r="H14" s="1250">
        <v>10</v>
      </c>
      <c r="I14" s="1250">
        <v>3</v>
      </c>
      <c r="J14" s="1250">
        <v>53</v>
      </c>
      <c r="K14" s="1250">
        <v>5</v>
      </c>
      <c r="L14" s="1250">
        <v>2</v>
      </c>
      <c r="M14" s="1250">
        <v>1</v>
      </c>
      <c r="N14" s="1250">
        <v>21</v>
      </c>
      <c r="O14" s="1250">
        <v>2</v>
      </c>
      <c r="P14" s="1250">
        <v>30</v>
      </c>
      <c r="Q14" s="1250">
        <v>0</v>
      </c>
      <c r="R14" s="1251">
        <v>2</v>
      </c>
    </row>
    <row r="15" spans="1:18" ht="11.25">
      <c r="A15" s="874"/>
      <c r="B15" s="948" t="s">
        <v>151</v>
      </c>
      <c r="C15" s="618" t="s">
        <v>1305</v>
      </c>
      <c r="D15" s="894">
        <f t="shared" si="1"/>
        <v>238</v>
      </c>
      <c r="E15" s="1250">
        <v>42</v>
      </c>
      <c r="F15" s="1250">
        <v>1</v>
      </c>
      <c r="G15" s="1250">
        <v>5</v>
      </c>
      <c r="H15" s="1250">
        <v>5</v>
      </c>
      <c r="I15" s="1250">
        <v>8</v>
      </c>
      <c r="J15" s="1250">
        <v>107</v>
      </c>
      <c r="K15" s="1250">
        <v>3</v>
      </c>
      <c r="L15" s="1250">
        <v>8</v>
      </c>
      <c r="M15" s="1250">
        <v>12</v>
      </c>
      <c r="N15" s="1250">
        <v>17</v>
      </c>
      <c r="O15" s="1250">
        <v>11</v>
      </c>
      <c r="P15" s="1250">
        <v>18</v>
      </c>
      <c r="Q15" s="1250">
        <v>0</v>
      </c>
      <c r="R15" s="1251">
        <v>1</v>
      </c>
    </row>
    <row r="16" spans="1:18" ht="11.25">
      <c r="A16" s="874"/>
      <c r="B16" s="948"/>
      <c r="C16" s="618" t="s">
        <v>673</v>
      </c>
      <c r="D16" s="894">
        <f t="shared" si="1"/>
        <v>467</v>
      </c>
      <c r="E16" s="1250">
        <v>36</v>
      </c>
      <c r="F16" s="1250">
        <v>1</v>
      </c>
      <c r="G16" s="1250">
        <v>17</v>
      </c>
      <c r="H16" s="1250">
        <v>0</v>
      </c>
      <c r="I16" s="1250">
        <v>191</v>
      </c>
      <c r="J16" s="1250">
        <v>176</v>
      </c>
      <c r="K16" s="1250">
        <v>2</v>
      </c>
      <c r="L16" s="1250">
        <v>14</v>
      </c>
      <c r="M16" s="1250">
        <v>1</v>
      </c>
      <c r="N16" s="1250">
        <v>9</v>
      </c>
      <c r="O16" s="1250">
        <v>2</v>
      </c>
      <c r="P16" s="1250">
        <v>18</v>
      </c>
      <c r="Q16" s="1250">
        <v>0</v>
      </c>
      <c r="R16" s="1251">
        <v>0</v>
      </c>
    </row>
    <row r="17" spans="1:18" ht="11.25">
      <c r="A17" s="874"/>
      <c r="B17" s="948"/>
      <c r="C17" s="955"/>
      <c r="D17" s="894"/>
      <c r="E17" s="894"/>
      <c r="F17" s="894"/>
      <c r="G17" s="894"/>
      <c r="H17" s="894"/>
      <c r="I17" s="894"/>
      <c r="J17" s="894"/>
      <c r="K17" s="894"/>
      <c r="L17" s="894"/>
      <c r="M17" s="894"/>
      <c r="N17" s="894"/>
      <c r="O17" s="894"/>
      <c r="P17" s="894"/>
      <c r="Q17" s="894"/>
      <c r="R17" s="895"/>
    </row>
    <row r="18" spans="1:18" ht="11.25">
      <c r="A18" s="874"/>
      <c r="B18" s="948"/>
      <c r="C18" s="955" t="s">
        <v>674</v>
      </c>
      <c r="D18" s="894">
        <f>SUM(E18:R18)</f>
        <v>1153</v>
      </c>
      <c r="E18" s="894">
        <v>158</v>
      </c>
      <c r="F18" s="894">
        <v>1</v>
      </c>
      <c r="G18" s="894">
        <v>36</v>
      </c>
      <c r="H18" s="894">
        <v>104</v>
      </c>
      <c r="I18" s="894">
        <v>100</v>
      </c>
      <c r="J18" s="894">
        <v>476</v>
      </c>
      <c r="K18" s="1250">
        <v>93</v>
      </c>
      <c r="L18" s="894">
        <v>12</v>
      </c>
      <c r="M18" s="894">
        <v>13</v>
      </c>
      <c r="N18" s="894">
        <v>80</v>
      </c>
      <c r="O18" s="894">
        <v>9</v>
      </c>
      <c r="P18" s="894">
        <v>67</v>
      </c>
      <c r="Q18" s="894">
        <v>1</v>
      </c>
      <c r="R18" s="895">
        <v>3</v>
      </c>
    </row>
    <row r="19" spans="1:18" ht="11.25">
      <c r="A19" s="874"/>
      <c r="B19" s="956"/>
      <c r="C19" s="957" t="s">
        <v>675</v>
      </c>
      <c r="D19" s="1252">
        <f>SUM(E19:R19)</f>
        <v>656</v>
      </c>
      <c r="E19" s="1252">
        <v>154</v>
      </c>
      <c r="F19" s="1253">
        <v>1</v>
      </c>
      <c r="G19" s="1252">
        <v>35</v>
      </c>
      <c r="H19" s="1252">
        <v>27</v>
      </c>
      <c r="I19" s="1252">
        <v>115</v>
      </c>
      <c r="J19" s="1252">
        <v>203</v>
      </c>
      <c r="K19" s="1253">
        <v>28</v>
      </c>
      <c r="L19" s="1252">
        <v>13</v>
      </c>
      <c r="M19" s="1252">
        <v>2</v>
      </c>
      <c r="N19" s="1252">
        <v>31</v>
      </c>
      <c r="O19" s="1252">
        <v>8</v>
      </c>
      <c r="P19" s="1252">
        <v>37</v>
      </c>
      <c r="Q19" s="1252">
        <v>0</v>
      </c>
      <c r="R19" s="1254">
        <v>2</v>
      </c>
    </row>
    <row r="20" spans="1:18" s="325" customFormat="1" ht="18" customHeight="1">
      <c r="A20" s="500"/>
      <c r="B20" s="958"/>
      <c r="C20" s="618" t="s">
        <v>676</v>
      </c>
      <c r="D20" s="518">
        <v>1345</v>
      </c>
      <c r="E20" s="518">
        <v>229</v>
      </c>
      <c r="F20" s="518">
        <v>2</v>
      </c>
      <c r="G20" s="518">
        <v>29</v>
      </c>
      <c r="H20" s="518">
        <v>123</v>
      </c>
      <c r="I20" s="518">
        <v>38</v>
      </c>
      <c r="J20" s="518">
        <v>525</v>
      </c>
      <c r="K20" s="518">
        <v>103</v>
      </c>
      <c r="L20" s="518">
        <v>23</v>
      </c>
      <c r="M20" s="518">
        <v>16</v>
      </c>
      <c r="N20" s="518">
        <v>83</v>
      </c>
      <c r="O20" s="518">
        <v>18</v>
      </c>
      <c r="P20" s="518">
        <v>134</v>
      </c>
      <c r="Q20" s="518">
        <v>9</v>
      </c>
      <c r="R20" s="880">
        <v>13</v>
      </c>
    </row>
    <row r="21" spans="1:18" s="953" customFormat="1" ht="18" customHeight="1">
      <c r="A21" s="952"/>
      <c r="B21" s="958" t="s">
        <v>1290</v>
      </c>
      <c r="C21" s="954" t="s">
        <v>677</v>
      </c>
      <c r="D21" s="883">
        <f aca="true" t="shared" si="2" ref="D21:R21">SUM(D23:D29)</f>
        <v>1975</v>
      </c>
      <c r="E21" s="883">
        <f t="shared" si="2"/>
        <v>338</v>
      </c>
      <c r="F21" s="883">
        <f t="shared" si="2"/>
        <v>4</v>
      </c>
      <c r="G21" s="883">
        <f t="shared" si="2"/>
        <v>74</v>
      </c>
      <c r="H21" s="883">
        <f t="shared" si="2"/>
        <v>140</v>
      </c>
      <c r="I21" s="883">
        <f t="shared" si="2"/>
        <v>218</v>
      </c>
      <c r="J21" s="883">
        <f t="shared" si="2"/>
        <v>711</v>
      </c>
      <c r="K21" s="883">
        <f t="shared" si="2"/>
        <v>127</v>
      </c>
      <c r="L21" s="883">
        <f t="shared" si="2"/>
        <v>27</v>
      </c>
      <c r="M21" s="883">
        <f t="shared" si="2"/>
        <v>16</v>
      </c>
      <c r="N21" s="883">
        <f t="shared" si="2"/>
        <v>154</v>
      </c>
      <c r="O21" s="883">
        <f t="shared" si="2"/>
        <v>38</v>
      </c>
      <c r="P21" s="883">
        <f t="shared" si="2"/>
        <v>109</v>
      </c>
      <c r="Q21" s="883">
        <f t="shared" si="2"/>
        <v>4</v>
      </c>
      <c r="R21" s="884">
        <f t="shared" si="2"/>
        <v>15</v>
      </c>
    </row>
    <row r="22" spans="1:18" ht="11.25">
      <c r="A22" s="874"/>
      <c r="B22" s="948"/>
      <c r="C22" s="955"/>
      <c r="D22" s="894"/>
      <c r="E22" s="894"/>
      <c r="F22" s="894"/>
      <c r="G22" s="894"/>
      <c r="H22" s="894"/>
      <c r="I22" s="894"/>
      <c r="J22" s="894"/>
      <c r="K22" s="894"/>
      <c r="L22" s="894"/>
      <c r="M22" s="894"/>
      <c r="N22" s="894"/>
      <c r="O22" s="894"/>
      <c r="P22" s="894"/>
      <c r="Q22" s="894"/>
      <c r="R22" s="895"/>
    </row>
    <row r="23" spans="1:18" ht="11.25">
      <c r="A23" s="874"/>
      <c r="B23" s="948" t="s">
        <v>1291</v>
      </c>
      <c r="C23" s="618" t="s">
        <v>1292</v>
      </c>
      <c r="D23" s="1250">
        <f aca="true" t="shared" si="3" ref="D23:D30">SUM(E23:R23)</f>
        <v>2</v>
      </c>
      <c r="E23" s="1250">
        <v>1</v>
      </c>
      <c r="F23" s="1250">
        <v>0</v>
      </c>
      <c r="G23" s="1250">
        <v>0</v>
      </c>
      <c r="H23" s="1250">
        <v>0</v>
      </c>
      <c r="I23" s="1250">
        <v>0</v>
      </c>
      <c r="J23" s="1250">
        <v>0</v>
      </c>
      <c r="K23" s="1250">
        <v>0</v>
      </c>
      <c r="L23" s="1250">
        <v>0</v>
      </c>
      <c r="M23" s="1250">
        <v>1</v>
      </c>
      <c r="N23" s="1250">
        <v>0</v>
      </c>
      <c r="O23" s="1250">
        <v>0</v>
      </c>
      <c r="P23" s="1250">
        <v>0</v>
      </c>
      <c r="Q23" s="1250">
        <v>0</v>
      </c>
      <c r="R23" s="1251">
        <v>0</v>
      </c>
    </row>
    <row r="24" spans="1:18" ht="11.25">
      <c r="A24" s="874"/>
      <c r="B24" s="948"/>
      <c r="C24" s="618" t="s">
        <v>1306</v>
      </c>
      <c r="D24" s="518">
        <f t="shared" si="3"/>
        <v>13</v>
      </c>
      <c r="E24" s="1250">
        <v>9</v>
      </c>
      <c r="F24" s="1250">
        <v>0</v>
      </c>
      <c r="G24" s="1250">
        <v>0</v>
      </c>
      <c r="H24" s="1250">
        <v>0</v>
      </c>
      <c r="I24" s="1250">
        <v>0</v>
      </c>
      <c r="J24" s="1250">
        <v>2</v>
      </c>
      <c r="K24" s="1250">
        <v>0</v>
      </c>
      <c r="L24" s="1250">
        <v>2</v>
      </c>
      <c r="M24" s="1250">
        <v>0</v>
      </c>
      <c r="N24" s="1250">
        <v>0</v>
      </c>
      <c r="O24" s="1250">
        <v>0</v>
      </c>
      <c r="P24" s="1250">
        <v>0</v>
      </c>
      <c r="Q24" s="1250">
        <v>0</v>
      </c>
      <c r="R24" s="1251">
        <v>0</v>
      </c>
    </row>
    <row r="25" spans="1:18" ht="11.25">
      <c r="A25" s="874"/>
      <c r="B25" s="948" t="s">
        <v>1289</v>
      </c>
      <c r="C25" s="618" t="s">
        <v>678</v>
      </c>
      <c r="D25" s="894">
        <f t="shared" si="3"/>
        <v>111</v>
      </c>
      <c r="E25" s="1250">
        <v>67</v>
      </c>
      <c r="F25" s="1250">
        <v>0</v>
      </c>
      <c r="G25" s="1250">
        <v>6</v>
      </c>
      <c r="H25" s="1250">
        <v>0</v>
      </c>
      <c r="I25" s="1250">
        <v>4</v>
      </c>
      <c r="J25" s="1250">
        <v>9</v>
      </c>
      <c r="K25" s="1250">
        <v>5</v>
      </c>
      <c r="L25" s="1250">
        <v>7</v>
      </c>
      <c r="M25" s="1250">
        <v>5</v>
      </c>
      <c r="N25" s="1250">
        <v>5</v>
      </c>
      <c r="O25" s="1250">
        <v>3</v>
      </c>
      <c r="P25" s="1250">
        <v>0</v>
      </c>
      <c r="Q25" s="1250">
        <v>0</v>
      </c>
      <c r="R25" s="1251">
        <v>0</v>
      </c>
    </row>
    <row r="26" spans="1:18" ht="11.25">
      <c r="A26" s="874"/>
      <c r="B26" s="948"/>
      <c r="C26" s="618" t="s">
        <v>1293</v>
      </c>
      <c r="D26" s="1250">
        <f t="shared" si="3"/>
        <v>0</v>
      </c>
      <c r="E26" s="1250">
        <v>0</v>
      </c>
      <c r="F26" s="1250">
        <v>0</v>
      </c>
      <c r="G26" s="1250">
        <v>0</v>
      </c>
      <c r="H26" s="1250">
        <v>0</v>
      </c>
      <c r="I26" s="1250">
        <v>0</v>
      </c>
      <c r="J26" s="1250">
        <v>0</v>
      </c>
      <c r="K26" s="1250">
        <v>0</v>
      </c>
      <c r="L26" s="1250">
        <v>0</v>
      </c>
      <c r="M26" s="1250">
        <v>0</v>
      </c>
      <c r="N26" s="1250">
        <v>0</v>
      </c>
      <c r="O26" s="1250">
        <v>0</v>
      </c>
      <c r="P26" s="1250">
        <v>0</v>
      </c>
      <c r="Q26" s="1250">
        <v>0</v>
      </c>
      <c r="R26" s="1251">
        <v>0</v>
      </c>
    </row>
    <row r="27" spans="1:18" ht="11.25">
      <c r="A27" s="874"/>
      <c r="B27" s="948" t="s">
        <v>151</v>
      </c>
      <c r="C27" s="618" t="s">
        <v>1294</v>
      </c>
      <c r="D27" s="894">
        <f t="shared" si="3"/>
        <v>0</v>
      </c>
      <c r="E27" s="1250">
        <v>0</v>
      </c>
      <c r="F27" s="1250">
        <v>0</v>
      </c>
      <c r="G27" s="1250">
        <v>0</v>
      </c>
      <c r="H27" s="1250">
        <v>0</v>
      </c>
      <c r="I27" s="1250">
        <v>0</v>
      </c>
      <c r="J27" s="1250">
        <v>0</v>
      </c>
      <c r="K27" s="1250">
        <v>0</v>
      </c>
      <c r="L27" s="1250">
        <v>0</v>
      </c>
      <c r="M27" s="1250">
        <v>0</v>
      </c>
      <c r="N27" s="1250">
        <v>0</v>
      </c>
      <c r="O27" s="1250">
        <v>0</v>
      </c>
      <c r="P27" s="1250">
        <v>0</v>
      </c>
      <c r="Q27" s="1250">
        <v>0</v>
      </c>
      <c r="R27" s="1251">
        <v>0</v>
      </c>
    </row>
    <row r="28" spans="1:18" ht="11.25">
      <c r="A28" s="874"/>
      <c r="B28" s="948"/>
      <c r="C28" s="618" t="s">
        <v>1295</v>
      </c>
      <c r="D28" s="894">
        <f t="shared" si="3"/>
        <v>1318</v>
      </c>
      <c r="E28" s="1250">
        <v>252</v>
      </c>
      <c r="F28" s="1250">
        <v>4</v>
      </c>
      <c r="G28" s="1250">
        <v>5</v>
      </c>
      <c r="H28" s="1250">
        <v>127</v>
      </c>
      <c r="I28" s="1250">
        <v>36</v>
      </c>
      <c r="J28" s="1250">
        <v>461</v>
      </c>
      <c r="K28" s="1250">
        <v>104</v>
      </c>
      <c r="L28" s="1250">
        <v>18</v>
      </c>
      <c r="M28" s="1250">
        <v>8</v>
      </c>
      <c r="N28" s="1250">
        <v>142</v>
      </c>
      <c r="O28" s="1250">
        <v>34</v>
      </c>
      <c r="P28" s="1250">
        <v>109</v>
      </c>
      <c r="Q28" s="1250">
        <v>4</v>
      </c>
      <c r="R28" s="1251">
        <v>14</v>
      </c>
    </row>
    <row r="29" spans="1:18" ht="11.25">
      <c r="A29" s="874"/>
      <c r="B29" s="956"/>
      <c r="C29" s="959" t="s">
        <v>346</v>
      </c>
      <c r="D29" s="1252">
        <f t="shared" si="3"/>
        <v>531</v>
      </c>
      <c r="E29" s="1253">
        <v>9</v>
      </c>
      <c r="F29" s="1253">
        <v>0</v>
      </c>
      <c r="G29" s="1253">
        <v>63</v>
      </c>
      <c r="H29" s="1253">
        <v>13</v>
      </c>
      <c r="I29" s="1253">
        <v>178</v>
      </c>
      <c r="J29" s="1253">
        <v>239</v>
      </c>
      <c r="K29" s="1253">
        <v>18</v>
      </c>
      <c r="L29" s="1253">
        <v>0</v>
      </c>
      <c r="M29" s="1253">
        <v>2</v>
      </c>
      <c r="N29" s="1253">
        <v>7</v>
      </c>
      <c r="O29" s="1253">
        <v>1</v>
      </c>
      <c r="P29" s="1253">
        <v>0</v>
      </c>
      <c r="Q29" s="1253">
        <v>0</v>
      </c>
      <c r="R29" s="1254">
        <v>1</v>
      </c>
    </row>
    <row r="30" spans="1:18" ht="15" customHeight="1" thickBot="1">
      <c r="A30" s="874"/>
      <c r="B30" s="1525" t="s">
        <v>679</v>
      </c>
      <c r="C30" s="1526"/>
      <c r="D30" s="1248">
        <f t="shared" si="3"/>
        <v>90</v>
      </c>
      <c r="E30" s="1248">
        <v>37</v>
      </c>
      <c r="F30" s="1255">
        <v>0</v>
      </c>
      <c r="G30" s="1255">
        <v>0</v>
      </c>
      <c r="H30" s="1255">
        <v>1</v>
      </c>
      <c r="I30" s="1255">
        <v>0</v>
      </c>
      <c r="J30" s="1255">
        <v>27</v>
      </c>
      <c r="K30" s="1255">
        <v>4</v>
      </c>
      <c r="L30" s="1255">
        <v>4</v>
      </c>
      <c r="M30" s="1255">
        <v>3</v>
      </c>
      <c r="N30" s="1255">
        <v>12</v>
      </c>
      <c r="O30" s="1255">
        <v>2</v>
      </c>
      <c r="P30" s="1255">
        <v>0</v>
      </c>
      <c r="Q30" s="1255">
        <v>0</v>
      </c>
      <c r="R30" s="1256">
        <v>0</v>
      </c>
    </row>
    <row r="31" spans="1:18" ht="11.25">
      <c r="A31" s="945"/>
      <c r="B31" s="945"/>
      <c r="C31" s="582" t="s">
        <v>1307</v>
      </c>
      <c r="D31" s="945"/>
      <c r="E31" s="945"/>
      <c r="F31" s="945"/>
      <c r="G31" s="945"/>
      <c r="H31" s="945"/>
      <c r="I31" s="945"/>
      <c r="J31" s="945"/>
      <c r="K31" s="945"/>
      <c r="L31" s="945"/>
      <c r="M31" s="945"/>
      <c r="N31" s="945"/>
      <c r="O31" s="945"/>
      <c r="P31" s="945"/>
      <c r="Q31" s="945"/>
      <c r="R31" s="945"/>
    </row>
    <row r="32" spans="1:18" ht="11.25">
      <c r="A32" s="945"/>
      <c r="B32" s="945"/>
      <c r="C32" s="945" t="s">
        <v>680</v>
      </c>
      <c r="D32" s="945"/>
      <c r="E32" s="945"/>
      <c r="F32" s="945"/>
      <c r="G32" s="945"/>
      <c r="H32" s="945"/>
      <c r="I32" s="945"/>
      <c r="J32" s="945"/>
      <c r="K32" s="945"/>
      <c r="L32" s="945"/>
      <c r="M32" s="945"/>
      <c r="N32" s="945"/>
      <c r="O32" s="945"/>
      <c r="P32" s="945"/>
      <c r="Q32" s="945"/>
      <c r="R32" s="945"/>
    </row>
    <row r="33" spans="1:18" ht="11.25">
      <c r="A33" s="945"/>
      <c r="B33" s="945"/>
      <c r="C33" s="945"/>
      <c r="D33" s="945"/>
      <c r="E33" s="945"/>
      <c r="F33" s="945"/>
      <c r="G33" s="945"/>
      <c r="H33" s="945"/>
      <c r="I33" s="945"/>
      <c r="J33" s="945"/>
      <c r="K33" s="945"/>
      <c r="L33" s="945"/>
      <c r="M33" s="945"/>
      <c r="N33" s="945"/>
      <c r="O33" s="945"/>
      <c r="P33" s="945"/>
      <c r="Q33" s="945"/>
      <c r="R33" s="945"/>
    </row>
    <row r="34" spans="1:18" ht="11.25">
      <c r="A34" s="945"/>
      <c r="B34" s="945"/>
      <c r="D34" s="945"/>
      <c r="E34" s="945"/>
      <c r="F34" s="945"/>
      <c r="G34" s="945"/>
      <c r="H34" s="945"/>
      <c r="I34" s="945"/>
      <c r="J34" s="945"/>
      <c r="K34" s="945"/>
      <c r="L34" s="945"/>
      <c r="M34" s="945"/>
      <c r="N34" s="945"/>
      <c r="O34" s="945"/>
      <c r="P34" s="945"/>
      <c r="Q34" s="945"/>
      <c r="R34" s="945"/>
    </row>
    <row r="35" spans="1:3" ht="11.25">
      <c r="A35" s="945"/>
      <c r="B35" s="945"/>
      <c r="C35" s="945"/>
    </row>
  </sheetData>
  <mergeCells count="17">
    <mergeCell ref="B30:C30"/>
    <mergeCell ref="P4:P6"/>
    <mergeCell ref="Q4:Q6"/>
    <mergeCell ref="R4:R6"/>
    <mergeCell ref="B5:C5"/>
    <mergeCell ref="L4:L6"/>
    <mergeCell ref="M4:M6"/>
    <mergeCell ref="N4:N6"/>
    <mergeCell ref="O4:O6"/>
    <mergeCell ref="H4:H6"/>
    <mergeCell ref="I4:I6"/>
    <mergeCell ref="J4:J6"/>
    <mergeCell ref="K4:K6"/>
    <mergeCell ref="D4:D6"/>
    <mergeCell ref="E4:E6"/>
    <mergeCell ref="F4:F6"/>
    <mergeCell ref="G4:G6"/>
  </mergeCells>
  <printOptions/>
  <pageMargins left="0.18" right="0.17" top="1" bottom="1" header="0.512" footer="0.512"/>
  <pageSetup fitToHeight="1" fitToWidth="1" horizontalDpi="600" verticalDpi="600" orientation="portrait" paperSize="9" scale="98" r:id="rId1"/>
  <headerFooter alignWithMargins="0">
    <oddHeader>&amp;R&amp;D　　&amp;T</oddHeader>
  </headerFooter>
</worksheet>
</file>

<file path=xl/worksheets/sheet4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9.00390625" defaultRowHeight="13.5"/>
  <cols>
    <col min="1" max="1" width="4.00390625" style="446" customWidth="1"/>
    <col min="2" max="2" width="2.625" style="446" customWidth="1"/>
    <col min="3" max="3" width="14.00390625" style="446" customWidth="1"/>
    <col min="4" max="12" width="8.625" style="446" customWidth="1"/>
    <col min="13" max="16" width="7.875" style="446" customWidth="1"/>
    <col min="17" max="16384" width="9.00390625" style="446" customWidth="1"/>
  </cols>
  <sheetData>
    <row r="2" spans="2:6" ht="14.25">
      <c r="B2" s="1300" t="s">
        <v>291</v>
      </c>
      <c r="C2" s="457"/>
      <c r="D2" s="457"/>
      <c r="E2" s="457"/>
      <c r="F2" s="457"/>
    </row>
    <row r="3" spans="2:12" ht="15" customHeight="1" thickBot="1">
      <c r="B3" s="960"/>
      <c r="C3" s="960"/>
      <c r="D3" s="960"/>
      <c r="E3" s="960"/>
      <c r="F3" s="960"/>
      <c r="G3" s="961"/>
      <c r="H3" s="961"/>
      <c r="I3" s="961"/>
      <c r="J3" s="961"/>
      <c r="K3" s="961"/>
      <c r="L3" s="962" t="s">
        <v>1308</v>
      </c>
    </row>
    <row r="4" spans="1:12" ht="15" customHeight="1" thickTop="1">
      <c r="A4" s="963"/>
      <c r="B4" s="964"/>
      <c r="C4" s="965"/>
      <c r="D4" s="966"/>
      <c r="E4" s="967" t="s">
        <v>1309</v>
      </c>
      <c r="F4" s="424"/>
      <c r="G4" s="968"/>
      <c r="H4" s="967" t="s">
        <v>1310</v>
      </c>
      <c r="I4" s="424"/>
      <c r="J4" s="968"/>
      <c r="K4" s="967" t="s">
        <v>1311</v>
      </c>
      <c r="L4" s="967"/>
    </row>
    <row r="5" spans="1:12" ht="15" customHeight="1">
      <c r="A5" s="963"/>
      <c r="B5" s="969"/>
      <c r="C5" s="970" t="s">
        <v>1312</v>
      </c>
      <c r="D5" s="971" t="s">
        <v>681</v>
      </c>
      <c r="E5" s="63" t="s">
        <v>682</v>
      </c>
      <c r="F5" s="434" t="s">
        <v>1313</v>
      </c>
      <c r="G5" s="63" t="s">
        <v>683</v>
      </c>
      <c r="H5" s="63" t="s">
        <v>684</v>
      </c>
      <c r="I5" s="63" t="s">
        <v>1313</v>
      </c>
      <c r="J5" s="63" t="s">
        <v>683</v>
      </c>
      <c r="K5" s="63" t="s">
        <v>684</v>
      </c>
      <c r="L5" s="425" t="s">
        <v>1313</v>
      </c>
    </row>
    <row r="6" spans="1:12" ht="7.5" customHeight="1">
      <c r="A6" s="963"/>
      <c r="B6" s="972"/>
      <c r="C6" s="973"/>
      <c r="D6" s="974"/>
      <c r="E6" s="975"/>
      <c r="F6" s="974"/>
      <c r="G6" s="975"/>
      <c r="H6" s="974"/>
      <c r="I6" s="975"/>
      <c r="J6" s="974"/>
      <c r="K6" s="975"/>
      <c r="L6" s="976"/>
    </row>
    <row r="7" spans="1:12" ht="15.75" customHeight="1">
      <c r="A7" s="963"/>
      <c r="B7" s="1531" t="s">
        <v>964</v>
      </c>
      <c r="C7" s="1532"/>
      <c r="D7" s="301">
        <v>395</v>
      </c>
      <c r="E7" s="309">
        <v>565</v>
      </c>
      <c r="F7" s="301">
        <v>960</v>
      </c>
      <c r="G7" s="309">
        <v>1787</v>
      </c>
      <c r="H7" s="301">
        <v>3582</v>
      </c>
      <c r="I7" s="309">
        <v>5369</v>
      </c>
      <c r="J7" s="301">
        <v>2182</v>
      </c>
      <c r="K7" s="309">
        <v>4147</v>
      </c>
      <c r="L7" s="344">
        <v>6329</v>
      </c>
    </row>
    <row r="8" spans="1:12" s="354" customFormat="1" ht="15.75" customHeight="1">
      <c r="A8" s="72"/>
      <c r="B8" s="1533" t="s">
        <v>1067</v>
      </c>
      <c r="C8" s="1534"/>
      <c r="D8" s="794">
        <f>D10+D11+D12+D13</f>
        <v>394</v>
      </c>
      <c r="E8" s="340">
        <f>E10+E11+E12+E13</f>
        <v>641</v>
      </c>
      <c r="F8" s="794">
        <f>D8+E8</f>
        <v>1035</v>
      </c>
      <c r="G8" s="340">
        <f>G10+G11+G12+G13</f>
        <v>1843</v>
      </c>
      <c r="H8" s="1257">
        <f>H10+H11+H12+H13</f>
        <v>3667</v>
      </c>
      <c r="I8" s="340">
        <f>G8+H8</f>
        <v>5510</v>
      </c>
      <c r="J8" s="340">
        <f>D8+G8</f>
        <v>2237</v>
      </c>
      <c r="K8" s="340">
        <f>E8+H8</f>
        <v>4308</v>
      </c>
      <c r="L8" s="1257">
        <f>F8+I8</f>
        <v>6545</v>
      </c>
    </row>
    <row r="9" spans="1:12" ht="7.5" customHeight="1">
      <c r="A9" s="963"/>
      <c r="B9" s="977"/>
      <c r="C9" s="978"/>
      <c r="D9" s="1258"/>
      <c r="E9" s="1259"/>
      <c r="F9" s="794"/>
      <c r="G9" s="1259"/>
      <c r="H9" s="1258"/>
      <c r="I9" s="340"/>
      <c r="J9" s="340"/>
      <c r="K9" s="340"/>
      <c r="L9" s="1257"/>
    </row>
    <row r="10" spans="1:12" ht="15.75" customHeight="1">
      <c r="A10" s="963"/>
      <c r="B10" s="979"/>
      <c r="C10" s="368" t="s">
        <v>1314</v>
      </c>
      <c r="D10" s="301">
        <f>93+8+8+6+23+12+2+15</f>
        <v>167</v>
      </c>
      <c r="E10" s="309">
        <f>130+12+19+18+42+23+7+44</f>
        <v>295</v>
      </c>
      <c r="F10" s="301">
        <f>D10+E10</f>
        <v>462</v>
      </c>
      <c r="G10" s="309">
        <f>277+60+61+47+66+53+44+125</f>
        <v>733</v>
      </c>
      <c r="H10" s="301">
        <f>576+105+121+91+120+105+75+275</f>
        <v>1468</v>
      </c>
      <c r="I10" s="309">
        <f>G10+H10</f>
        <v>2201</v>
      </c>
      <c r="J10" s="340">
        <f aca="true" t="shared" si="0" ref="J10:L13">D10+G10</f>
        <v>900</v>
      </c>
      <c r="K10" s="340">
        <f t="shared" si="0"/>
        <v>1763</v>
      </c>
      <c r="L10" s="1257">
        <f t="shared" si="0"/>
        <v>2663</v>
      </c>
    </row>
    <row r="11" spans="1:12" ht="15.75" customHeight="1">
      <c r="A11" s="963"/>
      <c r="B11" s="979"/>
      <c r="C11" s="368" t="s">
        <v>1315</v>
      </c>
      <c r="D11" s="301">
        <f>9+20</f>
        <v>29</v>
      </c>
      <c r="E11" s="309">
        <f>16+34</f>
        <v>50</v>
      </c>
      <c r="F11" s="301">
        <f>D11+E11</f>
        <v>79</v>
      </c>
      <c r="G11" s="309">
        <f>60+85</f>
        <v>145</v>
      </c>
      <c r="H11" s="301">
        <f>119+172</f>
        <v>291</v>
      </c>
      <c r="I11" s="309">
        <f>G11+H11</f>
        <v>436</v>
      </c>
      <c r="J11" s="340">
        <f t="shared" si="0"/>
        <v>174</v>
      </c>
      <c r="K11" s="340">
        <f t="shared" si="0"/>
        <v>341</v>
      </c>
      <c r="L11" s="1257">
        <f t="shared" si="0"/>
        <v>515</v>
      </c>
    </row>
    <row r="12" spans="1:12" ht="15.75" customHeight="1">
      <c r="A12" s="963"/>
      <c r="B12" s="979"/>
      <c r="C12" s="368" t="s">
        <v>1316</v>
      </c>
      <c r="D12" s="301">
        <f>24+7+10+19</f>
        <v>60</v>
      </c>
      <c r="E12" s="309">
        <f>51+23+17+32</f>
        <v>123</v>
      </c>
      <c r="F12" s="301">
        <f>D12+E12</f>
        <v>183</v>
      </c>
      <c r="G12" s="309">
        <f>132+43+66+145</f>
        <v>386</v>
      </c>
      <c r="H12" s="301">
        <f>311+97+127+331</f>
        <v>866</v>
      </c>
      <c r="I12" s="309">
        <f>G12+H12</f>
        <v>1252</v>
      </c>
      <c r="J12" s="340">
        <f t="shared" si="0"/>
        <v>446</v>
      </c>
      <c r="K12" s="340">
        <f t="shared" si="0"/>
        <v>989</v>
      </c>
      <c r="L12" s="1257">
        <f t="shared" si="0"/>
        <v>1435</v>
      </c>
    </row>
    <row r="13" spans="1:12" ht="15.75" customHeight="1">
      <c r="A13" s="963"/>
      <c r="B13" s="979"/>
      <c r="C13" s="368" t="s">
        <v>1317</v>
      </c>
      <c r="D13" s="301">
        <f>62+45+31</f>
        <v>138</v>
      </c>
      <c r="E13" s="309">
        <f>76+62+35</f>
        <v>173</v>
      </c>
      <c r="F13" s="301">
        <f>D13+E13</f>
        <v>311</v>
      </c>
      <c r="G13" s="309">
        <f>284+209+86</f>
        <v>579</v>
      </c>
      <c r="H13" s="301">
        <f>522+354+166</f>
        <v>1042</v>
      </c>
      <c r="I13" s="309">
        <f>G13+H13</f>
        <v>1621</v>
      </c>
      <c r="J13" s="340">
        <f t="shared" si="0"/>
        <v>717</v>
      </c>
      <c r="K13" s="340">
        <f t="shared" si="0"/>
        <v>1215</v>
      </c>
      <c r="L13" s="1257">
        <f t="shared" si="0"/>
        <v>1932</v>
      </c>
    </row>
    <row r="14" spans="2:12" ht="9" customHeight="1" thickBot="1">
      <c r="B14" s="980"/>
      <c r="C14" s="981"/>
      <c r="D14" s="796"/>
      <c r="E14" s="351"/>
      <c r="F14" s="796"/>
      <c r="G14" s="351"/>
      <c r="H14" s="796"/>
      <c r="I14" s="351"/>
      <c r="J14" s="796"/>
      <c r="K14" s="351"/>
      <c r="L14" s="352"/>
    </row>
    <row r="15" ht="12">
      <c r="C15" s="446" t="s">
        <v>685</v>
      </c>
    </row>
  </sheetData>
  <mergeCells count="2">
    <mergeCell ref="B7:C7"/>
    <mergeCell ref="B8:C8"/>
  </mergeCells>
  <printOptions/>
  <pageMargins left="0.46" right="0.16" top="1" bottom="1" header="0.512" footer="0.512"/>
  <pageSetup horizontalDpi="600" verticalDpi="600" orientation="portrait" paperSize="9" r:id="rId1"/>
  <headerFooter alignWithMargins="0">
    <oddHeader>&amp;R&amp;D  &amp;T</oddHeader>
  </headerFooter>
</worksheet>
</file>

<file path=xl/worksheets/sheet45.xml><?xml version="1.0" encoding="utf-8"?>
<worksheet xmlns="http://schemas.openxmlformats.org/spreadsheetml/2006/main" xmlns:r="http://schemas.openxmlformats.org/officeDocument/2006/relationships">
  <dimension ref="A1:H68"/>
  <sheetViews>
    <sheetView workbookViewId="0" topLeftCell="A1">
      <pane ySplit="4" topLeftCell="BM5" activePane="bottomLeft" state="frozen"/>
      <selection pane="topLeft" activeCell="A1" sqref="A1"/>
      <selection pane="bottomLeft" activeCell="G3" sqref="G3:H3"/>
    </sheetView>
  </sheetViews>
  <sheetFormatPr defaultColWidth="9.00390625" defaultRowHeight="13.5"/>
  <cols>
    <col min="1" max="1" width="33.00390625" style="986" customWidth="1"/>
    <col min="2" max="2" width="7.875" style="581" customWidth="1"/>
    <col min="3" max="6" width="7.75390625" style="581" customWidth="1"/>
    <col min="7" max="7" width="10.00390625" style="581" customWidth="1"/>
    <col min="8" max="8" width="13.125" style="581" customWidth="1"/>
    <col min="9" max="9" width="7.625" style="581" customWidth="1"/>
    <col min="10" max="16384" width="9.00390625" style="581" customWidth="1"/>
  </cols>
  <sheetData>
    <row r="1" ht="18" customHeight="1">
      <c r="A1" s="140" t="s">
        <v>292</v>
      </c>
    </row>
    <row r="2" spans="1:8" s="141" customFormat="1" ht="15" customHeight="1" thickBot="1">
      <c r="A2" s="178"/>
      <c r="B2" s="178"/>
      <c r="C2" s="178"/>
      <c r="D2" s="178"/>
      <c r="E2" s="178"/>
      <c r="F2" s="178"/>
      <c r="G2" s="178"/>
      <c r="H2" s="583" t="s">
        <v>127</v>
      </c>
    </row>
    <row r="3" spans="1:8" s="141" customFormat="1" ht="15" customHeight="1" thickTop="1">
      <c r="A3" s="1476" t="s">
        <v>1318</v>
      </c>
      <c r="B3" s="1478" t="s">
        <v>1319</v>
      </c>
      <c r="C3" s="1479"/>
      <c r="D3" s="1479"/>
      <c r="E3" s="1479"/>
      <c r="F3" s="1476"/>
      <c r="G3" s="1478" t="s">
        <v>1320</v>
      </c>
      <c r="H3" s="1479"/>
    </row>
    <row r="4" spans="1:8" s="141" customFormat="1" ht="15" customHeight="1">
      <c r="A4" s="1477"/>
      <c r="B4" s="743" t="s">
        <v>141</v>
      </c>
      <c r="C4" s="743" t="s">
        <v>1090</v>
      </c>
      <c r="D4" s="743" t="s">
        <v>1091</v>
      </c>
      <c r="E4" s="743" t="s">
        <v>1092</v>
      </c>
      <c r="F4" s="743" t="s">
        <v>1093</v>
      </c>
      <c r="G4" s="743" t="s">
        <v>1321</v>
      </c>
      <c r="H4" s="982" t="s">
        <v>1347</v>
      </c>
    </row>
    <row r="5" spans="1:8" s="166" customFormat="1" ht="15" customHeight="1">
      <c r="A5" s="983" t="s">
        <v>1348</v>
      </c>
      <c r="B5" s="1260">
        <f aca="true" t="shared" si="0" ref="B5:H5">SUM(B6:B7)</f>
        <v>4</v>
      </c>
      <c r="C5" s="1260">
        <f t="shared" si="0"/>
        <v>2</v>
      </c>
      <c r="D5" s="1260">
        <f t="shared" si="0"/>
        <v>0</v>
      </c>
      <c r="E5" s="1260">
        <f t="shared" si="0"/>
        <v>1</v>
      </c>
      <c r="F5" s="1260">
        <f t="shared" si="0"/>
        <v>1</v>
      </c>
      <c r="G5" s="1260">
        <f t="shared" si="0"/>
        <v>360</v>
      </c>
      <c r="H5" s="1261">
        <f t="shared" si="0"/>
        <v>121745</v>
      </c>
    </row>
    <row r="6" spans="1:8" s="156" customFormat="1" ht="15" customHeight="1">
      <c r="A6" s="984" t="s">
        <v>1349</v>
      </c>
      <c r="B6" s="942">
        <f>SUM(C6:F6)</f>
        <v>3</v>
      </c>
      <c r="C6" s="942">
        <v>2</v>
      </c>
      <c r="D6" s="942">
        <v>0</v>
      </c>
      <c r="E6" s="942">
        <v>1</v>
      </c>
      <c r="F6" s="942">
        <v>0</v>
      </c>
      <c r="G6" s="942">
        <v>310</v>
      </c>
      <c r="H6" s="943">
        <v>110949</v>
      </c>
    </row>
    <row r="7" spans="1:8" s="156" customFormat="1" ht="15" customHeight="1">
      <c r="A7" s="984" t="s">
        <v>1322</v>
      </c>
      <c r="B7" s="942">
        <f>SUM(C7:F7)</f>
        <v>1</v>
      </c>
      <c r="C7" s="942">
        <v>0</v>
      </c>
      <c r="D7" s="942">
        <v>0</v>
      </c>
      <c r="E7" s="942">
        <v>0</v>
      </c>
      <c r="F7" s="942">
        <v>1</v>
      </c>
      <c r="G7" s="942">
        <v>50</v>
      </c>
      <c r="H7" s="943">
        <v>10796</v>
      </c>
    </row>
    <row r="8" spans="1:8" s="166" customFormat="1" ht="22.5" customHeight="1">
      <c r="A8" s="1535" t="s">
        <v>1350</v>
      </c>
      <c r="B8" s="1260">
        <f aca="true" t="shared" si="1" ref="B8:H8">B10+B11+B12+B13+B14+B15+B17+B18+B19+B21+B23+B24+B25</f>
        <v>25</v>
      </c>
      <c r="C8" s="1260">
        <f t="shared" si="1"/>
        <v>11</v>
      </c>
      <c r="D8" s="1260">
        <f t="shared" si="1"/>
        <v>3</v>
      </c>
      <c r="E8" s="1260">
        <f t="shared" si="1"/>
        <v>5</v>
      </c>
      <c r="F8" s="1260">
        <f t="shared" si="1"/>
        <v>6</v>
      </c>
      <c r="G8" s="1260">
        <f t="shared" si="1"/>
        <v>657</v>
      </c>
      <c r="H8" s="1261">
        <f t="shared" si="1"/>
        <v>2947</v>
      </c>
    </row>
    <row r="9" spans="1:8" s="156" customFormat="1" ht="15" customHeight="1">
      <c r="A9" s="1498"/>
      <c r="B9" s="1262">
        <f aca="true" t="shared" si="2" ref="B9:H9">B16+B20+B22</f>
        <v>5</v>
      </c>
      <c r="C9" s="1262">
        <f t="shared" si="2"/>
        <v>4</v>
      </c>
      <c r="D9" s="1260">
        <f t="shared" si="2"/>
        <v>0</v>
      </c>
      <c r="E9" s="1260">
        <f t="shared" si="2"/>
        <v>0</v>
      </c>
      <c r="F9" s="1262">
        <f t="shared" si="2"/>
        <v>1</v>
      </c>
      <c r="G9" s="1262">
        <f t="shared" si="2"/>
        <v>150</v>
      </c>
      <c r="H9" s="1261">
        <f t="shared" si="2"/>
        <v>0</v>
      </c>
    </row>
    <row r="10" spans="1:8" s="156" customFormat="1" ht="15" customHeight="1">
      <c r="A10" s="984" t="s">
        <v>1323</v>
      </c>
      <c r="B10" s="942">
        <f aca="true" t="shared" si="3" ref="B10:B25">SUM(C10:F10)</f>
        <v>7</v>
      </c>
      <c r="C10" s="942">
        <v>2</v>
      </c>
      <c r="D10" s="942">
        <v>1</v>
      </c>
      <c r="E10" s="942">
        <v>2</v>
      </c>
      <c r="F10" s="942">
        <v>2</v>
      </c>
      <c r="G10" s="942">
        <v>29</v>
      </c>
      <c r="H10" s="943">
        <v>0</v>
      </c>
    </row>
    <row r="11" spans="1:8" s="156" customFormat="1" ht="15" customHeight="1">
      <c r="A11" s="984" t="s">
        <v>1324</v>
      </c>
      <c r="B11" s="942">
        <f t="shared" si="3"/>
        <v>1</v>
      </c>
      <c r="C11" s="942">
        <v>0</v>
      </c>
      <c r="D11" s="942">
        <v>0</v>
      </c>
      <c r="E11" s="942">
        <v>0</v>
      </c>
      <c r="F11" s="942">
        <v>1</v>
      </c>
      <c r="G11" s="942">
        <v>30</v>
      </c>
      <c r="H11" s="943">
        <v>263</v>
      </c>
    </row>
    <row r="12" spans="1:8" s="156" customFormat="1" ht="15" customHeight="1">
      <c r="A12" s="984" t="s">
        <v>1325</v>
      </c>
      <c r="B12" s="942">
        <f t="shared" si="3"/>
        <v>1</v>
      </c>
      <c r="C12" s="942">
        <v>1</v>
      </c>
      <c r="D12" s="942">
        <v>0</v>
      </c>
      <c r="E12" s="942">
        <v>0</v>
      </c>
      <c r="F12" s="942">
        <v>0</v>
      </c>
      <c r="G12" s="942">
        <v>20</v>
      </c>
      <c r="H12" s="943">
        <v>0</v>
      </c>
    </row>
    <row r="13" spans="1:8" s="156" customFormat="1" ht="15" customHeight="1">
      <c r="A13" s="984" t="s">
        <v>1326</v>
      </c>
      <c r="B13" s="942">
        <f t="shared" si="3"/>
        <v>5</v>
      </c>
      <c r="C13" s="942">
        <v>2</v>
      </c>
      <c r="D13" s="942">
        <v>1</v>
      </c>
      <c r="E13" s="942">
        <v>1</v>
      </c>
      <c r="F13" s="942">
        <v>1</v>
      </c>
      <c r="G13" s="942">
        <v>233</v>
      </c>
      <c r="H13" s="943">
        <v>2572</v>
      </c>
    </row>
    <row r="14" spans="1:8" s="156" customFormat="1" ht="15" customHeight="1">
      <c r="A14" s="984" t="s">
        <v>1327</v>
      </c>
      <c r="B14" s="942">
        <f t="shared" si="3"/>
        <v>3</v>
      </c>
      <c r="C14" s="942">
        <v>0</v>
      </c>
      <c r="D14" s="942">
        <v>1</v>
      </c>
      <c r="E14" s="942">
        <v>1</v>
      </c>
      <c r="F14" s="942">
        <v>1</v>
      </c>
      <c r="G14" s="942">
        <v>90</v>
      </c>
      <c r="H14" s="943">
        <v>0</v>
      </c>
    </row>
    <row r="15" spans="1:8" s="156" customFormat="1" ht="15" customHeight="1">
      <c r="A15" s="1500" t="s">
        <v>1328</v>
      </c>
      <c r="B15" s="942">
        <f t="shared" si="3"/>
        <v>3</v>
      </c>
      <c r="C15" s="942">
        <v>2</v>
      </c>
      <c r="D15" s="942">
        <v>0</v>
      </c>
      <c r="E15" s="942">
        <v>0</v>
      </c>
      <c r="F15" s="942">
        <v>1</v>
      </c>
      <c r="G15" s="942">
        <v>90</v>
      </c>
      <c r="H15" s="943">
        <v>0</v>
      </c>
    </row>
    <row r="16" spans="1:8" s="156" customFormat="1" ht="15" customHeight="1">
      <c r="A16" s="1500"/>
      <c r="B16" s="1263">
        <f t="shared" si="3"/>
        <v>3</v>
      </c>
      <c r="C16" s="1263">
        <v>2</v>
      </c>
      <c r="D16" s="942">
        <v>0</v>
      </c>
      <c r="E16" s="942">
        <v>0</v>
      </c>
      <c r="F16" s="1263">
        <v>1</v>
      </c>
      <c r="G16" s="1263">
        <v>90</v>
      </c>
      <c r="H16" s="943">
        <v>0</v>
      </c>
    </row>
    <row r="17" spans="1:8" s="156" customFormat="1" ht="15" customHeight="1">
      <c r="A17" s="984" t="s">
        <v>1329</v>
      </c>
      <c r="B17" s="942">
        <f t="shared" si="3"/>
        <v>0</v>
      </c>
      <c r="C17" s="942">
        <v>0</v>
      </c>
      <c r="D17" s="942">
        <v>0</v>
      </c>
      <c r="E17" s="942">
        <v>0</v>
      </c>
      <c r="F17" s="942">
        <v>0</v>
      </c>
      <c r="G17" s="942">
        <v>0</v>
      </c>
      <c r="H17" s="943">
        <v>0</v>
      </c>
    </row>
    <row r="18" spans="1:8" s="156" customFormat="1" ht="15" customHeight="1">
      <c r="A18" s="984" t="s">
        <v>1330</v>
      </c>
      <c r="B18" s="942">
        <f t="shared" si="3"/>
        <v>0</v>
      </c>
      <c r="C18" s="942">
        <v>0</v>
      </c>
      <c r="D18" s="942">
        <v>0</v>
      </c>
      <c r="E18" s="942">
        <v>0</v>
      </c>
      <c r="F18" s="942">
        <v>0</v>
      </c>
      <c r="G18" s="942">
        <v>0</v>
      </c>
      <c r="H18" s="943">
        <v>0</v>
      </c>
    </row>
    <row r="19" spans="1:8" s="156" customFormat="1" ht="15" customHeight="1">
      <c r="A19" s="1500" t="s">
        <v>1331</v>
      </c>
      <c r="B19" s="942">
        <f t="shared" si="3"/>
        <v>1</v>
      </c>
      <c r="C19" s="942">
        <v>1</v>
      </c>
      <c r="D19" s="942">
        <v>0</v>
      </c>
      <c r="E19" s="942">
        <v>0</v>
      </c>
      <c r="F19" s="942">
        <v>0</v>
      </c>
      <c r="G19" s="942">
        <v>30</v>
      </c>
      <c r="H19" s="943">
        <v>0</v>
      </c>
    </row>
    <row r="20" spans="1:8" s="156" customFormat="1" ht="15" customHeight="1">
      <c r="A20" s="1500"/>
      <c r="B20" s="1263">
        <f t="shared" si="3"/>
        <v>1</v>
      </c>
      <c r="C20" s="1263">
        <v>1</v>
      </c>
      <c r="D20" s="942">
        <v>0</v>
      </c>
      <c r="E20" s="942">
        <v>0</v>
      </c>
      <c r="F20" s="942">
        <v>0</v>
      </c>
      <c r="G20" s="1263">
        <v>30</v>
      </c>
      <c r="H20" s="943">
        <v>0</v>
      </c>
    </row>
    <row r="21" spans="1:8" s="156" customFormat="1" ht="15" customHeight="1">
      <c r="A21" s="1500" t="s">
        <v>1332</v>
      </c>
      <c r="B21" s="942">
        <f t="shared" si="3"/>
        <v>1</v>
      </c>
      <c r="C21" s="942">
        <v>1</v>
      </c>
      <c r="D21" s="942">
        <v>0</v>
      </c>
      <c r="E21" s="942">
        <v>0</v>
      </c>
      <c r="F21" s="942">
        <v>0</v>
      </c>
      <c r="G21" s="942">
        <v>100</v>
      </c>
      <c r="H21" s="943">
        <v>0</v>
      </c>
    </row>
    <row r="22" spans="1:8" s="156" customFormat="1" ht="15" customHeight="1">
      <c r="A22" s="1500"/>
      <c r="B22" s="1263">
        <f t="shared" si="3"/>
        <v>1</v>
      </c>
      <c r="C22" s="1263">
        <v>1</v>
      </c>
      <c r="D22" s="942">
        <v>0</v>
      </c>
      <c r="E22" s="942">
        <v>0</v>
      </c>
      <c r="F22" s="942">
        <v>0</v>
      </c>
      <c r="G22" s="1263">
        <v>30</v>
      </c>
      <c r="H22" s="943">
        <v>0</v>
      </c>
    </row>
    <row r="23" spans="1:8" s="156" customFormat="1" ht="15" customHeight="1">
      <c r="A23" s="984" t="s">
        <v>1351</v>
      </c>
      <c r="B23" s="942">
        <f t="shared" si="3"/>
        <v>2</v>
      </c>
      <c r="C23" s="942">
        <v>1</v>
      </c>
      <c r="D23" s="942">
        <v>0</v>
      </c>
      <c r="E23" s="942">
        <v>1</v>
      </c>
      <c r="F23" s="942">
        <v>0</v>
      </c>
      <c r="G23" s="942">
        <v>0</v>
      </c>
      <c r="H23" s="943">
        <v>0</v>
      </c>
    </row>
    <row r="24" spans="1:8" s="156" customFormat="1" ht="15" customHeight="1">
      <c r="A24" s="984" t="s">
        <v>1333</v>
      </c>
      <c r="B24" s="942">
        <f t="shared" si="3"/>
        <v>1</v>
      </c>
      <c r="C24" s="942">
        <v>1</v>
      </c>
      <c r="D24" s="942">
        <v>0</v>
      </c>
      <c r="E24" s="942">
        <v>0</v>
      </c>
      <c r="F24" s="942">
        <v>0</v>
      </c>
      <c r="G24" s="942">
        <v>35</v>
      </c>
      <c r="H24" s="943">
        <v>112</v>
      </c>
    </row>
    <row r="25" spans="1:8" s="156" customFormat="1" ht="15" customHeight="1">
      <c r="A25" s="984" t="s">
        <v>1334</v>
      </c>
      <c r="B25" s="942">
        <f t="shared" si="3"/>
        <v>0</v>
      </c>
      <c r="C25" s="942">
        <f aca="true" t="shared" si="4" ref="C25:H25">SUM(D25:G25)</f>
        <v>0</v>
      </c>
      <c r="D25" s="942">
        <f t="shared" si="4"/>
        <v>0</v>
      </c>
      <c r="E25" s="942">
        <f t="shared" si="4"/>
        <v>0</v>
      </c>
      <c r="F25" s="942">
        <f t="shared" si="4"/>
        <v>0</v>
      </c>
      <c r="G25" s="942">
        <f t="shared" si="4"/>
        <v>0</v>
      </c>
      <c r="H25" s="943">
        <f t="shared" si="4"/>
        <v>0</v>
      </c>
    </row>
    <row r="26" spans="1:8" s="166" customFormat="1" ht="22.5" customHeight="1">
      <c r="A26" s="983" t="s">
        <v>1352</v>
      </c>
      <c r="B26" s="1260">
        <f aca="true" t="shared" si="5" ref="B26:H26">SUM(B27:B32)</f>
        <v>397</v>
      </c>
      <c r="C26" s="1260">
        <f t="shared" si="5"/>
        <v>156</v>
      </c>
      <c r="D26" s="1260">
        <f t="shared" si="5"/>
        <v>37</v>
      </c>
      <c r="E26" s="1260">
        <f t="shared" si="5"/>
        <v>91</v>
      </c>
      <c r="F26" s="1260">
        <f t="shared" si="5"/>
        <v>113</v>
      </c>
      <c r="G26" s="1260">
        <f t="shared" si="5"/>
        <v>7947</v>
      </c>
      <c r="H26" s="1261">
        <f t="shared" si="5"/>
        <v>0</v>
      </c>
    </row>
    <row r="27" spans="1:8" s="156" customFormat="1" ht="15" customHeight="1">
      <c r="A27" s="984" t="s">
        <v>1335</v>
      </c>
      <c r="B27" s="942">
        <f aca="true" t="shared" si="6" ref="B27:B32">SUM(C27:F27)</f>
        <v>12</v>
      </c>
      <c r="C27" s="942">
        <v>5</v>
      </c>
      <c r="D27" s="942">
        <v>1</v>
      </c>
      <c r="E27" s="942">
        <v>3</v>
      </c>
      <c r="F27" s="942">
        <v>3</v>
      </c>
      <c r="G27" s="942">
        <v>1020</v>
      </c>
      <c r="H27" s="943" t="s">
        <v>686</v>
      </c>
    </row>
    <row r="28" spans="1:8" s="156" customFormat="1" ht="15" customHeight="1">
      <c r="A28" s="984" t="s">
        <v>687</v>
      </c>
      <c r="B28" s="942">
        <f t="shared" si="6"/>
        <v>82</v>
      </c>
      <c r="C28" s="942">
        <v>34</v>
      </c>
      <c r="D28" s="942">
        <v>10</v>
      </c>
      <c r="E28" s="942">
        <v>16</v>
      </c>
      <c r="F28" s="942">
        <v>22</v>
      </c>
      <c r="G28" s="942">
        <v>6322</v>
      </c>
      <c r="H28" s="943" t="s">
        <v>686</v>
      </c>
    </row>
    <row r="29" spans="1:8" s="156" customFormat="1" ht="15" customHeight="1">
      <c r="A29" s="984" t="s">
        <v>1336</v>
      </c>
      <c r="B29" s="942">
        <f t="shared" si="6"/>
        <v>1</v>
      </c>
      <c r="C29" s="942">
        <v>0</v>
      </c>
      <c r="D29" s="942">
        <v>0</v>
      </c>
      <c r="E29" s="942">
        <v>1</v>
      </c>
      <c r="F29" s="942">
        <v>0</v>
      </c>
      <c r="G29" s="942">
        <v>60</v>
      </c>
      <c r="H29" s="943" t="s">
        <v>686</v>
      </c>
    </row>
    <row r="30" spans="1:8" s="156" customFormat="1" ht="15" customHeight="1">
      <c r="A30" s="984" t="s">
        <v>1337</v>
      </c>
      <c r="B30" s="942">
        <f t="shared" si="6"/>
        <v>26</v>
      </c>
      <c r="C30" s="942">
        <v>9</v>
      </c>
      <c r="D30" s="942">
        <v>2</v>
      </c>
      <c r="E30" s="942">
        <v>5</v>
      </c>
      <c r="F30" s="942">
        <v>10</v>
      </c>
      <c r="G30" s="942">
        <v>0</v>
      </c>
      <c r="H30" s="943">
        <v>0</v>
      </c>
    </row>
    <row r="31" spans="1:8" s="156" customFormat="1" ht="15" customHeight="1">
      <c r="A31" s="984" t="s">
        <v>1338</v>
      </c>
      <c r="B31" s="942">
        <f t="shared" si="6"/>
        <v>12</v>
      </c>
      <c r="C31" s="942">
        <v>6</v>
      </c>
      <c r="D31" s="942">
        <v>0</v>
      </c>
      <c r="E31" s="942">
        <v>3</v>
      </c>
      <c r="F31" s="942">
        <v>3</v>
      </c>
      <c r="G31" s="942">
        <v>545</v>
      </c>
      <c r="H31" s="943" t="s">
        <v>686</v>
      </c>
    </row>
    <row r="32" spans="1:8" s="156" customFormat="1" ht="15" customHeight="1">
      <c r="A32" s="984" t="s">
        <v>1339</v>
      </c>
      <c r="B32" s="942">
        <f t="shared" si="6"/>
        <v>264</v>
      </c>
      <c r="C32" s="1264">
        <v>102</v>
      </c>
      <c r="D32" s="1264">
        <v>24</v>
      </c>
      <c r="E32" s="1264">
        <v>63</v>
      </c>
      <c r="F32" s="1264">
        <v>75</v>
      </c>
      <c r="G32" s="1264" t="s">
        <v>686</v>
      </c>
      <c r="H32" s="943" t="s">
        <v>686</v>
      </c>
    </row>
    <row r="33" spans="1:8" s="166" customFormat="1" ht="22.5" customHeight="1">
      <c r="A33" s="1535" t="s">
        <v>1353</v>
      </c>
      <c r="B33" s="1265">
        <f aca="true" t="shared" si="7" ref="B33:G33">B35+B37+B39+B41+B43+B44+B45+B46+B47+B49+B51+B53+B54+B55+B57+B59+B60</f>
        <v>78</v>
      </c>
      <c r="C33" s="1266">
        <f t="shared" si="7"/>
        <v>32</v>
      </c>
      <c r="D33" s="1265">
        <f t="shared" si="7"/>
        <v>4</v>
      </c>
      <c r="E33" s="1265">
        <f t="shared" si="7"/>
        <v>18</v>
      </c>
      <c r="F33" s="1265">
        <f t="shared" si="7"/>
        <v>24</v>
      </c>
      <c r="G33" s="1265">
        <f t="shared" si="7"/>
        <v>3038</v>
      </c>
      <c r="H33" s="943">
        <v>0</v>
      </c>
    </row>
    <row r="34" spans="1:8" s="156" customFormat="1" ht="15" customHeight="1">
      <c r="A34" s="1498"/>
      <c r="B34" s="1262">
        <f aca="true" t="shared" si="8" ref="B34:G34">B36+B38+B40+B42+B48+B50+B52+B56+B58+B61</f>
        <v>42</v>
      </c>
      <c r="C34" s="1262">
        <f t="shared" si="8"/>
        <v>18</v>
      </c>
      <c r="D34" s="1262">
        <f t="shared" si="8"/>
        <v>1</v>
      </c>
      <c r="E34" s="1262">
        <f t="shared" si="8"/>
        <v>7</v>
      </c>
      <c r="F34" s="1262">
        <f t="shared" si="8"/>
        <v>16</v>
      </c>
      <c r="G34" s="1262">
        <f t="shared" si="8"/>
        <v>904</v>
      </c>
      <c r="H34" s="943">
        <v>0</v>
      </c>
    </row>
    <row r="35" spans="1:8" s="156" customFormat="1" ht="15" customHeight="1">
      <c r="A35" s="1500" t="s">
        <v>1354</v>
      </c>
      <c r="B35" s="1264">
        <f aca="true" t="shared" si="9" ref="B35:B61">SUM(C35:F35)</f>
        <v>1</v>
      </c>
      <c r="C35" s="1264">
        <v>1</v>
      </c>
      <c r="D35" s="942">
        <v>0</v>
      </c>
      <c r="E35" s="942">
        <v>0</v>
      </c>
      <c r="F35" s="942">
        <v>0</v>
      </c>
      <c r="G35" s="942">
        <v>35</v>
      </c>
      <c r="H35" s="943">
        <v>0</v>
      </c>
    </row>
    <row r="36" spans="1:8" s="156" customFormat="1" ht="15" customHeight="1">
      <c r="A36" s="1500"/>
      <c r="B36" s="1263">
        <f t="shared" si="9"/>
        <v>1</v>
      </c>
      <c r="C36" s="1263">
        <v>1</v>
      </c>
      <c r="D36" s="942">
        <v>0</v>
      </c>
      <c r="E36" s="942">
        <v>0</v>
      </c>
      <c r="F36" s="942">
        <v>0</v>
      </c>
      <c r="G36" s="1263">
        <v>5</v>
      </c>
      <c r="H36" s="943">
        <v>0</v>
      </c>
    </row>
    <row r="37" spans="1:8" s="156" customFormat="1" ht="15" customHeight="1">
      <c r="A37" s="1500" t="s">
        <v>1340</v>
      </c>
      <c r="B37" s="1264">
        <f t="shared" si="9"/>
        <v>1</v>
      </c>
      <c r="C37" s="942">
        <v>0</v>
      </c>
      <c r="D37" s="942">
        <v>0</v>
      </c>
      <c r="E37" s="1264">
        <v>1</v>
      </c>
      <c r="F37" s="942">
        <v>0</v>
      </c>
      <c r="G37" s="942">
        <v>85</v>
      </c>
      <c r="H37" s="943">
        <v>0</v>
      </c>
    </row>
    <row r="38" spans="1:8" s="156" customFormat="1" ht="15" customHeight="1">
      <c r="A38" s="1500"/>
      <c r="B38" s="1263">
        <f t="shared" si="9"/>
        <v>1</v>
      </c>
      <c r="C38" s="942">
        <v>0</v>
      </c>
      <c r="D38" s="942">
        <v>0</v>
      </c>
      <c r="E38" s="1263">
        <v>1</v>
      </c>
      <c r="F38" s="942">
        <v>0</v>
      </c>
      <c r="G38" s="1263">
        <v>15</v>
      </c>
      <c r="H38" s="943">
        <v>0</v>
      </c>
    </row>
    <row r="39" spans="1:8" s="156" customFormat="1" ht="15" customHeight="1">
      <c r="A39" s="1500" t="s">
        <v>1341</v>
      </c>
      <c r="B39" s="1264">
        <f t="shared" si="9"/>
        <v>6</v>
      </c>
      <c r="C39" s="1264">
        <v>4</v>
      </c>
      <c r="D39" s="942">
        <v>0</v>
      </c>
      <c r="E39" s="942">
        <v>0</v>
      </c>
      <c r="F39" s="942">
        <v>2</v>
      </c>
      <c r="G39" s="1264">
        <v>266</v>
      </c>
      <c r="H39" s="943">
        <v>0</v>
      </c>
    </row>
    <row r="40" spans="1:8" s="156" customFormat="1" ht="15" customHeight="1">
      <c r="A40" s="1500"/>
      <c r="B40" s="1263">
        <f t="shared" si="9"/>
        <v>5</v>
      </c>
      <c r="C40" s="1263">
        <v>3</v>
      </c>
      <c r="D40" s="942">
        <v>0</v>
      </c>
      <c r="E40" s="942">
        <v>0</v>
      </c>
      <c r="F40" s="1263">
        <v>2</v>
      </c>
      <c r="G40" s="1263">
        <v>106</v>
      </c>
      <c r="H40" s="943">
        <v>0</v>
      </c>
    </row>
    <row r="41" spans="1:8" s="156" customFormat="1" ht="15" customHeight="1">
      <c r="A41" s="1500" t="s">
        <v>1355</v>
      </c>
      <c r="B41" s="1264">
        <f t="shared" si="9"/>
        <v>1</v>
      </c>
      <c r="C41" s="942">
        <v>0</v>
      </c>
      <c r="D41" s="942">
        <v>0</v>
      </c>
      <c r="E41" s="942">
        <v>0</v>
      </c>
      <c r="F41" s="942">
        <v>1</v>
      </c>
      <c r="G41" s="1264">
        <v>13</v>
      </c>
      <c r="H41" s="943">
        <v>0</v>
      </c>
    </row>
    <row r="42" spans="1:8" s="156" customFormat="1" ht="15" customHeight="1">
      <c r="A42" s="1500"/>
      <c r="B42" s="1263">
        <f t="shared" si="9"/>
        <v>1</v>
      </c>
      <c r="C42" s="942">
        <v>0</v>
      </c>
      <c r="D42" s="942">
        <v>0</v>
      </c>
      <c r="E42" s="942">
        <v>0</v>
      </c>
      <c r="F42" s="1263">
        <v>1</v>
      </c>
      <c r="G42" s="1263">
        <v>13</v>
      </c>
      <c r="H42" s="943">
        <v>0</v>
      </c>
    </row>
    <row r="43" spans="1:8" s="156" customFormat="1" ht="15" customHeight="1">
      <c r="A43" s="984" t="s">
        <v>1342</v>
      </c>
      <c r="B43" s="1264">
        <f t="shared" si="9"/>
        <v>5</v>
      </c>
      <c r="C43" s="1264">
        <v>2</v>
      </c>
      <c r="D43" s="1264">
        <v>1</v>
      </c>
      <c r="E43" s="942">
        <v>1</v>
      </c>
      <c r="F43" s="1264">
        <v>1</v>
      </c>
      <c r="G43" s="1264">
        <v>350</v>
      </c>
      <c r="H43" s="943">
        <v>0</v>
      </c>
    </row>
    <row r="44" spans="1:8" s="156" customFormat="1" ht="15" customHeight="1">
      <c r="A44" s="984" t="s">
        <v>1343</v>
      </c>
      <c r="B44" s="1264">
        <f t="shared" si="9"/>
        <v>1</v>
      </c>
      <c r="C44" s="1264">
        <v>1</v>
      </c>
      <c r="D44" s="942">
        <v>0</v>
      </c>
      <c r="E44" s="942">
        <v>0</v>
      </c>
      <c r="F44" s="942">
        <v>0</v>
      </c>
      <c r="G44" s="942">
        <v>0</v>
      </c>
      <c r="H44" s="943">
        <v>0</v>
      </c>
    </row>
    <row r="45" spans="1:8" s="156" customFormat="1" ht="15" customHeight="1">
      <c r="A45" s="984" t="s">
        <v>1356</v>
      </c>
      <c r="B45" s="1264">
        <f t="shared" si="9"/>
        <v>1</v>
      </c>
      <c r="C45" s="1264">
        <v>1</v>
      </c>
      <c r="D45" s="942">
        <v>0</v>
      </c>
      <c r="E45" s="942">
        <v>0</v>
      </c>
      <c r="F45" s="942">
        <v>0</v>
      </c>
      <c r="G45" s="1264">
        <v>20</v>
      </c>
      <c r="H45" s="943">
        <v>0</v>
      </c>
    </row>
    <row r="46" spans="1:8" s="156" customFormat="1" ht="15" customHeight="1">
      <c r="A46" s="984" t="s">
        <v>1344</v>
      </c>
      <c r="B46" s="1264">
        <f t="shared" si="9"/>
        <v>2</v>
      </c>
      <c r="C46" s="1264">
        <v>1</v>
      </c>
      <c r="D46" s="942">
        <v>0</v>
      </c>
      <c r="E46" s="942">
        <v>0</v>
      </c>
      <c r="F46" s="1264">
        <v>1</v>
      </c>
      <c r="G46" s="942">
        <v>0</v>
      </c>
      <c r="H46" s="943">
        <v>0</v>
      </c>
    </row>
    <row r="47" spans="1:8" s="156" customFormat="1" ht="15" customHeight="1">
      <c r="A47" s="1500" t="s">
        <v>1357</v>
      </c>
      <c r="B47" s="1264">
        <f t="shared" si="9"/>
        <v>28</v>
      </c>
      <c r="C47" s="1264">
        <v>9</v>
      </c>
      <c r="D47" s="1264">
        <v>2</v>
      </c>
      <c r="E47" s="1264">
        <v>6</v>
      </c>
      <c r="F47" s="1264">
        <v>11</v>
      </c>
      <c r="G47" s="1264">
        <v>1297</v>
      </c>
      <c r="H47" s="943">
        <v>0</v>
      </c>
    </row>
    <row r="48" spans="1:8" s="156" customFormat="1" ht="15" customHeight="1">
      <c r="A48" s="1500"/>
      <c r="B48" s="1263">
        <f t="shared" si="9"/>
        <v>11</v>
      </c>
      <c r="C48" s="1263">
        <v>4</v>
      </c>
      <c r="D48" s="942">
        <v>0</v>
      </c>
      <c r="E48" s="1263">
        <v>1</v>
      </c>
      <c r="F48" s="1263">
        <v>6</v>
      </c>
      <c r="G48" s="1263">
        <v>251</v>
      </c>
      <c r="H48" s="943">
        <v>0</v>
      </c>
    </row>
    <row r="49" spans="1:8" s="156" customFormat="1" ht="15" customHeight="1">
      <c r="A49" s="1500" t="s">
        <v>1358</v>
      </c>
      <c r="B49" s="1264">
        <f t="shared" si="9"/>
        <v>19</v>
      </c>
      <c r="C49" s="1264">
        <v>8</v>
      </c>
      <c r="D49" s="1264">
        <v>1</v>
      </c>
      <c r="E49" s="1264">
        <v>7</v>
      </c>
      <c r="F49" s="1264">
        <v>3</v>
      </c>
      <c r="G49" s="1264">
        <v>788</v>
      </c>
      <c r="H49" s="943">
        <v>0</v>
      </c>
    </row>
    <row r="50" spans="1:8" s="156" customFormat="1" ht="15" customHeight="1">
      <c r="A50" s="1500"/>
      <c r="B50" s="1263">
        <f t="shared" si="9"/>
        <v>15</v>
      </c>
      <c r="C50" s="1263">
        <v>8</v>
      </c>
      <c r="D50" s="1263">
        <v>1</v>
      </c>
      <c r="E50" s="1263">
        <v>4</v>
      </c>
      <c r="F50" s="1263">
        <v>2</v>
      </c>
      <c r="G50" s="1263">
        <v>432</v>
      </c>
      <c r="H50" s="943">
        <v>0</v>
      </c>
    </row>
    <row r="51" spans="1:8" s="156" customFormat="1" ht="15" customHeight="1">
      <c r="A51" s="1500" t="s">
        <v>0</v>
      </c>
      <c r="B51" s="1264">
        <f t="shared" si="9"/>
        <v>1</v>
      </c>
      <c r="C51" s="942">
        <v>0</v>
      </c>
      <c r="D51" s="942">
        <v>0</v>
      </c>
      <c r="E51" s="942">
        <v>0</v>
      </c>
      <c r="F51" s="1267">
        <v>1</v>
      </c>
      <c r="G51" s="1267">
        <v>19</v>
      </c>
      <c r="H51" s="943">
        <v>0</v>
      </c>
    </row>
    <row r="52" spans="1:8" s="156" customFormat="1" ht="15" customHeight="1">
      <c r="A52" s="1500"/>
      <c r="B52" s="1263">
        <f t="shared" si="9"/>
        <v>1</v>
      </c>
      <c r="C52" s="942">
        <v>0</v>
      </c>
      <c r="D52" s="942">
        <v>0</v>
      </c>
      <c r="E52" s="942">
        <v>0</v>
      </c>
      <c r="F52" s="1263">
        <v>1</v>
      </c>
      <c r="G52" s="1263">
        <v>19</v>
      </c>
      <c r="H52" s="943">
        <v>0</v>
      </c>
    </row>
    <row r="53" spans="1:8" s="156" customFormat="1" ht="15" customHeight="1">
      <c r="A53" s="984" t="s">
        <v>1</v>
      </c>
      <c r="B53" s="1264">
        <f t="shared" si="9"/>
        <v>2</v>
      </c>
      <c r="C53" s="1264">
        <v>1</v>
      </c>
      <c r="D53" s="942">
        <v>0</v>
      </c>
      <c r="E53" s="1264">
        <v>1</v>
      </c>
      <c r="F53" s="942">
        <v>0</v>
      </c>
      <c r="G53" s="1264">
        <v>44</v>
      </c>
      <c r="H53" s="943">
        <v>0</v>
      </c>
    </row>
    <row r="54" spans="1:8" s="156" customFormat="1" ht="15" customHeight="1">
      <c r="A54" s="984" t="s">
        <v>2</v>
      </c>
      <c r="B54" s="1264">
        <f t="shared" si="9"/>
        <v>2</v>
      </c>
      <c r="C54" s="942">
        <v>0</v>
      </c>
      <c r="D54" s="942">
        <v>0</v>
      </c>
      <c r="E54" s="1264">
        <v>1</v>
      </c>
      <c r="F54" s="1264">
        <v>1</v>
      </c>
      <c r="G54" s="1267">
        <v>40</v>
      </c>
      <c r="H54" s="943">
        <v>0</v>
      </c>
    </row>
    <row r="55" spans="1:8" s="156" customFormat="1" ht="15" customHeight="1">
      <c r="A55" s="1500" t="s">
        <v>688</v>
      </c>
      <c r="B55" s="1268">
        <f t="shared" si="9"/>
        <v>1</v>
      </c>
      <c r="C55" s="1268">
        <v>1</v>
      </c>
      <c r="D55" s="942">
        <v>0</v>
      </c>
      <c r="E55" s="942">
        <v>0</v>
      </c>
      <c r="F55" s="942">
        <v>0</v>
      </c>
      <c r="G55" s="1267">
        <v>25</v>
      </c>
      <c r="H55" s="943">
        <v>0</v>
      </c>
    </row>
    <row r="56" spans="1:8" s="156" customFormat="1" ht="15" customHeight="1">
      <c r="A56" s="1500"/>
      <c r="B56" s="1263">
        <f t="shared" si="9"/>
        <v>1</v>
      </c>
      <c r="C56" s="942">
        <v>0</v>
      </c>
      <c r="D56" s="942">
        <v>0</v>
      </c>
      <c r="E56" s="942">
        <v>0</v>
      </c>
      <c r="F56" s="1263">
        <v>1</v>
      </c>
      <c r="G56" s="1263">
        <v>25</v>
      </c>
      <c r="H56" s="943">
        <v>0</v>
      </c>
    </row>
    <row r="57" spans="1:8" s="156" customFormat="1" ht="15" customHeight="1">
      <c r="A57" s="1500" t="s">
        <v>3</v>
      </c>
      <c r="B57" s="1268">
        <f t="shared" si="9"/>
        <v>2</v>
      </c>
      <c r="C57" s="942">
        <v>0</v>
      </c>
      <c r="D57" s="942">
        <v>0</v>
      </c>
      <c r="E57" s="942">
        <v>0</v>
      </c>
      <c r="F57" s="942">
        <v>2</v>
      </c>
      <c r="G57" s="1267">
        <v>38</v>
      </c>
      <c r="H57" s="943">
        <v>0</v>
      </c>
    </row>
    <row r="58" spans="1:8" s="156" customFormat="1" ht="15" customHeight="1">
      <c r="A58" s="1500"/>
      <c r="B58" s="1263">
        <f t="shared" si="9"/>
        <v>2</v>
      </c>
      <c r="C58" s="942">
        <v>0</v>
      </c>
      <c r="D58" s="942">
        <v>0</v>
      </c>
      <c r="E58" s="942">
        <v>0</v>
      </c>
      <c r="F58" s="1263">
        <v>2</v>
      </c>
      <c r="G58" s="1263">
        <v>38</v>
      </c>
      <c r="H58" s="943">
        <v>0</v>
      </c>
    </row>
    <row r="59" spans="1:8" s="156" customFormat="1" ht="15" customHeight="1">
      <c r="A59" s="984" t="s">
        <v>4</v>
      </c>
      <c r="B59" s="1268">
        <f t="shared" si="9"/>
        <v>1</v>
      </c>
      <c r="C59" s="1268">
        <v>1</v>
      </c>
      <c r="D59" s="942">
        <v>0</v>
      </c>
      <c r="E59" s="942">
        <v>0</v>
      </c>
      <c r="F59" s="942">
        <v>0</v>
      </c>
      <c r="G59" s="1268">
        <v>18</v>
      </c>
      <c r="H59" s="943">
        <v>0</v>
      </c>
    </row>
    <row r="60" spans="1:8" s="156" customFormat="1" ht="15" customHeight="1">
      <c r="A60" s="1500" t="s">
        <v>689</v>
      </c>
      <c r="B60" s="1268">
        <f t="shared" si="9"/>
        <v>4</v>
      </c>
      <c r="C60" s="1268">
        <v>2</v>
      </c>
      <c r="D60" s="942">
        <v>0</v>
      </c>
      <c r="E60" s="1268">
        <v>1</v>
      </c>
      <c r="F60" s="1268">
        <v>1</v>
      </c>
      <c r="G60" s="942">
        <v>0</v>
      </c>
      <c r="H60" s="943">
        <v>0</v>
      </c>
    </row>
    <row r="61" spans="1:8" s="156" customFormat="1" ht="15" customHeight="1">
      <c r="A61" s="1500"/>
      <c r="B61" s="1263">
        <f t="shared" si="9"/>
        <v>4</v>
      </c>
      <c r="C61" s="1263">
        <v>2</v>
      </c>
      <c r="D61" s="942">
        <v>0</v>
      </c>
      <c r="E61" s="1263">
        <v>1</v>
      </c>
      <c r="F61" s="1263">
        <v>1</v>
      </c>
      <c r="G61" s="942">
        <v>0</v>
      </c>
      <c r="H61" s="943">
        <v>0</v>
      </c>
    </row>
    <row r="62" spans="1:8" s="166" customFormat="1" ht="22.5" customHeight="1">
      <c r="A62" s="983" t="s">
        <v>5</v>
      </c>
      <c r="B62" s="1260">
        <f aca="true" t="shared" si="10" ref="B62:H62">SUM(B63:B64)</f>
        <v>2</v>
      </c>
      <c r="C62" s="1260">
        <f t="shared" si="10"/>
        <v>1</v>
      </c>
      <c r="D62" s="1260">
        <f t="shared" si="10"/>
        <v>0</v>
      </c>
      <c r="E62" s="1260">
        <f t="shared" si="10"/>
        <v>0</v>
      </c>
      <c r="F62" s="1260">
        <f t="shared" si="10"/>
        <v>1</v>
      </c>
      <c r="G62" s="1260">
        <f t="shared" si="10"/>
        <v>0</v>
      </c>
      <c r="H62" s="1261">
        <f t="shared" si="10"/>
        <v>0</v>
      </c>
    </row>
    <row r="63" spans="1:8" s="156" customFormat="1" ht="15" customHeight="1">
      <c r="A63" s="984" t="s">
        <v>1345</v>
      </c>
      <c r="B63" s="942">
        <f>SUM(C63:F63)</f>
        <v>2</v>
      </c>
      <c r="C63" s="942">
        <v>1</v>
      </c>
      <c r="D63" s="942">
        <v>0</v>
      </c>
      <c r="E63" s="942">
        <v>0</v>
      </c>
      <c r="F63" s="942">
        <v>1</v>
      </c>
      <c r="G63" s="942">
        <v>0</v>
      </c>
      <c r="H63" s="943">
        <v>0</v>
      </c>
    </row>
    <row r="64" spans="1:8" s="156" customFormat="1" ht="15" customHeight="1" thickBot="1">
      <c r="A64" s="985" t="s">
        <v>1346</v>
      </c>
      <c r="B64" s="1269">
        <f>SUM(C64:F64)</f>
        <v>0</v>
      </c>
      <c r="C64" s="1269">
        <v>0</v>
      </c>
      <c r="D64" s="1269">
        <v>0</v>
      </c>
      <c r="E64" s="1269">
        <v>0</v>
      </c>
      <c r="F64" s="1269">
        <v>0</v>
      </c>
      <c r="G64" s="1269">
        <v>0</v>
      </c>
      <c r="H64" s="1270">
        <v>0</v>
      </c>
    </row>
    <row r="65" s="156" customFormat="1" ht="15" customHeight="1">
      <c r="A65" s="156" t="s">
        <v>690</v>
      </c>
    </row>
    <row r="66" s="156" customFormat="1" ht="15" customHeight="1">
      <c r="A66" s="156" t="s">
        <v>6</v>
      </c>
    </row>
    <row r="67" s="156" customFormat="1" ht="15" customHeight="1">
      <c r="A67" s="156" t="s">
        <v>7</v>
      </c>
    </row>
    <row r="68" s="156" customFormat="1" ht="15" customHeight="1">
      <c r="A68" s="156" t="s">
        <v>691</v>
      </c>
    </row>
  </sheetData>
  <mergeCells count="18">
    <mergeCell ref="B3:F3"/>
    <mergeCell ref="G3:H3"/>
    <mergeCell ref="A8:A9"/>
    <mergeCell ref="A3:A4"/>
    <mergeCell ref="A37:A38"/>
    <mergeCell ref="A39:A40"/>
    <mergeCell ref="A41:A42"/>
    <mergeCell ref="A15:A16"/>
    <mergeCell ref="A19:A20"/>
    <mergeCell ref="A21:A22"/>
    <mergeCell ref="A33:A34"/>
    <mergeCell ref="A35:A36"/>
    <mergeCell ref="A57:A58"/>
    <mergeCell ref="A60:A61"/>
    <mergeCell ref="A47:A48"/>
    <mergeCell ref="A49:A50"/>
    <mergeCell ref="A51:A52"/>
    <mergeCell ref="A55:A56"/>
  </mergeCells>
  <printOptions/>
  <pageMargins left="0.9055118110236221" right="0.15748031496062992" top="0.31496062992125984" bottom="0.07874015748031496" header="0.11811023622047245" footer="0.2362204724409449"/>
  <pageSetup horizontalDpi="600" verticalDpi="600" orientation="portrait" paperSize="9" scale="80" r:id="rId1"/>
  <headerFooter alignWithMargins="0">
    <oddHeader>&amp;R&amp;D&amp;T</oddHeader>
  </headerFooter>
</worksheet>
</file>

<file path=xl/worksheets/sheet46.xml><?xml version="1.0" encoding="utf-8"?>
<worksheet xmlns="http://schemas.openxmlformats.org/spreadsheetml/2006/main" xmlns:r="http://schemas.openxmlformats.org/officeDocument/2006/relationships">
  <sheetPr>
    <pageSetUpPr fitToPage="1"/>
  </sheetPr>
  <dimension ref="A2:G14"/>
  <sheetViews>
    <sheetView workbookViewId="0" topLeftCell="A1">
      <selection activeCell="A1" sqref="A1"/>
    </sheetView>
  </sheetViews>
  <sheetFormatPr defaultColWidth="9.00390625" defaultRowHeight="13.5"/>
  <cols>
    <col min="1" max="1" width="3.625" style="21" customWidth="1"/>
    <col min="2" max="2" width="14.50390625" style="21" customWidth="1"/>
    <col min="3" max="3" width="14.75390625" style="21" customWidth="1"/>
    <col min="4" max="4" width="14.25390625" style="21" customWidth="1"/>
    <col min="5" max="6" width="14.125" style="21" customWidth="1"/>
    <col min="7" max="7" width="16.125" style="21" customWidth="1"/>
    <col min="8" max="16384" width="9.00390625" style="21" customWidth="1"/>
  </cols>
  <sheetData>
    <row r="2" spans="2:5" ht="14.25">
      <c r="B2" s="436" t="s">
        <v>293</v>
      </c>
      <c r="C2" s="437"/>
      <c r="D2" s="437"/>
      <c r="E2" s="437"/>
    </row>
    <row r="3" spans="2:7" ht="12.75" thickBot="1">
      <c r="B3" s="57"/>
      <c r="C3" s="57"/>
      <c r="D3" s="57"/>
      <c r="E3" s="57"/>
      <c r="G3" s="60" t="s">
        <v>128</v>
      </c>
    </row>
    <row r="4" spans="1:7" ht="12.75" thickTop="1">
      <c r="A4" s="57"/>
      <c r="B4" s="1549" t="s">
        <v>15</v>
      </c>
      <c r="C4" s="987"/>
      <c r="D4" s="987"/>
      <c r="E4" s="987"/>
      <c r="F4" s="987"/>
      <c r="G4" s="988"/>
    </row>
    <row r="5" spans="1:7" ht="24.75" customHeight="1">
      <c r="A5" s="57"/>
      <c r="B5" s="1550"/>
      <c r="C5" s="433"/>
      <c r="D5" s="69" t="s">
        <v>8</v>
      </c>
      <c r="E5" s="69" t="s">
        <v>9</v>
      </c>
      <c r="F5" s="69" t="s">
        <v>10</v>
      </c>
      <c r="G5" s="989" t="s">
        <v>11</v>
      </c>
    </row>
    <row r="6" spans="1:7" ht="23.25" customHeight="1">
      <c r="A6" s="57"/>
      <c r="B6" s="1542" t="s">
        <v>692</v>
      </c>
      <c r="C6" s="63" t="s">
        <v>12</v>
      </c>
      <c r="D6" s="990">
        <v>9960</v>
      </c>
      <c r="E6" s="990">
        <v>1931</v>
      </c>
      <c r="F6" s="1543">
        <v>11558</v>
      </c>
      <c r="G6" s="1545">
        <v>383846</v>
      </c>
    </row>
    <row r="7" spans="1:7" ht="26.25" customHeight="1">
      <c r="A7" s="57"/>
      <c r="B7" s="1499"/>
      <c r="C7" s="63" t="s">
        <v>693</v>
      </c>
      <c r="D7" s="991">
        <v>2.6</v>
      </c>
      <c r="E7" s="991">
        <v>0.5</v>
      </c>
      <c r="F7" s="1544"/>
      <c r="G7" s="1546"/>
    </row>
    <row r="8" spans="1:7" ht="23.25" customHeight="1">
      <c r="A8" s="57"/>
      <c r="B8" s="1542" t="s">
        <v>1056</v>
      </c>
      <c r="C8" s="63" t="s">
        <v>12</v>
      </c>
      <c r="D8" s="990">
        <v>10054</v>
      </c>
      <c r="E8" s="990">
        <v>1933</v>
      </c>
      <c r="F8" s="1543">
        <v>11554</v>
      </c>
      <c r="G8" s="1545">
        <v>385888</v>
      </c>
    </row>
    <row r="9" spans="1:7" ht="26.25" customHeight="1">
      <c r="A9" s="57"/>
      <c r="B9" s="1499"/>
      <c r="C9" s="63" t="s">
        <v>13</v>
      </c>
      <c r="D9" s="991">
        <v>2.6</v>
      </c>
      <c r="E9" s="991">
        <v>0.5</v>
      </c>
      <c r="F9" s="1544"/>
      <c r="G9" s="1546"/>
    </row>
    <row r="10" spans="1:7" s="76" customFormat="1" ht="23.25" customHeight="1">
      <c r="A10" s="71"/>
      <c r="B10" s="1542" t="s">
        <v>482</v>
      </c>
      <c r="C10" s="63" t="s">
        <v>694</v>
      </c>
      <c r="D10" s="990">
        <v>10298</v>
      </c>
      <c r="E10" s="990">
        <v>1967</v>
      </c>
      <c r="F10" s="1543">
        <v>11857</v>
      </c>
      <c r="G10" s="1545">
        <v>388061</v>
      </c>
    </row>
    <row r="11" spans="1:7" s="76" customFormat="1" ht="27" customHeight="1">
      <c r="A11" s="71"/>
      <c r="B11" s="1499"/>
      <c r="C11" s="63" t="s">
        <v>693</v>
      </c>
      <c r="D11" s="991">
        <v>2.7</v>
      </c>
      <c r="E11" s="991">
        <v>0.5</v>
      </c>
      <c r="F11" s="1547"/>
      <c r="G11" s="1548"/>
    </row>
    <row r="12" spans="1:7" s="76" customFormat="1" ht="27" customHeight="1">
      <c r="A12" s="71"/>
      <c r="B12" s="1536" t="s">
        <v>14</v>
      </c>
      <c r="C12" s="992" t="s">
        <v>694</v>
      </c>
      <c r="D12" s="1271">
        <v>10626</v>
      </c>
      <c r="E12" s="1271">
        <v>2034</v>
      </c>
      <c r="F12" s="1538">
        <v>11826</v>
      </c>
      <c r="G12" s="1540">
        <v>388387</v>
      </c>
    </row>
    <row r="13" spans="1:7" s="76" customFormat="1" ht="27" customHeight="1" thickBot="1">
      <c r="A13" s="71"/>
      <c r="B13" s="1537"/>
      <c r="C13" s="993" t="s">
        <v>693</v>
      </c>
      <c r="D13" s="1272">
        <f>IF(G12=0,0,ROUND(D12/G12*100,1))</f>
        <v>2.7</v>
      </c>
      <c r="E13" s="1272">
        <f>IF(G12=0,0,ROUND(E12/G12*100,1))</f>
        <v>0.5</v>
      </c>
      <c r="F13" s="1539"/>
      <c r="G13" s="1541"/>
    </row>
    <row r="14" ht="12">
      <c r="B14" s="21" t="s">
        <v>695</v>
      </c>
    </row>
  </sheetData>
  <mergeCells count="13">
    <mergeCell ref="B4:B5"/>
    <mergeCell ref="B6:B7"/>
    <mergeCell ref="F6:F7"/>
    <mergeCell ref="G6:G7"/>
    <mergeCell ref="B12:B13"/>
    <mergeCell ref="F12:F13"/>
    <mergeCell ref="G12:G13"/>
    <mergeCell ref="B8:B9"/>
    <mergeCell ref="F8:F9"/>
    <mergeCell ref="G8:G9"/>
    <mergeCell ref="B10:B11"/>
    <mergeCell ref="F10:F11"/>
    <mergeCell ref="G10:G11"/>
  </mergeCells>
  <printOptions/>
  <pageMargins left="0.75" right="0.75" top="1" bottom="1" header="0.512" footer="0.512"/>
  <pageSetup fitToHeight="1" fitToWidth="1" horizontalDpi="600" verticalDpi="600" orientation="portrait" paperSize="9" scale="94" r:id="rId1"/>
  <headerFooter alignWithMargins="0">
    <oddHeader>&amp;R&amp;D  &amp;T</oddHeader>
  </headerFooter>
</worksheet>
</file>

<file path=xl/worksheets/sheet47.xml><?xml version="1.0" encoding="utf-8"?>
<worksheet xmlns="http://schemas.openxmlformats.org/spreadsheetml/2006/main" xmlns:r="http://schemas.openxmlformats.org/officeDocument/2006/relationships">
  <sheetPr>
    <pageSetUpPr fitToPage="1"/>
  </sheetPr>
  <dimension ref="A2:J27"/>
  <sheetViews>
    <sheetView workbookViewId="0" topLeftCell="A1">
      <selection activeCell="A1" sqref="A1"/>
    </sheetView>
  </sheetViews>
  <sheetFormatPr defaultColWidth="9.00390625" defaultRowHeight="13.5"/>
  <cols>
    <col min="1" max="1" width="2.625" style="142" customWidth="1"/>
    <col min="2" max="2" width="13.125" style="142" customWidth="1"/>
    <col min="3" max="10" width="10.125" style="142" customWidth="1"/>
    <col min="11" max="16384" width="9.00390625" style="142" customWidth="1"/>
  </cols>
  <sheetData>
    <row r="2" spans="1:6" ht="14.25">
      <c r="A2" s="141"/>
      <c r="B2" s="140" t="s">
        <v>294</v>
      </c>
      <c r="C2" s="141"/>
      <c r="D2" s="141"/>
      <c r="E2" s="141"/>
      <c r="F2" s="141"/>
    </row>
    <row r="3" spans="1:10" ht="12.75" thickBot="1">
      <c r="A3" s="141"/>
      <c r="B3" s="178"/>
      <c r="C3" s="178"/>
      <c r="D3" s="178"/>
      <c r="E3" s="178"/>
      <c r="F3" s="178"/>
      <c r="G3" s="143"/>
      <c r="H3" s="143"/>
      <c r="I3" s="143"/>
      <c r="J3" s="537" t="s">
        <v>31</v>
      </c>
    </row>
    <row r="4" spans="1:10" ht="12.75" thickTop="1">
      <c r="A4" s="178"/>
      <c r="B4" s="994" t="s">
        <v>16</v>
      </c>
      <c r="C4" s="995" t="s">
        <v>17</v>
      </c>
      <c r="D4" s="995"/>
      <c r="E4" s="995"/>
      <c r="F4" s="995"/>
      <c r="G4" s="547" t="s">
        <v>696</v>
      </c>
      <c r="H4" s="547"/>
      <c r="I4" s="547"/>
      <c r="J4" s="548"/>
    </row>
    <row r="5" spans="1:10" ht="12">
      <c r="A5" s="143"/>
      <c r="B5" s="996"/>
      <c r="C5" s="305" t="s">
        <v>18</v>
      </c>
      <c r="D5" s="305" t="s">
        <v>19</v>
      </c>
      <c r="E5" s="305" t="s">
        <v>20</v>
      </c>
      <c r="F5" s="305" t="s">
        <v>21</v>
      </c>
      <c r="G5" s="305" t="s">
        <v>18</v>
      </c>
      <c r="H5" s="305" t="s">
        <v>19</v>
      </c>
      <c r="I5" s="305" t="s">
        <v>20</v>
      </c>
      <c r="J5" s="374" t="s">
        <v>21</v>
      </c>
    </row>
    <row r="6" spans="1:10" s="923" customFormat="1" ht="18" customHeight="1">
      <c r="A6" s="558"/>
      <c r="B6" s="560" t="s">
        <v>22</v>
      </c>
      <c r="C6" s="927">
        <v>2763</v>
      </c>
      <c r="D6" s="927">
        <v>3073</v>
      </c>
      <c r="E6" s="927">
        <v>3625</v>
      </c>
      <c r="F6" s="927">
        <f>SUM(F8:F22)</f>
        <v>5343</v>
      </c>
      <c r="G6" s="927">
        <v>343</v>
      </c>
      <c r="H6" s="927">
        <v>336</v>
      </c>
      <c r="I6" s="927">
        <v>755</v>
      </c>
      <c r="J6" s="926">
        <v>1006</v>
      </c>
    </row>
    <row r="7" spans="1:10" ht="12">
      <c r="A7" s="143"/>
      <c r="B7" s="385"/>
      <c r="C7" s="997"/>
      <c r="D7" s="997"/>
      <c r="E7" s="997"/>
      <c r="F7" s="1273"/>
      <c r="G7" s="997"/>
      <c r="H7" s="997"/>
      <c r="I7" s="997"/>
      <c r="J7" s="1274"/>
    </row>
    <row r="8" spans="1:10" ht="12">
      <c r="A8" s="143"/>
      <c r="B8" s="998" t="s">
        <v>23</v>
      </c>
      <c r="C8" s="597">
        <v>642</v>
      </c>
      <c r="D8" s="597">
        <v>818</v>
      </c>
      <c r="E8" s="597">
        <v>994</v>
      </c>
      <c r="F8" s="927">
        <v>1030</v>
      </c>
      <c r="G8" s="597">
        <v>0</v>
      </c>
      <c r="H8" s="597">
        <v>3</v>
      </c>
      <c r="I8" s="597">
        <v>6</v>
      </c>
      <c r="J8" s="926">
        <v>6</v>
      </c>
    </row>
    <row r="9" spans="1:10" ht="12">
      <c r="A9" s="143"/>
      <c r="B9" s="998"/>
      <c r="C9" s="597"/>
      <c r="D9" s="597"/>
      <c r="E9" s="597"/>
      <c r="F9" s="927"/>
      <c r="G9" s="597"/>
      <c r="H9" s="597"/>
      <c r="I9" s="597"/>
      <c r="J9" s="926"/>
    </row>
    <row r="10" spans="1:10" ht="12">
      <c r="A10" s="143"/>
      <c r="B10" s="998" t="s">
        <v>24</v>
      </c>
      <c r="C10" s="597">
        <v>11</v>
      </c>
      <c r="D10" s="597">
        <v>13</v>
      </c>
      <c r="E10" s="597">
        <v>17</v>
      </c>
      <c r="F10" s="927">
        <v>43</v>
      </c>
      <c r="G10" s="596">
        <v>1</v>
      </c>
      <c r="H10" s="597">
        <v>1</v>
      </c>
      <c r="I10" s="596">
        <v>0</v>
      </c>
      <c r="J10" s="1148">
        <v>0</v>
      </c>
    </row>
    <row r="11" spans="1:10" ht="12">
      <c r="A11" s="143"/>
      <c r="B11" s="998"/>
      <c r="C11" s="597"/>
      <c r="D11" s="597"/>
      <c r="E11" s="597"/>
      <c r="F11" s="927"/>
      <c r="G11" s="596"/>
      <c r="H11" s="597"/>
      <c r="I11" s="596"/>
      <c r="J11" s="1148"/>
    </row>
    <row r="12" spans="1:10" ht="12">
      <c r="A12" s="143"/>
      <c r="B12" s="998" t="s">
        <v>25</v>
      </c>
      <c r="C12" s="597">
        <v>140</v>
      </c>
      <c r="D12" s="597">
        <v>123</v>
      </c>
      <c r="E12" s="597">
        <v>162</v>
      </c>
      <c r="F12" s="927">
        <v>147</v>
      </c>
      <c r="G12" s="596">
        <v>0</v>
      </c>
      <c r="H12" s="596" t="s">
        <v>338</v>
      </c>
      <c r="I12" s="596">
        <v>66</v>
      </c>
      <c r="J12" s="1148">
        <v>42</v>
      </c>
    </row>
    <row r="13" spans="1:10" ht="12">
      <c r="A13" s="143"/>
      <c r="B13" s="998"/>
      <c r="C13" s="597"/>
      <c r="D13" s="597"/>
      <c r="E13" s="597"/>
      <c r="F13" s="927"/>
      <c r="G13" s="597"/>
      <c r="H13" s="597"/>
      <c r="I13" s="597"/>
      <c r="J13" s="926"/>
    </row>
    <row r="14" spans="1:10" ht="12">
      <c r="A14" s="143"/>
      <c r="B14" s="999" t="s">
        <v>32</v>
      </c>
      <c r="C14" s="597">
        <v>121</v>
      </c>
      <c r="D14" s="597">
        <v>106</v>
      </c>
      <c r="E14" s="597">
        <v>132</v>
      </c>
      <c r="F14" s="927">
        <v>206</v>
      </c>
      <c r="G14" s="597">
        <v>97</v>
      </c>
      <c r="H14" s="597">
        <v>86</v>
      </c>
      <c r="I14" s="597">
        <v>64</v>
      </c>
      <c r="J14" s="926">
        <v>62</v>
      </c>
    </row>
    <row r="15" spans="1:10" ht="12">
      <c r="A15" s="143"/>
      <c r="B15" s="998"/>
      <c r="C15" s="597"/>
      <c r="D15" s="597"/>
      <c r="E15" s="597"/>
      <c r="F15" s="927"/>
      <c r="G15" s="597"/>
      <c r="H15" s="597"/>
      <c r="I15" s="597"/>
      <c r="J15" s="926"/>
    </row>
    <row r="16" spans="1:10" ht="12">
      <c r="A16" s="143"/>
      <c r="B16" s="998" t="s">
        <v>26</v>
      </c>
      <c r="C16" s="597">
        <v>257</v>
      </c>
      <c r="D16" s="597">
        <v>238</v>
      </c>
      <c r="E16" s="597">
        <v>353</v>
      </c>
      <c r="F16" s="927">
        <v>493</v>
      </c>
      <c r="G16" s="596">
        <v>0</v>
      </c>
      <c r="H16" s="596" t="s">
        <v>338</v>
      </c>
      <c r="I16" s="596">
        <v>11</v>
      </c>
      <c r="J16" s="1148">
        <v>16</v>
      </c>
    </row>
    <row r="17" spans="1:10" ht="12">
      <c r="A17" s="143"/>
      <c r="B17" s="998"/>
      <c r="C17" s="597"/>
      <c r="D17" s="597"/>
      <c r="E17" s="597"/>
      <c r="F17" s="927"/>
      <c r="G17" s="596"/>
      <c r="H17" s="597"/>
      <c r="I17" s="596"/>
      <c r="J17" s="1148"/>
    </row>
    <row r="18" spans="1:10" ht="12">
      <c r="A18" s="143"/>
      <c r="B18" s="998" t="s">
        <v>27</v>
      </c>
      <c r="C18" s="597">
        <v>52</v>
      </c>
      <c r="D18" s="597">
        <v>60</v>
      </c>
      <c r="E18" s="597">
        <v>46</v>
      </c>
      <c r="F18" s="927">
        <v>61</v>
      </c>
      <c r="G18" s="596">
        <v>0</v>
      </c>
      <c r="H18" s="596" t="s">
        <v>338</v>
      </c>
      <c r="I18" s="596">
        <v>1</v>
      </c>
      <c r="J18" s="1148">
        <v>0</v>
      </c>
    </row>
    <row r="19" spans="1:10" ht="12">
      <c r="A19" s="143"/>
      <c r="B19" s="998"/>
      <c r="C19" s="597"/>
      <c r="D19" s="597"/>
      <c r="E19" s="597"/>
      <c r="F19" s="927"/>
      <c r="G19" s="597"/>
      <c r="H19" s="597"/>
      <c r="I19" s="597"/>
      <c r="J19" s="926"/>
    </row>
    <row r="20" spans="1:10" ht="12">
      <c r="A20" s="143"/>
      <c r="B20" s="998" t="s">
        <v>28</v>
      </c>
      <c r="C20" s="596">
        <v>0</v>
      </c>
      <c r="D20" s="596">
        <v>581</v>
      </c>
      <c r="E20" s="596">
        <v>763</v>
      </c>
      <c r="F20" s="598">
        <v>1041</v>
      </c>
      <c r="G20" s="597">
        <v>207</v>
      </c>
      <c r="H20" s="597">
        <v>202</v>
      </c>
      <c r="I20" s="597">
        <v>531</v>
      </c>
      <c r="J20" s="926">
        <v>721</v>
      </c>
    </row>
    <row r="21" spans="1:10" ht="12">
      <c r="A21" s="143"/>
      <c r="B21" s="998"/>
      <c r="C21" s="597"/>
      <c r="D21" s="597"/>
      <c r="E21" s="597"/>
      <c r="F21" s="927"/>
      <c r="G21" s="597"/>
      <c r="H21" s="597"/>
      <c r="I21" s="597"/>
      <c r="J21" s="926"/>
    </row>
    <row r="22" spans="1:10" ht="12">
      <c r="A22" s="143"/>
      <c r="B22" s="998" t="s">
        <v>29</v>
      </c>
      <c r="C22" s="597">
        <v>1038</v>
      </c>
      <c r="D22" s="597">
        <v>1134</v>
      </c>
      <c r="E22" s="597">
        <v>1158</v>
      </c>
      <c r="F22" s="927">
        <f>1068+1254</f>
        <v>2322</v>
      </c>
      <c r="G22" s="597">
        <v>38</v>
      </c>
      <c r="H22" s="597">
        <v>44</v>
      </c>
      <c r="I22" s="597">
        <v>76</v>
      </c>
      <c r="J22" s="926">
        <v>159</v>
      </c>
    </row>
    <row r="23" spans="1:10" ht="12">
      <c r="A23" s="143"/>
      <c r="B23" s="385"/>
      <c r="C23" s="597"/>
      <c r="D23" s="597"/>
      <c r="E23" s="597"/>
      <c r="F23" s="927"/>
      <c r="G23" s="597"/>
      <c r="H23" s="597"/>
      <c r="I23" s="597"/>
      <c r="J23" s="926"/>
    </row>
    <row r="24" spans="1:10" s="923" customFormat="1" ht="12">
      <c r="A24" s="558"/>
      <c r="B24" s="560" t="s">
        <v>30</v>
      </c>
      <c r="C24" s="927">
        <v>2080</v>
      </c>
      <c r="D24" s="927">
        <v>2354</v>
      </c>
      <c r="E24" s="927">
        <v>2852</v>
      </c>
      <c r="F24" s="927">
        <v>4165</v>
      </c>
      <c r="G24" s="927">
        <v>243</v>
      </c>
      <c r="H24" s="927">
        <v>242</v>
      </c>
      <c r="I24" s="927">
        <v>568</v>
      </c>
      <c r="J24" s="926">
        <v>758</v>
      </c>
    </row>
    <row r="25" spans="1:10" ht="6.75" customHeight="1" thickBot="1">
      <c r="A25" s="143"/>
      <c r="B25" s="577"/>
      <c r="C25" s="1000"/>
      <c r="D25" s="1000"/>
      <c r="E25" s="1000"/>
      <c r="F25" s="1000"/>
      <c r="G25" s="1000"/>
      <c r="H25" s="1000"/>
      <c r="I25" s="1000"/>
      <c r="J25" s="1275"/>
    </row>
    <row r="26" ht="12">
      <c r="B26" s="142" t="s">
        <v>33</v>
      </c>
    </row>
    <row r="27" ht="12">
      <c r="B27" s="142" t="s">
        <v>697</v>
      </c>
    </row>
  </sheetData>
  <printOptions/>
  <pageMargins left="0.75" right="0.75" top="1" bottom="1" header="0.512" footer="0.512"/>
  <pageSetup fitToHeight="1" fitToWidth="1" horizontalDpi="600" verticalDpi="600" orientation="portrait" paperSize="9" scale="89"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R180"/>
  <sheetViews>
    <sheetView workbookViewId="0" topLeftCell="A1">
      <pane ySplit="4" topLeftCell="BM5" activePane="bottomLeft" state="frozen"/>
      <selection pane="topLeft" activeCell="N34" sqref="N34:N37"/>
      <selection pane="bottomLeft" activeCell="A1" sqref="A1"/>
    </sheetView>
  </sheetViews>
  <sheetFormatPr defaultColWidth="9.00390625" defaultRowHeight="13.5"/>
  <cols>
    <col min="1" max="1" width="2.625" style="102" customWidth="1"/>
    <col min="2" max="2" width="14.625" style="102" customWidth="1"/>
    <col min="3" max="17" width="6.625" style="102" customWidth="1"/>
    <col min="18" max="16384" width="9.00390625" style="102" customWidth="1"/>
  </cols>
  <sheetData>
    <row r="1" spans="1:11" ht="18" customHeight="1">
      <c r="A1" s="100" t="s">
        <v>296</v>
      </c>
      <c r="B1" s="100"/>
      <c r="C1" s="101"/>
      <c r="D1" s="101"/>
      <c r="E1" s="101"/>
      <c r="F1" s="101"/>
      <c r="G1" s="101"/>
      <c r="H1" s="101"/>
      <c r="I1" s="101"/>
      <c r="J1" s="101"/>
      <c r="K1" s="101"/>
    </row>
    <row r="2" spans="1:17" ht="15" customHeight="1" thickBot="1">
      <c r="A2" s="103" t="s">
        <v>65</v>
      </c>
      <c r="B2" s="104"/>
      <c r="C2" s="104"/>
      <c r="D2" s="104"/>
      <c r="E2" s="104"/>
      <c r="F2" s="104"/>
      <c r="G2" s="104"/>
      <c r="H2" s="104"/>
      <c r="I2" s="104"/>
      <c r="J2" s="104"/>
      <c r="K2" s="104"/>
      <c r="L2" s="104"/>
      <c r="M2" s="104"/>
      <c r="N2" s="104"/>
      <c r="P2" s="104"/>
      <c r="Q2" s="1025" t="s">
        <v>66</v>
      </c>
    </row>
    <row r="3" spans="1:17" ht="14.25" customHeight="1" thickTop="1">
      <c r="A3" s="1334" t="s">
        <v>189</v>
      </c>
      <c r="B3" s="1334"/>
      <c r="C3" s="105" t="s">
        <v>190</v>
      </c>
      <c r="D3" s="1355" t="s">
        <v>67</v>
      </c>
      <c r="E3" s="1355" t="s">
        <v>68</v>
      </c>
      <c r="F3" s="1355" t="s">
        <v>101</v>
      </c>
      <c r="G3" s="1355" t="s">
        <v>102</v>
      </c>
      <c r="H3" s="1355" t="s">
        <v>103</v>
      </c>
      <c r="I3" s="1355" t="s">
        <v>93</v>
      </c>
      <c r="J3" s="1355" t="s">
        <v>95</v>
      </c>
      <c r="K3" s="1355" t="s">
        <v>96</v>
      </c>
      <c r="L3" s="1355" t="s">
        <v>97</v>
      </c>
      <c r="M3" s="1355" t="s">
        <v>98</v>
      </c>
      <c r="N3" s="1355" t="s">
        <v>99</v>
      </c>
      <c r="O3" s="1355" t="s">
        <v>191</v>
      </c>
      <c r="P3" s="1355" t="s">
        <v>192</v>
      </c>
      <c r="Q3" s="1336" t="s">
        <v>193</v>
      </c>
    </row>
    <row r="4" spans="1:17" ht="13.5" customHeight="1">
      <c r="A4" s="1335"/>
      <c r="B4" s="1335"/>
      <c r="C4" s="106" t="s">
        <v>69</v>
      </c>
      <c r="D4" s="1356"/>
      <c r="E4" s="1356"/>
      <c r="F4" s="1356"/>
      <c r="G4" s="1356"/>
      <c r="H4" s="1356"/>
      <c r="I4" s="1356"/>
      <c r="J4" s="1356"/>
      <c r="K4" s="1356"/>
      <c r="L4" s="1356"/>
      <c r="M4" s="1356"/>
      <c r="N4" s="1356"/>
      <c r="O4" s="1356"/>
      <c r="P4" s="1356"/>
      <c r="Q4" s="1337"/>
    </row>
    <row r="5" spans="3:17" s="103" customFormat="1" ht="30" customHeight="1">
      <c r="C5" s="107"/>
      <c r="D5" s="108" t="s">
        <v>227</v>
      </c>
      <c r="E5" s="108"/>
      <c r="F5" s="108"/>
      <c r="G5" s="109"/>
      <c r="H5" s="108"/>
      <c r="I5" s="108"/>
      <c r="J5" s="108"/>
      <c r="K5" s="108"/>
      <c r="L5" s="108"/>
      <c r="M5" s="108"/>
      <c r="N5" s="110"/>
      <c r="O5" s="110"/>
      <c r="P5" s="110"/>
      <c r="Q5" s="110"/>
    </row>
    <row r="6" spans="1:17" s="113" customFormat="1" ht="15" customHeight="1">
      <c r="A6" s="1354" t="s">
        <v>194</v>
      </c>
      <c r="B6" s="1354"/>
      <c r="C6" s="111">
        <v>104.3</v>
      </c>
      <c r="D6" s="111">
        <v>100</v>
      </c>
      <c r="E6" s="111">
        <v>100.1</v>
      </c>
      <c r="F6" s="111">
        <v>84.8</v>
      </c>
      <c r="G6" s="111">
        <v>82.7</v>
      </c>
      <c r="H6" s="111">
        <v>85.7</v>
      </c>
      <c r="I6" s="111">
        <v>83.8</v>
      </c>
      <c r="J6" s="111">
        <v>82.3</v>
      </c>
      <c r="K6" s="111">
        <v>136.1</v>
      </c>
      <c r="L6" s="111">
        <v>113.9</v>
      </c>
      <c r="M6" s="111">
        <v>94.1</v>
      </c>
      <c r="N6" s="111">
        <v>85.3</v>
      </c>
      <c r="O6" s="111">
        <v>84.9</v>
      </c>
      <c r="P6" s="111">
        <v>87.5</v>
      </c>
      <c r="Q6" s="112">
        <v>180.2</v>
      </c>
    </row>
    <row r="7" spans="1:17" s="118" customFormat="1" ht="22.5" customHeight="1">
      <c r="A7" s="114" t="s">
        <v>70</v>
      </c>
      <c r="B7" s="115" t="s">
        <v>195</v>
      </c>
      <c r="C7" s="116">
        <v>107.5</v>
      </c>
      <c r="D7" s="116">
        <v>100</v>
      </c>
      <c r="E7" s="116">
        <v>98.1</v>
      </c>
      <c r="F7" s="116">
        <v>101.2</v>
      </c>
      <c r="G7" s="116">
        <v>94.2</v>
      </c>
      <c r="H7" s="116">
        <v>95</v>
      </c>
      <c r="I7" s="116">
        <v>92.7</v>
      </c>
      <c r="J7" s="116">
        <v>86.7</v>
      </c>
      <c r="K7" s="116">
        <v>92</v>
      </c>
      <c r="L7" s="116">
        <v>96.7</v>
      </c>
      <c r="M7" s="116">
        <v>117.3</v>
      </c>
      <c r="N7" s="116">
        <v>92.4</v>
      </c>
      <c r="O7" s="116">
        <v>91.8</v>
      </c>
      <c r="P7" s="116">
        <v>96.3</v>
      </c>
      <c r="Q7" s="117">
        <v>121.1</v>
      </c>
    </row>
    <row r="8" spans="1:17" s="118" customFormat="1" ht="15" customHeight="1">
      <c r="A8" s="114" t="s">
        <v>71</v>
      </c>
      <c r="B8" s="115" t="s">
        <v>196</v>
      </c>
      <c r="C8" s="116">
        <v>102.2</v>
      </c>
      <c r="D8" s="116">
        <v>100</v>
      </c>
      <c r="E8" s="116">
        <v>102.7</v>
      </c>
      <c r="F8" s="116">
        <v>85.6</v>
      </c>
      <c r="G8" s="116">
        <v>85.5</v>
      </c>
      <c r="H8" s="116">
        <v>88.2</v>
      </c>
      <c r="I8" s="116">
        <v>87.9</v>
      </c>
      <c r="J8" s="116">
        <v>83.5</v>
      </c>
      <c r="K8" s="116">
        <v>140.6</v>
      </c>
      <c r="L8" s="116">
        <v>123.9</v>
      </c>
      <c r="M8" s="116">
        <v>93.3</v>
      </c>
      <c r="N8" s="116">
        <v>88.4</v>
      </c>
      <c r="O8" s="116">
        <v>86</v>
      </c>
      <c r="P8" s="116">
        <v>91.4</v>
      </c>
      <c r="Q8" s="117">
        <v>178.6</v>
      </c>
    </row>
    <row r="9" spans="1:17" s="118" customFormat="1" ht="22.5" customHeight="1">
      <c r="A9" s="119" t="s">
        <v>72</v>
      </c>
      <c r="B9" s="120" t="s">
        <v>73</v>
      </c>
      <c r="C9" s="121">
        <v>101.6</v>
      </c>
      <c r="D9" s="116">
        <v>100</v>
      </c>
      <c r="E9" s="116">
        <v>94.7</v>
      </c>
      <c r="F9" s="116">
        <v>74.9</v>
      </c>
      <c r="G9" s="116">
        <v>73.3</v>
      </c>
      <c r="H9" s="116">
        <v>77.2</v>
      </c>
      <c r="I9" s="116">
        <v>74.3</v>
      </c>
      <c r="J9" s="116">
        <v>72.6</v>
      </c>
      <c r="K9" s="116">
        <v>181.1</v>
      </c>
      <c r="L9" s="116">
        <v>77.8</v>
      </c>
      <c r="M9" s="116">
        <v>79.3</v>
      </c>
      <c r="N9" s="116">
        <v>73.2</v>
      </c>
      <c r="O9" s="116">
        <v>74.3</v>
      </c>
      <c r="P9" s="116">
        <v>76.8</v>
      </c>
      <c r="Q9" s="117">
        <v>201.4</v>
      </c>
    </row>
    <row r="10" spans="1:17" s="118" customFormat="1" ht="15" customHeight="1">
      <c r="A10" s="114" t="s">
        <v>74</v>
      </c>
      <c r="B10" s="115" t="s">
        <v>228</v>
      </c>
      <c r="C10" s="121" t="s">
        <v>197</v>
      </c>
      <c r="D10" s="121" t="s">
        <v>197</v>
      </c>
      <c r="E10" s="121" t="s">
        <v>197</v>
      </c>
      <c r="F10" s="121" t="s">
        <v>197</v>
      </c>
      <c r="G10" s="121" t="s">
        <v>197</v>
      </c>
      <c r="H10" s="121" t="s">
        <v>197</v>
      </c>
      <c r="I10" s="121" t="s">
        <v>197</v>
      </c>
      <c r="J10" s="121" t="s">
        <v>197</v>
      </c>
      <c r="K10" s="121" t="s">
        <v>197</v>
      </c>
      <c r="L10" s="121" t="s">
        <v>197</v>
      </c>
      <c r="M10" s="121" t="s">
        <v>197</v>
      </c>
      <c r="N10" s="121" t="s">
        <v>197</v>
      </c>
      <c r="O10" s="121" t="s">
        <v>197</v>
      </c>
      <c r="P10" s="121" t="s">
        <v>197</v>
      </c>
      <c r="Q10" s="122" t="s">
        <v>197</v>
      </c>
    </row>
    <row r="11" spans="1:17" s="118" customFormat="1" ht="15" customHeight="1">
      <c r="A11" s="114" t="s">
        <v>75</v>
      </c>
      <c r="B11" s="115" t="s">
        <v>229</v>
      </c>
      <c r="C11" s="116">
        <v>0</v>
      </c>
      <c r="D11" s="116">
        <v>100</v>
      </c>
      <c r="E11" s="116">
        <v>89.3</v>
      </c>
      <c r="F11" s="116">
        <v>100.4</v>
      </c>
      <c r="G11" s="116">
        <v>90.7</v>
      </c>
      <c r="H11" s="116">
        <v>89.7</v>
      </c>
      <c r="I11" s="116">
        <v>93.8</v>
      </c>
      <c r="J11" s="116">
        <v>92.1</v>
      </c>
      <c r="K11" s="116">
        <v>88.7</v>
      </c>
      <c r="L11" s="116">
        <v>103.9</v>
      </c>
      <c r="M11" s="116">
        <v>77.9</v>
      </c>
      <c r="N11" s="116">
        <v>73</v>
      </c>
      <c r="O11" s="116">
        <v>76.4</v>
      </c>
      <c r="P11" s="116">
        <v>72.9</v>
      </c>
      <c r="Q11" s="117">
        <v>111.8</v>
      </c>
    </row>
    <row r="12" spans="1:17" s="118" customFormat="1" ht="15" customHeight="1">
      <c r="A12" s="114" t="s">
        <v>230</v>
      </c>
      <c r="B12" s="115" t="s">
        <v>231</v>
      </c>
      <c r="C12" s="116">
        <v>0</v>
      </c>
      <c r="D12" s="116">
        <v>100</v>
      </c>
      <c r="E12" s="116">
        <v>91.7</v>
      </c>
      <c r="F12" s="116">
        <v>79.5</v>
      </c>
      <c r="G12" s="116">
        <v>75.5</v>
      </c>
      <c r="H12" s="116">
        <v>79.2</v>
      </c>
      <c r="I12" s="116">
        <v>77.3</v>
      </c>
      <c r="J12" s="116">
        <v>77.8</v>
      </c>
      <c r="K12" s="116">
        <v>85.7</v>
      </c>
      <c r="L12" s="116">
        <v>121.8</v>
      </c>
      <c r="M12" s="116">
        <v>100</v>
      </c>
      <c r="N12" s="116">
        <v>85.4</v>
      </c>
      <c r="O12" s="116">
        <v>84.1</v>
      </c>
      <c r="P12" s="116">
        <v>85</v>
      </c>
      <c r="Q12" s="117">
        <v>148.6</v>
      </c>
    </row>
    <row r="13" spans="1:17" s="118" customFormat="1" ht="15" customHeight="1">
      <c r="A13" s="114" t="s">
        <v>76</v>
      </c>
      <c r="B13" s="115" t="s">
        <v>232</v>
      </c>
      <c r="C13" s="116">
        <v>0</v>
      </c>
      <c r="D13" s="116">
        <v>100</v>
      </c>
      <c r="E13" s="116">
        <v>104.3</v>
      </c>
      <c r="F13" s="116">
        <v>76.5</v>
      </c>
      <c r="G13" s="116">
        <v>77.3</v>
      </c>
      <c r="H13" s="116">
        <v>81.6</v>
      </c>
      <c r="I13" s="116">
        <v>81.1</v>
      </c>
      <c r="J13" s="116">
        <v>79.3</v>
      </c>
      <c r="K13" s="116">
        <v>206.1</v>
      </c>
      <c r="L13" s="116">
        <v>83</v>
      </c>
      <c r="M13" s="116">
        <v>82.8</v>
      </c>
      <c r="N13" s="116">
        <v>82.2</v>
      </c>
      <c r="O13" s="116">
        <v>83</v>
      </c>
      <c r="P13" s="116">
        <v>82.9</v>
      </c>
      <c r="Q13" s="117">
        <v>236.1</v>
      </c>
    </row>
    <row r="14" spans="1:17" s="118" customFormat="1" ht="15" customHeight="1">
      <c r="A14" s="114" t="s">
        <v>78</v>
      </c>
      <c r="B14" s="115" t="s">
        <v>233</v>
      </c>
      <c r="C14" s="116">
        <v>0</v>
      </c>
      <c r="D14" s="116">
        <v>100</v>
      </c>
      <c r="E14" s="116">
        <v>101.6</v>
      </c>
      <c r="F14" s="116">
        <v>97.9</v>
      </c>
      <c r="G14" s="116">
        <v>93.3</v>
      </c>
      <c r="H14" s="116">
        <v>96</v>
      </c>
      <c r="I14" s="116">
        <v>100.6</v>
      </c>
      <c r="J14" s="116">
        <v>100.4</v>
      </c>
      <c r="K14" s="116">
        <v>103.8</v>
      </c>
      <c r="L14" s="116">
        <v>114.4</v>
      </c>
      <c r="M14" s="116">
        <v>102.3</v>
      </c>
      <c r="N14" s="116">
        <v>97.7</v>
      </c>
      <c r="O14" s="116">
        <v>99.5</v>
      </c>
      <c r="P14" s="116">
        <v>98</v>
      </c>
      <c r="Q14" s="117">
        <v>115.8</v>
      </c>
    </row>
    <row r="15" spans="1:17" s="118" customFormat="1" ht="15" customHeight="1">
      <c r="A15" s="114" t="s">
        <v>79</v>
      </c>
      <c r="B15" s="115" t="s">
        <v>234</v>
      </c>
      <c r="C15" s="116">
        <v>0</v>
      </c>
      <c r="D15" s="116">
        <v>100</v>
      </c>
      <c r="E15" s="116">
        <v>100.7</v>
      </c>
      <c r="F15" s="116">
        <v>83</v>
      </c>
      <c r="G15" s="116">
        <v>79.3</v>
      </c>
      <c r="H15" s="116">
        <v>85</v>
      </c>
      <c r="I15" s="116">
        <v>78.5</v>
      </c>
      <c r="J15" s="116">
        <v>77.5</v>
      </c>
      <c r="K15" s="116">
        <v>142.8</v>
      </c>
      <c r="L15" s="116">
        <v>116.9</v>
      </c>
      <c r="M15" s="116">
        <v>92.2</v>
      </c>
      <c r="N15" s="116">
        <v>83.1</v>
      </c>
      <c r="O15" s="116">
        <v>81</v>
      </c>
      <c r="P15" s="116">
        <v>83.1</v>
      </c>
      <c r="Q15" s="117">
        <v>206.1</v>
      </c>
    </row>
    <row r="16" spans="1:17" s="118" customFormat="1" ht="15" customHeight="1">
      <c r="A16" s="114" t="s">
        <v>698</v>
      </c>
      <c r="B16" s="115" t="s">
        <v>235</v>
      </c>
      <c r="C16" s="116">
        <v>0</v>
      </c>
      <c r="D16" s="116">
        <v>100</v>
      </c>
      <c r="E16" s="116">
        <v>107.3</v>
      </c>
      <c r="F16" s="116">
        <v>76.1</v>
      </c>
      <c r="G16" s="116">
        <v>78.5</v>
      </c>
      <c r="H16" s="116">
        <v>80.8</v>
      </c>
      <c r="I16" s="116">
        <v>76.4</v>
      </c>
      <c r="J16" s="116">
        <v>81.5</v>
      </c>
      <c r="K16" s="116">
        <v>216.2</v>
      </c>
      <c r="L16" s="116">
        <v>97.4</v>
      </c>
      <c r="M16" s="116">
        <v>83.2</v>
      </c>
      <c r="N16" s="116">
        <v>78</v>
      </c>
      <c r="O16" s="116">
        <v>83.8</v>
      </c>
      <c r="P16" s="116">
        <v>80.8</v>
      </c>
      <c r="Q16" s="117">
        <v>254.8</v>
      </c>
    </row>
    <row r="17" spans="1:17" s="118" customFormat="1" ht="15" customHeight="1">
      <c r="A17" s="114" t="s">
        <v>699</v>
      </c>
      <c r="B17" s="115" t="s">
        <v>236</v>
      </c>
      <c r="C17" s="116">
        <v>0</v>
      </c>
      <c r="D17" s="116">
        <v>100</v>
      </c>
      <c r="E17" s="116">
        <v>100.6</v>
      </c>
      <c r="F17" s="116">
        <v>85.7</v>
      </c>
      <c r="G17" s="116">
        <v>80.7</v>
      </c>
      <c r="H17" s="116">
        <v>81.8</v>
      </c>
      <c r="I17" s="116">
        <v>91.5</v>
      </c>
      <c r="J17" s="116">
        <v>81.7</v>
      </c>
      <c r="K17" s="116">
        <v>165.1</v>
      </c>
      <c r="L17" s="116">
        <v>116.6</v>
      </c>
      <c r="M17" s="116">
        <v>74.8</v>
      </c>
      <c r="N17" s="116">
        <v>76.8</v>
      </c>
      <c r="O17" s="116">
        <v>77.3</v>
      </c>
      <c r="P17" s="116">
        <v>88.8</v>
      </c>
      <c r="Q17" s="117">
        <v>186.3</v>
      </c>
    </row>
    <row r="18" spans="1:17" s="118" customFormat="1" ht="15" customHeight="1">
      <c r="A18" s="114" t="s">
        <v>700</v>
      </c>
      <c r="B18" s="115" t="s">
        <v>237</v>
      </c>
      <c r="C18" s="116">
        <v>0</v>
      </c>
      <c r="D18" s="116">
        <v>100</v>
      </c>
      <c r="E18" s="116">
        <v>103.8</v>
      </c>
      <c r="F18" s="116">
        <v>83.2</v>
      </c>
      <c r="G18" s="116">
        <v>82.3</v>
      </c>
      <c r="H18" s="116">
        <v>91.6</v>
      </c>
      <c r="I18" s="116">
        <v>83</v>
      </c>
      <c r="J18" s="116">
        <v>81.3</v>
      </c>
      <c r="K18" s="116">
        <v>138.5</v>
      </c>
      <c r="L18" s="116">
        <v>116.1</v>
      </c>
      <c r="M18" s="116">
        <v>99.5</v>
      </c>
      <c r="N18" s="116">
        <v>87.4</v>
      </c>
      <c r="O18" s="116">
        <v>88.3</v>
      </c>
      <c r="P18" s="116">
        <v>91.1</v>
      </c>
      <c r="Q18" s="117">
        <v>203.1</v>
      </c>
    </row>
    <row r="19" spans="4:17" s="103" customFormat="1" ht="30" customHeight="1">
      <c r="D19" s="123" t="s">
        <v>198</v>
      </c>
      <c r="E19" s="123"/>
      <c r="F19" s="123"/>
      <c r="G19" s="123"/>
      <c r="H19" s="123"/>
      <c r="I19" s="123"/>
      <c r="J19" s="123"/>
      <c r="K19" s="123"/>
      <c r="L19" s="123"/>
      <c r="M19" s="123"/>
      <c r="N19" s="124"/>
      <c r="O19" s="124"/>
      <c r="P19" s="124"/>
      <c r="Q19" s="124"/>
    </row>
    <row r="20" spans="1:17" s="113" customFormat="1" ht="15" customHeight="1">
      <c r="A20" s="1354" t="s">
        <v>194</v>
      </c>
      <c r="B20" s="1354"/>
      <c r="C20" s="111">
        <v>104.2</v>
      </c>
      <c r="D20" s="111">
        <v>100</v>
      </c>
      <c r="E20" s="111">
        <v>99.3</v>
      </c>
      <c r="F20" s="111">
        <v>84.4</v>
      </c>
      <c r="G20" s="111">
        <v>82.5</v>
      </c>
      <c r="H20" s="111">
        <v>85.4</v>
      </c>
      <c r="I20" s="111">
        <v>83.3</v>
      </c>
      <c r="J20" s="111">
        <v>81.6</v>
      </c>
      <c r="K20" s="111">
        <v>134.4</v>
      </c>
      <c r="L20" s="111">
        <v>113.1</v>
      </c>
      <c r="M20" s="111">
        <v>93</v>
      </c>
      <c r="N20" s="111">
        <v>83.8</v>
      </c>
      <c r="O20" s="111">
        <v>83.9</v>
      </c>
      <c r="P20" s="111">
        <v>87.2</v>
      </c>
      <c r="Q20" s="112">
        <v>179.5</v>
      </c>
    </row>
    <row r="21" spans="1:17" s="118" customFormat="1" ht="22.5" customHeight="1">
      <c r="A21" s="114" t="s">
        <v>701</v>
      </c>
      <c r="B21" s="115" t="s">
        <v>195</v>
      </c>
      <c r="C21" s="116">
        <v>107.4</v>
      </c>
      <c r="D21" s="116">
        <v>100</v>
      </c>
      <c r="E21" s="116">
        <v>97.3</v>
      </c>
      <c r="F21" s="116">
        <v>100.7</v>
      </c>
      <c r="G21" s="116">
        <v>93.9</v>
      </c>
      <c r="H21" s="116">
        <v>94.7</v>
      </c>
      <c r="I21" s="116">
        <v>92.1</v>
      </c>
      <c r="J21" s="116">
        <v>85.9</v>
      </c>
      <c r="K21" s="116">
        <v>90.8</v>
      </c>
      <c r="L21" s="116">
        <v>96</v>
      </c>
      <c r="M21" s="116">
        <v>115.9</v>
      </c>
      <c r="N21" s="116">
        <v>90.8</v>
      </c>
      <c r="O21" s="116">
        <v>90.7</v>
      </c>
      <c r="P21" s="116">
        <v>96</v>
      </c>
      <c r="Q21" s="117">
        <v>120.6</v>
      </c>
    </row>
    <row r="22" spans="1:17" s="118" customFormat="1" ht="15" customHeight="1">
      <c r="A22" s="114" t="s">
        <v>702</v>
      </c>
      <c r="B22" s="115" t="s">
        <v>196</v>
      </c>
      <c r="C22" s="116">
        <v>102.1</v>
      </c>
      <c r="D22" s="116">
        <v>100</v>
      </c>
      <c r="E22" s="116">
        <v>101.9</v>
      </c>
      <c r="F22" s="116">
        <v>85.2</v>
      </c>
      <c r="G22" s="116">
        <v>85.2</v>
      </c>
      <c r="H22" s="116">
        <v>87.9</v>
      </c>
      <c r="I22" s="116">
        <v>87.4</v>
      </c>
      <c r="J22" s="116">
        <v>82.8</v>
      </c>
      <c r="K22" s="116">
        <v>138.8</v>
      </c>
      <c r="L22" s="116">
        <v>123</v>
      </c>
      <c r="M22" s="116">
        <v>92.2</v>
      </c>
      <c r="N22" s="116">
        <v>86.8</v>
      </c>
      <c r="O22" s="116">
        <v>85</v>
      </c>
      <c r="P22" s="116">
        <v>91.1</v>
      </c>
      <c r="Q22" s="117">
        <v>177.9</v>
      </c>
    </row>
    <row r="23" spans="1:17" s="118" customFormat="1" ht="22.5" customHeight="1">
      <c r="A23" s="119" t="s">
        <v>703</v>
      </c>
      <c r="B23" s="120" t="s">
        <v>704</v>
      </c>
      <c r="C23" s="121">
        <v>101.3</v>
      </c>
      <c r="D23" s="116">
        <v>100</v>
      </c>
      <c r="E23" s="116">
        <v>93.9</v>
      </c>
      <c r="F23" s="116">
        <v>74.5</v>
      </c>
      <c r="G23" s="116">
        <v>73.1</v>
      </c>
      <c r="H23" s="116">
        <v>77</v>
      </c>
      <c r="I23" s="116">
        <v>73.9</v>
      </c>
      <c r="J23" s="116">
        <v>72</v>
      </c>
      <c r="K23" s="116">
        <v>178.8</v>
      </c>
      <c r="L23" s="116">
        <v>77.3</v>
      </c>
      <c r="M23" s="116">
        <v>78.4</v>
      </c>
      <c r="N23" s="116">
        <v>71.9</v>
      </c>
      <c r="O23" s="116">
        <v>73.4</v>
      </c>
      <c r="P23" s="116">
        <v>76.6</v>
      </c>
      <c r="Q23" s="117">
        <v>200.6</v>
      </c>
    </row>
    <row r="24" spans="1:17" s="118" customFormat="1" ht="15" customHeight="1">
      <c r="A24" s="114" t="s">
        <v>705</v>
      </c>
      <c r="B24" s="115" t="s">
        <v>228</v>
      </c>
      <c r="C24" s="121" t="s">
        <v>197</v>
      </c>
      <c r="D24" s="121" t="s">
        <v>197</v>
      </c>
      <c r="E24" s="121" t="s">
        <v>197</v>
      </c>
      <c r="F24" s="121" t="s">
        <v>197</v>
      </c>
      <c r="G24" s="121" t="s">
        <v>197</v>
      </c>
      <c r="H24" s="121" t="s">
        <v>197</v>
      </c>
      <c r="I24" s="121" t="s">
        <v>197</v>
      </c>
      <c r="J24" s="121" t="s">
        <v>197</v>
      </c>
      <c r="K24" s="121" t="s">
        <v>197</v>
      </c>
      <c r="L24" s="121" t="s">
        <v>197</v>
      </c>
      <c r="M24" s="121" t="s">
        <v>197</v>
      </c>
      <c r="N24" s="121" t="s">
        <v>197</v>
      </c>
      <c r="O24" s="121" t="s">
        <v>197</v>
      </c>
      <c r="P24" s="121" t="s">
        <v>197</v>
      </c>
      <c r="Q24" s="122" t="s">
        <v>197</v>
      </c>
    </row>
    <row r="25" spans="1:17" s="118" customFormat="1" ht="15" customHeight="1">
      <c r="A25" s="114" t="s">
        <v>75</v>
      </c>
      <c r="B25" s="115" t="s">
        <v>229</v>
      </c>
      <c r="C25" s="116">
        <v>0</v>
      </c>
      <c r="D25" s="116">
        <v>100</v>
      </c>
      <c r="E25" s="116">
        <v>88.6</v>
      </c>
      <c r="F25" s="116">
        <v>99.9</v>
      </c>
      <c r="G25" s="116">
        <v>90.4</v>
      </c>
      <c r="H25" s="116">
        <v>89.4</v>
      </c>
      <c r="I25" s="116">
        <v>93.2</v>
      </c>
      <c r="J25" s="116">
        <v>91.3</v>
      </c>
      <c r="K25" s="116">
        <v>87.6</v>
      </c>
      <c r="L25" s="116">
        <v>103.2</v>
      </c>
      <c r="M25" s="116">
        <v>77</v>
      </c>
      <c r="N25" s="116">
        <v>71.7</v>
      </c>
      <c r="O25" s="116">
        <v>75.5</v>
      </c>
      <c r="P25" s="116">
        <v>72.7</v>
      </c>
      <c r="Q25" s="117">
        <v>111.4</v>
      </c>
    </row>
    <row r="26" spans="1:17" s="118" customFormat="1" ht="15" customHeight="1">
      <c r="A26" s="114" t="s">
        <v>230</v>
      </c>
      <c r="B26" s="115" t="s">
        <v>231</v>
      </c>
      <c r="C26" s="116">
        <v>0</v>
      </c>
      <c r="D26" s="116">
        <v>100</v>
      </c>
      <c r="E26" s="116">
        <v>91</v>
      </c>
      <c r="F26" s="116">
        <v>79.1</v>
      </c>
      <c r="G26" s="116">
        <v>75.3</v>
      </c>
      <c r="H26" s="116">
        <v>79</v>
      </c>
      <c r="I26" s="116">
        <v>76.8</v>
      </c>
      <c r="J26" s="116">
        <v>77.1</v>
      </c>
      <c r="K26" s="116">
        <v>84.6</v>
      </c>
      <c r="L26" s="116">
        <v>121</v>
      </c>
      <c r="M26" s="116">
        <v>98.8</v>
      </c>
      <c r="N26" s="116">
        <v>83.9</v>
      </c>
      <c r="O26" s="116">
        <v>83.1</v>
      </c>
      <c r="P26" s="116">
        <v>84.7</v>
      </c>
      <c r="Q26" s="117">
        <v>148</v>
      </c>
    </row>
    <row r="27" spans="1:17" s="118" customFormat="1" ht="15" customHeight="1">
      <c r="A27" s="114" t="s">
        <v>76</v>
      </c>
      <c r="B27" s="115" t="s">
        <v>232</v>
      </c>
      <c r="C27" s="116">
        <v>0</v>
      </c>
      <c r="D27" s="116">
        <v>100</v>
      </c>
      <c r="E27" s="116">
        <v>103.5</v>
      </c>
      <c r="F27" s="116">
        <v>76.1</v>
      </c>
      <c r="G27" s="116">
        <v>77.1</v>
      </c>
      <c r="H27" s="116">
        <v>81.4</v>
      </c>
      <c r="I27" s="116">
        <v>80.6</v>
      </c>
      <c r="J27" s="116">
        <v>78.6</v>
      </c>
      <c r="K27" s="116">
        <v>203.5</v>
      </c>
      <c r="L27" s="116">
        <v>82.4</v>
      </c>
      <c r="M27" s="116">
        <v>81.8</v>
      </c>
      <c r="N27" s="116">
        <v>80.7</v>
      </c>
      <c r="O27" s="116">
        <v>82</v>
      </c>
      <c r="P27" s="116">
        <v>82.7</v>
      </c>
      <c r="Q27" s="117">
        <v>235.2</v>
      </c>
    </row>
    <row r="28" spans="1:17" s="118" customFormat="1" ht="15" customHeight="1">
      <c r="A28" s="114" t="s">
        <v>78</v>
      </c>
      <c r="B28" s="115" t="s">
        <v>233</v>
      </c>
      <c r="C28" s="116">
        <v>0</v>
      </c>
      <c r="D28" s="116">
        <v>100</v>
      </c>
      <c r="E28" s="116">
        <v>100.8</v>
      </c>
      <c r="F28" s="116">
        <v>97.4</v>
      </c>
      <c r="G28" s="116">
        <v>93</v>
      </c>
      <c r="H28" s="116">
        <v>95.7</v>
      </c>
      <c r="I28" s="116">
        <v>100</v>
      </c>
      <c r="J28" s="116">
        <v>99.5</v>
      </c>
      <c r="K28" s="116">
        <v>102.5</v>
      </c>
      <c r="L28" s="116">
        <v>113.6</v>
      </c>
      <c r="M28" s="116">
        <v>101.1</v>
      </c>
      <c r="N28" s="116">
        <v>96</v>
      </c>
      <c r="O28" s="116">
        <v>98.3</v>
      </c>
      <c r="P28" s="116">
        <v>97.7</v>
      </c>
      <c r="Q28" s="117">
        <v>115.3</v>
      </c>
    </row>
    <row r="29" spans="1:17" s="118" customFormat="1" ht="15" customHeight="1">
      <c r="A29" s="114" t="s">
        <v>79</v>
      </c>
      <c r="B29" s="115" t="s">
        <v>234</v>
      </c>
      <c r="C29" s="116">
        <v>0</v>
      </c>
      <c r="D29" s="116">
        <v>100</v>
      </c>
      <c r="E29" s="116">
        <v>99.9</v>
      </c>
      <c r="F29" s="116">
        <v>82.6</v>
      </c>
      <c r="G29" s="116">
        <v>79.1</v>
      </c>
      <c r="H29" s="116">
        <v>84.7</v>
      </c>
      <c r="I29" s="116">
        <v>78</v>
      </c>
      <c r="J29" s="116">
        <v>76.8</v>
      </c>
      <c r="K29" s="116">
        <v>141</v>
      </c>
      <c r="L29" s="116">
        <v>116.1</v>
      </c>
      <c r="M29" s="116">
        <v>91.1</v>
      </c>
      <c r="N29" s="116">
        <v>81.6</v>
      </c>
      <c r="O29" s="116">
        <v>80</v>
      </c>
      <c r="P29" s="116">
        <v>82.9</v>
      </c>
      <c r="Q29" s="117">
        <v>205.3</v>
      </c>
    </row>
    <row r="30" spans="1:17" s="118" customFormat="1" ht="15" customHeight="1">
      <c r="A30" s="114" t="s">
        <v>698</v>
      </c>
      <c r="B30" s="115" t="s">
        <v>235</v>
      </c>
      <c r="C30" s="116">
        <v>0</v>
      </c>
      <c r="D30" s="116">
        <v>100</v>
      </c>
      <c r="E30" s="116">
        <v>106.4</v>
      </c>
      <c r="F30" s="116">
        <v>75.7</v>
      </c>
      <c r="G30" s="116">
        <v>78.3</v>
      </c>
      <c r="H30" s="116">
        <v>80.6</v>
      </c>
      <c r="I30" s="116">
        <v>75.9</v>
      </c>
      <c r="J30" s="116">
        <v>80.8</v>
      </c>
      <c r="K30" s="116">
        <v>213.4</v>
      </c>
      <c r="L30" s="116">
        <v>96.7</v>
      </c>
      <c r="M30" s="116">
        <v>82.2</v>
      </c>
      <c r="N30" s="116">
        <v>76.6</v>
      </c>
      <c r="O30" s="116">
        <v>82.8</v>
      </c>
      <c r="P30" s="116">
        <v>80.6</v>
      </c>
      <c r="Q30" s="117">
        <v>253.8</v>
      </c>
    </row>
    <row r="31" spans="1:17" s="118" customFormat="1" ht="15" customHeight="1">
      <c r="A31" s="114" t="s">
        <v>699</v>
      </c>
      <c r="B31" s="115" t="s">
        <v>236</v>
      </c>
      <c r="C31" s="116">
        <v>0</v>
      </c>
      <c r="D31" s="116">
        <v>100</v>
      </c>
      <c r="E31" s="116">
        <v>99.8</v>
      </c>
      <c r="F31" s="116">
        <v>85.3</v>
      </c>
      <c r="G31" s="116">
        <v>80.5</v>
      </c>
      <c r="H31" s="116">
        <v>81.6</v>
      </c>
      <c r="I31" s="116">
        <v>91</v>
      </c>
      <c r="J31" s="116">
        <v>81</v>
      </c>
      <c r="K31" s="116">
        <v>163</v>
      </c>
      <c r="L31" s="116">
        <v>115.8</v>
      </c>
      <c r="M31" s="116">
        <v>73.9</v>
      </c>
      <c r="N31" s="116">
        <v>75.4</v>
      </c>
      <c r="O31" s="116">
        <v>76.4</v>
      </c>
      <c r="P31" s="116">
        <v>88.5</v>
      </c>
      <c r="Q31" s="117">
        <v>185.6</v>
      </c>
    </row>
    <row r="32" spans="1:17" s="118" customFormat="1" ht="15" customHeight="1">
      <c r="A32" s="114" t="s">
        <v>700</v>
      </c>
      <c r="B32" s="115" t="s">
        <v>237</v>
      </c>
      <c r="C32" s="116">
        <v>0</v>
      </c>
      <c r="D32" s="116">
        <v>100</v>
      </c>
      <c r="E32" s="116">
        <v>103</v>
      </c>
      <c r="F32" s="116">
        <v>82.8</v>
      </c>
      <c r="G32" s="116">
        <v>82.1</v>
      </c>
      <c r="H32" s="116">
        <v>91.3</v>
      </c>
      <c r="I32" s="116">
        <v>82.5</v>
      </c>
      <c r="J32" s="116">
        <v>80.6</v>
      </c>
      <c r="K32" s="116">
        <v>136.7</v>
      </c>
      <c r="L32" s="116">
        <v>115.3</v>
      </c>
      <c r="M32" s="116">
        <v>98.3</v>
      </c>
      <c r="N32" s="116">
        <v>85.9</v>
      </c>
      <c r="O32" s="116">
        <v>87.3</v>
      </c>
      <c r="P32" s="116">
        <v>90.8</v>
      </c>
      <c r="Q32" s="117">
        <v>202.3</v>
      </c>
    </row>
    <row r="33" spans="4:17" s="103" customFormat="1" ht="30" customHeight="1">
      <c r="D33" s="123" t="s">
        <v>224</v>
      </c>
      <c r="E33" s="123"/>
      <c r="F33" s="123"/>
      <c r="G33" s="123"/>
      <c r="H33" s="123"/>
      <c r="I33" s="123"/>
      <c r="J33" s="123"/>
      <c r="K33" s="123"/>
      <c r="L33" s="123"/>
      <c r="M33" s="123"/>
      <c r="N33" s="124"/>
      <c r="O33" s="124"/>
      <c r="P33" s="124"/>
      <c r="Q33" s="124"/>
    </row>
    <row r="34" spans="1:18" s="113" customFormat="1" ht="15" customHeight="1">
      <c r="A34" s="1354" t="s">
        <v>194</v>
      </c>
      <c r="B34" s="1354"/>
      <c r="C34" s="111">
        <v>101.9</v>
      </c>
      <c r="D34" s="111">
        <v>100</v>
      </c>
      <c r="E34" s="111">
        <v>99.7</v>
      </c>
      <c r="F34" s="111">
        <v>91.5</v>
      </c>
      <c r="G34" s="111">
        <v>97.8</v>
      </c>
      <c r="H34" s="111">
        <v>100.4</v>
      </c>
      <c r="I34" s="111">
        <v>101.5</v>
      </c>
      <c r="J34" s="111">
        <v>94.9</v>
      </c>
      <c r="K34" s="111">
        <v>103.9</v>
      </c>
      <c r="L34" s="111">
        <v>101.8</v>
      </c>
      <c r="M34" s="111">
        <v>98.4</v>
      </c>
      <c r="N34" s="111">
        <v>101.4</v>
      </c>
      <c r="O34" s="111">
        <v>101.5</v>
      </c>
      <c r="P34" s="111">
        <v>101.2</v>
      </c>
      <c r="Q34" s="112">
        <v>102.5</v>
      </c>
      <c r="R34" s="125"/>
    </row>
    <row r="35" spans="1:18" s="118" customFormat="1" ht="22.5" customHeight="1">
      <c r="A35" s="114" t="s">
        <v>701</v>
      </c>
      <c r="B35" s="115" t="s">
        <v>195</v>
      </c>
      <c r="C35" s="116">
        <v>99.8</v>
      </c>
      <c r="D35" s="116">
        <v>100</v>
      </c>
      <c r="E35" s="116">
        <v>100.7</v>
      </c>
      <c r="F35" s="116">
        <v>90.6</v>
      </c>
      <c r="G35" s="116">
        <v>99.6</v>
      </c>
      <c r="H35" s="116">
        <v>103.1</v>
      </c>
      <c r="I35" s="116">
        <v>103.8</v>
      </c>
      <c r="J35" s="116">
        <v>89.5</v>
      </c>
      <c r="K35" s="116">
        <v>104.3</v>
      </c>
      <c r="L35" s="116">
        <v>102.7</v>
      </c>
      <c r="M35" s="116">
        <v>94.6</v>
      </c>
      <c r="N35" s="116">
        <v>102.8</v>
      </c>
      <c r="O35" s="116">
        <v>102.6</v>
      </c>
      <c r="P35" s="116">
        <v>105.5</v>
      </c>
      <c r="Q35" s="117">
        <v>108.7</v>
      </c>
      <c r="R35" s="126"/>
    </row>
    <row r="36" spans="1:18" s="118" customFormat="1" ht="15" customHeight="1">
      <c r="A36" s="114" t="s">
        <v>702</v>
      </c>
      <c r="B36" s="115" t="s">
        <v>196</v>
      </c>
      <c r="C36" s="116">
        <v>106</v>
      </c>
      <c r="D36" s="116">
        <v>100</v>
      </c>
      <c r="E36" s="116">
        <v>100.7</v>
      </c>
      <c r="F36" s="116">
        <v>90.5</v>
      </c>
      <c r="G36" s="116">
        <v>102.6</v>
      </c>
      <c r="H36" s="116">
        <v>102.3</v>
      </c>
      <c r="I36" s="116">
        <v>104.6</v>
      </c>
      <c r="J36" s="116">
        <v>91.8</v>
      </c>
      <c r="K36" s="116">
        <v>105.1</v>
      </c>
      <c r="L36" s="116">
        <v>103.1</v>
      </c>
      <c r="M36" s="116">
        <v>96</v>
      </c>
      <c r="N36" s="116">
        <v>103.8</v>
      </c>
      <c r="O36" s="116">
        <v>101.9</v>
      </c>
      <c r="P36" s="116">
        <v>103.6</v>
      </c>
      <c r="Q36" s="117">
        <v>103</v>
      </c>
      <c r="R36" s="126"/>
    </row>
    <row r="37" spans="1:18" s="118" customFormat="1" ht="22.5" customHeight="1">
      <c r="A37" s="119" t="s">
        <v>703</v>
      </c>
      <c r="B37" s="120" t="s">
        <v>704</v>
      </c>
      <c r="C37" s="121">
        <v>100.6</v>
      </c>
      <c r="D37" s="116">
        <v>100</v>
      </c>
      <c r="E37" s="116">
        <v>101.4</v>
      </c>
      <c r="F37" s="116">
        <v>94.2</v>
      </c>
      <c r="G37" s="116">
        <v>101.4</v>
      </c>
      <c r="H37" s="116">
        <v>102.4</v>
      </c>
      <c r="I37" s="116">
        <v>100.9</v>
      </c>
      <c r="J37" s="116">
        <v>97</v>
      </c>
      <c r="K37" s="116">
        <v>108.1</v>
      </c>
      <c r="L37" s="116">
        <v>100.7</v>
      </c>
      <c r="M37" s="116">
        <v>101.4</v>
      </c>
      <c r="N37" s="116">
        <v>101.2</v>
      </c>
      <c r="O37" s="116">
        <v>101.3</v>
      </c>
      <c r="P37" s="116">
        <v>104.4</v>
      </c>
      <c r="Q37" s="117">
        <v>103.7</v>
      </c>
      <c r="R37" s="126"/>
    </row>
    <row r="38" spans="1:18" s="118" customFormat="1" ht="15" customHeight="1">
      <c r="A38" s="114" t="s">
        <v>705</v>
      </c>
      <c r="B38" s="115" t="s">
        <v>228</v>
      </c>
      <c r="C38" s="121" t="s">
        <v>197</v>
      </c>
      <c r="D38" s="121" t="s">
        <v>197</v>
      </c>
      <c r="E38" s="121" t="s">
        <v>197</v>
      </c>
      <c r="F38" s="121" t="s">
        <v>197</v>
      </c>
      <c r="G38" s="121" t="s">
        <v>197</v>
      </c>
      <c r="H38" s="121" t="s">
        <v>197</v>
      </c>
      <c r="I38" s="121" t="s">
        <v>197</v>
      </c>
      <c r="J38" s="121" t="s">
        <v>197</v>
      </c>
      <c r="K38" s="121" t="s">
        <v>197</v>
      </c>
      <c r="L38" s="121" t="s">
        <v>197</v>
      </c>
      <c r="M38" s="121" t="s">
        <v>197</v>
      </c>
      <c r="N38" s="121" t="s">
        <v>197</v>
      </c>
      <c r="O38" s="121" t="s">
        <v>197</v>
      </c>
      <c r="P38" s="121" t="s">
        <v>197</v>
      </c>
      <c r="Q38" s="122" t="s">
        <v>197</v>
      </c>
      <c r="R38" s="126"/>
    </row>
    <row r="39" spans="1:18" s="118" customFormat="1" ht="15" customHeight="1">
      <c r="A39" s="114" t="s">
        <v>75</v>
      </c>
      <c r="B39" s="115" t="s">
        <v>229</v>
      </c>
      <c r="C39" s="116">
        <v>0</v>
      </c>
      <c r="D39" s="116">
        <v>100</v>
      </c>
      <c r="E39" s="116">
        <v>95.1</v>
      </c>
      <c r="F39" s="116">
        <v>95.8</v>
      </c>
      <c r="G39" s="116">
        <v>94.4</v>
      </c>
      <c r="H39" s="116">
        <v>102.2</v>
      </c>
      <c r="I39" s="116">
        <v>105.2</v>
      </c>
      <c r="J39" s="116">
        <v>101.9</v>
      </c>
      <c r="K39" s="116">
        <v>104.9</v>
      </c>
      <c r="L39" s="116">
        <v>89.8</v>
      </c>
      <c r="M39" s="116">
        <v>89</v>
      </c>
      <c r="N39" s="116">
        <v>88.8</v>
      </c>
      <c r="O39" s="116">
        <v>91.5</v>
      </c>
      <c r="P39" s="116">
        <v>88.3</v>
      </c>
      <c r="Q39" s="117">
        <v>89</v>
      </c>
      <c r="R39" s="126"/>
    </row>
    <row r="40" spans="1:18" s="118" customFormat="1" ht="15" customHeight="1">
      <c r="A40" s="114" t="s">
        <v>230</v>
      </c>
      <c r="B40" s="115" t="s">
        <v>231</v>
      </c>
      <c r="C40" s="116">
        <v>0</v>
      </c>
      <c r="D40" s="116">
        <v>100</v>
      </c>
      <c r="E40" s="116">
        <v>98.5</v>
      </c>
      <c r="F40" s="116">
        <v>91.6</v>
      </c>
      <c r="G40" s="116">
        <v>91.6</v>
      </c>
      <c r="H40" s="116">
        <v>94.2</v>
      </c>
      <c r="I40" s="116">
        <v>96.7</v>
      </c>
      <c r="J40" s="116">
        <v>95.5</v>
      </c>
      <c r="K40" s="116">
        <v>99.5</v>
      </c>
      <c r="L40" s="116">
        <v>103.2</v>
      </c>
      <c r="M40" s="116">
        <v>103</v>
      </c>
      <c r="N40" s="116">
        <v>102.3</v>
      </c>
      <c r="O40" s="116">
        <v>100.7</v>
      </c>
      <c r="P40" s="116">
        <v>100.1</v>
      </c>
      <c r="Q40" s="117">
        <v>103.3</v>
      </c>
      <c r="R40" s="126"/>
    </row>
    <row r="41" spans="1:18" s="118" customFormat="1" ht="15" customHeight="1">
      <c r="A41" s="114" t="s">
        <v>76</v>
      </c>
      <c r="B41" s="115" t="s">
        <v>232</v>
      </c>
      <c r="C41" s="116">
        <v>0</v>
      </c>
      <c r="D41" s="116">
        <v>100</v>
      </c>
      <c r="E41" s="116">
        <v>101.3</v>
      </c>
      <c r="F41" s="116">
        <v>93.7</v>
      </c>
      <c r="G41" s="116">
        <v>96.9</v>
      </c>
      <c r="H41" s="116">
        <v>102.8</v>
      </c>
      <c r="I41" s="116">
        <v>100.3</v>
      </c>
      <c r="J41" s="116">
        <v>99.9</v>
      </c>
      <c r="K41" s="116">
        <v>105.3</v>
      </c>
      <c r="L41" s="116">
        <v>100.6</v>
      </c>
      <c r="M41" s="116">
        <v>110.4</v>
      </c>
      <c r="N41" s="116">
        <v>97.4</v>
      </c>
      <c r="O41" s="116">
        <v>103.5</v>
      </c>
      <c r="P41" s="116">
        <v>100.3</v>
      </c>
      <c r="Q41" s="117">
        <v>103.9</v>
      </c>
      <c r="R41" s="126"/>
    </row>
    <row r="42" spans="1:18" s="118" customFormat="1" ht="15" customHeight="1">
      <c r="A42" s="114" t="s">
        <v>78</v>
      </c>
      <c r="B42" s="115" t="s">
        <v>233</v>
      </c>
      <c r="C42" s="116">
        <v>0</v>
      </c>
      <c r="D42" s="116">
        <v>100</v>
      </c>
      <c r="E42" s="116">
        <v>94.9</v>
      </c>
      <c r="F42" s="116">
        <v>93.2</v>
      </c>
      <c r="G42" s="116">
        <v>87.9</v>
      </c>
      <c r="H42" s="116">
        <v>93.8</v>
      </c>
      <c r="I42" s="116">
        <v>98</v>
      </c>
      <c r="J42" s="116">
        <v>96.3</v>
      </c>
      <c r="K42" s="116">
        <v>99.9</v>
      </c>
      <c r="L42" s="116">
        <v>93.5</v>
      </c>
      <c r="M42" s="116">
        <v>93.9</v>
      </c>
      <c r="N42" s="116">
        <v>88.9</v>
      </c>
      <c r="O42" s="116">
        <v>90</v>
      </c>
      <c r="P42" s="116">
        <v>87.7</v>
      </c>
      <c r="Q42" s="117">
        <v>87</v>
      </c>
      <c r="R42" s="126"/>
    </row>
    <row r="43" spans="1:18" s="118" customFormat="1" ht="15" customHeight="1">
      <c r="A43" s="114" t="s">
        <v>79</v>
      </c>
      <c r="B43" s="115" t="s">
        <v>234</v>
      </c>
      <c r="C43" s="116">
        <v>0</v>
      </c>
      <c r="D43" s="116">
        <v>100</v>
      </c>
      <c r="E43" s="116">
        <v>101.4</v>
      </c>
      <c r="F43" s="116">
        <v>95</v>
      </c>
      <c r="G43" s="116">
        <v>99</v>
      </c>
      <c r="H43" s="116">
        <v>103.5</v>
      </c>
      <c r="I43" s="116">
        <v>100.5</v>
      </c>
      <c r="J43" s="116">
        <v>98.6</v>
      </c>
      <c r="K43" s="116">
        <v>103.3</v>
      </c>
      <c r="L43" s="116">
        <v>101.6</v>
      </c>
      <c r="M43" s="116">
        <v>105.1</v>
      </c>
      <c r="N43" s="116">
        <v>104.5</v>
      </c>
      <c r="O43" s="116">
        <v>102.5</v>
      </c>
      <c r="P43" s="116">
        <v>101.1</v>
      </c>
      <c r="Q43" s="117">
        <v>102.5</v>
      </c>
      <c r="R43" s="126"/>
    </row>
    <row r="44" spans="1:18" s="118" customFormat="1" ht="15" customHeight="1">
      <c r="A44" s="114" t="s">
        <v>698</v>
      </c>
      <c r="B44" s="115" t="s">
        <v>235</v>
      </c>
      <c r="C44" s="116">
        <v>0</v>
      </c>
      <c r="D44" s="116">
        <v>100</v>
      </c>
      <c r="E44" s="116">
        <v>98.5</v>
      </c>
      <c r="F44" s="116">
        <v>83.9</v>
      </c>
      <c r="G44" s="116">
        <v>94.4</v>
      </c>
      <c r="H44" s="116">
        <v>98.8</v>
      </c>
      <c r="I44" s="116">
        <v>98.4</v>
      </c>
      <c r="J44" s="116">
        <v>98.8</v>
      </c>
      <c r="K44" s="116">
        <v>108.5</v>
      </c>
      <c r="L44" s="116">
        <v>105.3</v>
      </c>
      <c r="M44" s="116">
        <v>88.4</v>
      </c>
      <c r="N44" s="116">
        <v>100.4</v>
      </c>
      <c r="O44" s="116">
        <v>107</v>
      </c>
      <c r="P44" s="116">
        <v>98.6</v>
      </c>
      <c r="Q44" s="117">
        <v>99</v>
      </c>
      <c r="R44" s="126"/>
    </row>
    <row r="45" spans="1:18" s="118" customFormat="1" ht="15" customHeight="1">
      <c r="A45" s="114" t="s">
        <v>699</v>
      </c>
      <c r="B45" s="115" t="s">
        <v>236</v>
      </c>
      <c r="C45" s="116">
        <v>0</v>
      </c>
      <c r="D45" s="116">
        <v>100</v>
      </c>
      <c r="E45" s="116">
        <v>101.4</v>
      </c>
      <c r="F45" s="116">
        <v>94.1</v>
      </c>
      <c r="G45" s="116">
        <v>94.7</v>
      </c>
      <c r="H45" s="116">
        <v>102</v>
      </c>
      <c r="I45" s="116">
        <v>99.5</v>
      </c>
      <c r="J45" s="116">
        <v>97.6</v>
      </c>
      <c r="K45" s="116">
        <v>108</v>
      </c>
      <c r="L45" s="116">
        <v>101.8</v>
      </c>
      <c r="M45" s="116">
        <v>101.8</v>
      </c>
      <c r="N45" s="116">
        <v>99.3</v>
      </c>
      <c r="O45" s="116">
        <v>105.4</v>
      </c>
      <c r="P45" s="116">
        <v>102</v>
      </c>
      <c r="Q45" s="117">
        <v>110.2</v>
      </c>
      <c r="R45" s="126"/>
    </row>
    <row r="46" spans="1:18" s="118" customFormat="1" ht="15" customHeight="1">
      <c r="A46" s="114" t="s">
        <v>700</v>
      </c>
      <c r="B46" s="115" t="s">
        <v>237</v>
      </c>
      <c r="C46" s="116">
        <v>0</v>
      </c>
      <c r="D46" s="116">
        <v>100</v>
      </c>
      <c r="E46" s="116">
        <v>100.9</v>
      </c>
      <c r="F46" s="116">
        <v>93</v>
      </c>
      <c r="G46" s="116">
        <v>99.4</v>
      </c>
      <c r="H46" s="116">
        <v>102.1</v>
      </c>
      <c r="I46" s="116">
        <v>101</v>
      </c>
      <c r="J46" s="116">
        <v>95.7</v>
      </c>
      <c r="K46" s="116">
        <v>103.4</v>
      </c>
      <c r="L46" s="116">
        <v>101.2</v>
      </c>
      <c r="M46" s="116">
        <v>100.7</v>
      </c>
      <c r="N46" s="116">
        <v>100.9</v>
      </c>
      <c r="O46" s="116">
        <v>104.6</v>
      </c>
      <c r="P46" s="116">
        <v>104.3</v>
      </c>
      <c r="Q46" s="117">
        <v>104.8</v>
      </c>
      <c r="R46" s="126"/>
    </row>
    <row r="47" spans="4:17" s="103" customFormat="1" ht="30" customHeight="1">
      <c r="D47" s="123" t="s">
        <v>225</v>
      </c>
      <c r="E47" s="123"/>
      <c r="F47" s="123"/>
      <c r="G47" s="123"/>
      <c r="H47" s="123"/>
      <c r="I47" s="123"/>
      <c r="J47" s="123"/>
      <c r="K47" s="123"/>
      <c r="L47" s="123"/>
      <c r="M47" s="124"/>
      <c r="N47" s="124"/>
      <c r="O47" s="124"/>
      <c r="P47" s="124"/>
      <c r="Q47" s="124"/>
    </row>
    <row r="48" spans="1:17" s="113" customFormat="1" ht="15" customHeight="1">
      <c r="A48" s="1354" t="s">
        <v>194</v>
      </c>
      <c r="B48" s="1354"/>
      <c r="C48" s="111">
        <v>106.1</v>
      </c>
      <c r="D48" s="111">
        <v>100</v>
      </c>
      <c r="E48" s="111">
        <v>99.5</v>
      </c>
      <c r="F48" s="111">
        <v>100.3</v>
      </c>
      <c r="G48" s="111">
        <v>99.2</v>
      </c>
      <c r="H48" s="111">
        <v>99.4</v>
      </c>
      <c r="I48" s="111">
        <v>100.3</v>
      </c>
      <c r="J48" s="111">
        <v>99.3</v>
      </c>
      <c r="K48" s="111">
        <v>99.3</v>
      </c>
      <c r="L48" s="111">
        <v>99.2</v>
      </c>
      <c r="M48" s="111">
        <v>99.4</v>
      </c>
      <c r="N48" s="111">
        <v>99.4</v>
      </c>
      <c r="O48" s="111">
        <v>99.2</v>
      </c>
      <c r="P48" s="111">
        <v>99.4</v>
      </c>
      <c r="Q48" s="112">
        <v>99.1</v>
      </c>
    </row>
    <row r="49" spans="1:17" s="118" customFormat="1" ht="22.5" customHeight="1">
      <c r="A49" s="114" t="s">
        <v>701</v>
      </c>
      <c r="B49" s="115" t="s">
        <v>195</v>
      </c>
      <c r="C49" s="116">
        <v>113.3</v>
      </c>
      <c r="D49" s="116">
        <v>100</v>
      </c>
      <c r="E49" s="116">
        <v>97.9</v>
      </c>
      <c r="F49" s="116">
        <v>99.2</v>
      </c>
      <c r="G49" s="116">
        <v>98.1</v>
      </c>
      <c r="H49" s="116">
        <v>98.1</v>
      </c>
      <c r="I49" s="116">
        <v>99.1</v>
      </c>
      <c r="J49" s="116">
        <v>96.6</v>
      </c>
      <c r="K49" s="116">
        <v>98.3</v>
      </c>
      <c r="L49" s="116">
        <v>98.5</v>
      </c>
      <c r="M49" s="116">
        <v>97.8</v>
      </c>
      <c r="N49" s="116">
        <v>98.3</v>
      </c>
      <c r="O49" s="116">
        <v>97.4</v>
      </c>
      <c r="P49" s="116">
        <v>98.6</v>
      </c>
      <c r="Q49" s="117">
        <v>94.5</v>
      </c>
    </row>
    <row r="50" spans="1:17" s="118" customFormat="1" ht="15" customHeight="1">
      <c r="A50" s="114" t="s">
        <v>702</v>
      </c>
      <c r="B50" s="115" t="s">
        <v>196</v>
      </c>
      <c r="C50" s="116">
        <v>139.7</v>
      </c>
      <c r="D50" s="116">
        <v>100</v>
      </c>
      <c r="E50" s="116">
        <v>102.6</v>
      </c>
      <c r="F50" s="116">
        <v>103</v>
      </c>
      <c r="G50" s="116">
        <v>102.7</v>
      </c>
      <c r="H50" s="116">
        <v>102.9</v>
      </c>
      <c r="I50" s="116">
        <v>103.4</v>
      </c>
      <c r="J50" s="116">
        <v>102.4</v>
      </c>
      <c r="K50" s="116">
        <v>102.6</v>
      </c>
      <c r="L50" s="116">
        <v>101.7</v>
      </c>
      <c r="M50" s="116">
        <v>101.8</v>
      </c>
      <c r="N50" s="116">
        <v>102.2</v>
      </c>
      <c r="O50" s="116">
        <v>102.4</v>
      </c>
      <c r="P50" s="116">
        <v>102.9</v>
      </c>
      <c r="Q50" s="117">
        <v>103</v>
      </c>
    </row>
    <row r="51" spans="1:17" s="118" customFormat="1" ht="22.5" customHeight="1">
      <c r="A51" s="119" t="s">
        <v>703</v>
      </c>
      <c r="B51" s="120" t="s">
        <v>704</v>
      </c>
      <c r="C51" s="121">
        <v>91.8</v>
      </c>
      <c r="D51" s="116">
        <v>100</v>
      </c>
      <c r="E51" s="116">
        <v>99.4</v>
      </c>
      <c r="F51" s="116">
        <v>100.8</v>
      </c>
      <c r="G51" s="116">
        <v>100.5</v>
      </c>
      <c r="H51" s="116">
        <v>100.9</v>
      </c>
      <c r="I51" s="116">
        <v>99.9</v>
      </c>
      <c r="J51" s="116">
        <v>100</v>
      </c>
      <c r="K51" s="116">
        <v>100.1</v>
      </c>
      <c r="L51" s="116">
        <v>98.9</v>
      </c>
      <c r="M51" s="116">
        <v>99.3</v>
      </c>
      <c r="N51" s="116">
        <v>98.7</v>
      </c>
      <c r="O51" s="116">
        <v>98.3</v>
      </c>
      <c r="P51" s="116">
        <v>97.9</v>
      </c>
      <c r="Q51" s="117">
        <v>98</v>
      </c>
    </row>
    <row r="52" spans="1:17" s="118" customFormat="1" ht="15" customHeight="1">
      <c r="A52" s="114" t="s">
        <v>705</v>
      </c>
      <c r="B52" s="115" t="s">
        <v>228</v>
      </c>
      <c r="C52" s="121" t="s">
        <v>197</v>
      </c>
      <c r="D52" s="121" t="s">
        <v>197</v>
      </c>
      <c r="E52" s="121" t="s">
        <v>197</v>
      </c>
      <c r="F52" s="121" t="s">
        <v>197</v>
      </c>
      <c r="G52" s="121" t="s">
        <v>197</v>
      </c>
      <c r="H52" s="121" t="s">
        <v>197</v>
      </c>
      <c r="I52" s="121" t="s">
        <v>197</v>
      </c>
      <c r="J52" s="121" t="s">
        <v>197</v>
      </c>
      <c r="K52" s="121" t="s">
        <v>197</v>
      </c>
      <c r="L52" s="121" t="s">
        <v>197</v>
      </c>
      <c r="M52" s="121" t="s">
        <v>197</v>
      </c>
      <c r="N52" s="121" t="s">
        <v>197</v>
      </c>
      <c r="O52" s="121" t="s">
        <v>197</v>
      </c>
      <c r="P52" s="121" t="s">
        <v>197</v>
      </c>
      <c r="Q52" s="122" t="s">
        <v>197</v>
      </c>
    </row>
    <row r="53" spans="1:17" s="118" customFormat="1" ht="15" customHeight="1">
      <c r="A53" s="114" t="s">
        <v>75</v>
      </c>
      <c r="B53" s="115" t="s">
        <v>229</v>
      </c>
      <c r="C53" s="116">
        <v>0</v>
      </c>
      <c r="D53" s="116">
        <v>100</v>
      </c>
      <c r="E53" s="116">
        <v>93.3</v>
      </c>
      <c r="F53" s="116">
        <v>97.1</v>
      </c>
      <c r="G53" s="116">
        <v>93.4</v>
      </c>
      <c r="H53" s="116">
        <v>92.1</v>
      </c>
      <c r="I53" s="116">
        <v>91.9</v>
      </c>
      <c r="J53" s="116">
        <v>92.4</v>
      </c>
      <c r="K53" s="116">
        <v>93.2</v>
      </c>
      <c r="L53" s="116">
        <v>93.3</v>
      </c>
      <c r="M53" s="116">
        <v>92.7</v>
      </c>
      <c r="N53" s="116">
        <v>92.9</v>
      </c>
      <c r="O53" s="116">
        <v>93.8</v>
      </c>
      <c r="P53" s="116">
        <v>94.5</v>
      </c>
      <c r="Q53" s="117">
        <v>91.9</v>
      </c>
    </row>
    <row r="54" spans="1:17" s="118" customFormat="1" ht="15" customHeight="1">
      <c r="A54" s="114" t="s">
        <v>230</v>
      </c>
      <c r="B54" s="115" t="s">
        <v>231</v>
      </c>
      <c r="C54" s="116">
        <v>0</v>
      </c>
      <c r="D54" s="116">
        <v>100</v>
      </c>
      <c r="E54" s="116">
        <v>100.6</v>
      </c>
      <c r="F54" s="116">
        <v>102.1</v>
      </c>
      <c r="G54" s="116">
        <v>101.3</v>
      </c>
      <c r="H54" s="116">
        <v>101.6</v>
      </c>
      <c r="I54" s="116">
        <v>102.5</v>
      </c>
      <c r="J54" s="116">
        <v>100.4</v>
      </c>
      <c r="K54" s="116">
        <v>100.7</v>
      </c>
      <c r="L54" s="116">
        <v>101.1</v>
      </c>
      <c r="M54" s="116">
        <v>100.5</v>
      </c>
      <c r="N54" s="116">
        <v>99.6</v>
      </c>
      <c r="O54" s="116">
        <v>98.7</v>
      </c>
      <c r="P54" s="116">
        <v>99.2</v>
      </c>
      <c r="Q54" s="117">
        <v>100</v>
      </c>
    </row>
    <row r="55" spans="1:17" s="118" customFormat="1" ht="15" customHeight="1">
      <c r="A55" s="114" t="s">
        <v>76</v>
      </c>
      <c r="B55" s="115" t="s">
        <v>232</v>
      </c>
      <c r="C55" s="116">
        <v>0</v>
      </c>
      <c r="D55" s="116">
        <v>100</v>
      </c>
      <c r="E55" s="116">
        <v>107.4</v>
      </c>
      <c r="F55" s="116">
        <v>105</v>
      </c>
      <c r="G55" s="116">
        <v>102.9</v>
      </c>
      <c r="H55" s="116">
        <v>104.3</v>
      </c>
      <c r="I55" s="116">
        <v>107.6</v>
      </c>
      <c r="J55" s="116">
        <v>109.1</v>
      </c>
      <c r="K55" s="116">
        <v>108.1</v>
      </c>
      <c r="L55" s="116">
        <v>109</v>
      </c>
      <c r="M55" s="116">
        <v>109.9</v>
      </c>
      <c r="N55" s="116">
        <v>110.1</v>
      </c>
      <c r="O55" s="116">
        <v>108.8</v>
      </c>
      <c r="P55" s="116">
        <v>108.9</v>
      </c>
      <c r="Q55" s="117">
        <v>105.5</v>
      </c>
    </row>
    <row r="56" spans="1:17" s="118" customFormat="1" ht="15" customHeight="1">
      <c r="A56" s="114" t="s">
        <v>78</v>
      </c>
      <c r="B56" s="115" t="s">
        <v>233</v>
      </c>
      <c r="C56" s="116">
        <v>0</v>
      </c>
      <c r="D56" s="116">
        <v>100</v>
      </c>
      <c r="E56" s="116">
        <v>100.4</v>
      </c>
      <c r="F56" s="116">
        <v>97.5</v>
      </c>
      <c r="G56" s="116">
        <v>98.1</v>
      </c>
      <c r="H56" s="116">
        <v>99.9</v>
      </c>
      <c r="I56" s="116">
        <v>101.5</v>
      </c>
      <c r="J56" s="116">
        <v>95</v>
      </c>
      <c r="K56" s="116">
        <v>94.4</v>
      </c>
      <c r="L56" s="116">
        <v>101.3</v>
      </c>
      <c r="M56" s="116">
        <v>104.2</v>
      </c>
      <c r="N56" s="116">
        <v>102.9</v>
      </c>
      <c r="O56" s="116">
        <v>103</v>
      </c>
      <c r="P56" s="116">
        <v>102.8</v>
      </c>
      <c r="Q56" s="117">
        <v>104.5</v>
      </c>
    </row>
    <row r="57" spans="1:17" s="118" customFormat="1" ht="15" customHeight="1">
      <c r="A57" s="114" t="s">
        <v>79</v>
      </c>
      <c r="B57" s="115" t="s">
        <v>234</v>
      </c>
      <c r="C57" s="116">
        <v>0</v>
      </c>
      <c r="D57" s="116">
        <v>100</v>
      </c>
      <c r="E57" s="116">
        <v>99</v>
      </c>
      <c r="F57" s="116">
        <v>98.4</v>
      </c>
      <c r="G57" s="116">
        <v>97.7</v>
      </c>
      <c r="H57" s="116">
        <v>98</v>
      </c>
      <c r="I57" s="116">
        <v>99.1</v>
      </c>
      <c r="J57" s="116">
        <v>100.5</v>
      </c>
      <c r="K57" s="116">
        <v>99.1</v>
      </c>
      <c r="L57" s="116">
        <v>98.5</v>
      </c>
      <c r="M57" s="116">
        <v>98.9</v>
      </c>
      <c r="N57" s="116">
        <v>99.7</v>
      </c>
      <c r="O57" s="116">
        <v>99.8</v>
      </c>
      <c r="P57" s="116">
        <v>99.4</v>
      </c>
      <c r="Q57" s="117">
        <v>99.3</v>
      </c>
    </row>
    <row r="58" spans="1:17" s="118" customFormat="1" ht="15" customHeight="1">
      <c r="A58" s="114" t="s">
        <v>698</v>
      </c>
      <c r="B58" s="115" t="s">
        <v>235</v>
      </c>
      <c r="C58" s="116">
        <v>0</v>
      </c>
      <c r="D58" s="116">
        <v>100</v>
      </c>
      <c r="E58" s="116">
        <v>94.1</v>
      </c>
      <c r="F58" s="116">
        <v>97.1</v>
      </c>
      <c r="G58" s="116">
        <v>95.2</v>
      </c>
      <c r="H58" s="116">
        <v>88.8</v>
      </c>
      <c r="I58" s="116">
        <v>92.1</v>
      </c>
      <c r="J58" s="116">
        <v>94.6</v>
      </c>
      <c r="K58" s="116">
        <v>94.7</v>
      </c>
      <c r="L58" s="116">
        <v>94.1</v>
      </c>
      <c r="M58" s="116">
        <v>94.9</v>
      </c>
      <c r="N58" s="116">
        <v>93.8</v>
      </c>
      <c r="O58" s="116">
        <v>94.2</v>
      </c>
      <c r="P58" s="116">
        <v>94.5</v>
      </c>
      <c r="Q58" s="117">
        <v>94.8</v>
      </c>
    </row>
    <row r="59" spans="1:17" s="118" customFormat="1" ht="15" customHeight="1">
      <c r="A59" s="114" t="s">
        <v>699</v>
      </c>
      <c r="B59" s="115" t="s">
        <v>236</v>
      </c>
      <c r="C59" s="116">
        <v>0</v>
      </c>
      <c r="D59" s="116">
        <v>100</v>
      </c>
      <c r="E59" s="116">
        <v>100.4</v>
      </c>
      <c r="F59" s="116">
        <v>100.9</v>
      </c>
      <c r="G59" s="116">
        <v>100.3</v>
      </c>
      <c r="H59" s="116">
        <v>99.8</v>
      </c>
      <c r="I59" s="116">
        <v>99.9</v>
      </c>
      <c r="J59" s="116">
        <v>100.3</v>
      </c>
      <c r="K59" s="116">
        <v>100.1</v>
      </c>
      <c r="L59" s="116">
        <v>100.5</v>
      </c>
      <c r="M59" s="116">
        <v>101.4</v>
      </c>
      <c r="N59" s="116">
        <v>100.2</v>
      </c>
      <c r="O59" s="116">
        <v>100</v>
      </c>
      <c r="P59" s="116">
        <v>100.4</v>
      </c>
      <c r="Q59" s="117">
        <v>101.3</v>
      </c>
    </row>
    <row r="60" spans="1:17" s="118" customFormat="1" ht="15" customHeight="1" thickBot="1">
      <c r="A60" s="127" t="s">
        <v>700</v>
      </c>
      <c r="B60" s="128" t="s">
        <v>237</v>
      </c>
      <c r="C60" s="129">
        <v>0</v>
      </c>
      <c r="D60" s="129">
        <v>100</v>
      </c>
      <c r="E60" s="129">
        <v>89.1</v>
      </c>
      <c r="F60" s="129">
        <v>95.1</v>
      </c>
      <c r="G60" s="129">
        <v>91.7</v>
      </c>
      <c r="H60" s="129">
        <v>91.2</v>
      </c>
      <c r="I60" s="129">
        <v>90.7</v>
      </c>
      <c r="J60" s="129">
        <v>88.5</v>
      </c>
      <c r="K60" s="129">
        <v>87.8</v>
      </c>
      <c r="L60" s="129">
        <v>86.9</v>
      </c>
      <c r="M60" s="129">
        <v>87.2</v>
      </c>
      <c r="N60" s="129">
        <v>88.6</v>
      </c>
      <c r="O60" s="129">
        <v>87.8</v>
      </c>
      <c r="P60" s="129">
        <v>86.5</v>
      </c>
      <c r="Q60" s="130">
        <v>86.6</v>
      </c>
    </row>
    <row r="61" spans="1:17" s="118" customFormat="1" ht="15" customHeight="1">
      <c r="A61" s="131" t="s">
        <v>706</v>
      </c>
      <c r="B61" s="131"/>
      <c r="C61" s="132"/>
      <c r="D61" s="132"/>
      <c r="E61" s="132"/>
      <c r="F61" s="132"/>
      <c r="G61" s="132"/>
      <c r="H61" s="132"/>
      <c r="I61" s="132"/>
      <c r="J61" s="132"/>
      <c r="K61" s="132"/>
      <c r="L61" s="132"/>
      <c r="M61" s="132"/>
      <c r="N61" s="132"/>
      <c r="O61" s="132"/>
      <c r="P61" s="132"/>
      <c r="Q61" s="132"/>
    </row>
    <row r="62" spans="1:17" s="118" customFormat="1" ht="15" customHeight="1">
      <c r="A62" s="131" t="s">
        <v>238</v>
      </c>
      <c r="B62" s="131"/>
      <c r="C62" s="132"/>
      <c r="D62" s="132"/>
      <c r="E62" s="132"/>
      <c r="F62" s="132"/>
      <c r="G62" s="132"/>
      <c r="H62" s="132"/>
      <c r="I62" s="132"/>
      <c r="J62" s="132"/>
      <c r="K62" s="132"/>
      <c r="L62" s="132"/>
      <c r="M62" s="132"/>
      <c r="N62" s="132"/>
      <c r="O62" s="132"/>
      <c r="P62" s="132"/>
      <c r="Q62" s="132"/>
    </row>
    <row r="63" spans="1:17" s="118" customFormat="1" ht="15" customHeight="1">
      <c r="A63" s="131" t="s">
        <v>239</v>
      </c>
      <c r="B63" s="131"/>
      <c r="C63" s="132"/>
      <c r="D63" s="132"/>
      <c r="E63" s="132"/>
      <c r="F63" s="132"/>
      <c r="G63" s="132"/>
      <c r="H63" s="132"/>
      <c r="I63" s="132"/>
      <c r="J63" s="132"/>
      <c r="K63" s="132"/>
      <c r="L63" s="132"/>
      <c r="M63" s="132"/>
      <c r="N63" s="132"/>
      <c r="O63" s="132"/>
      <c r="P63" s="132"/>
      <c r="Q63" s="132"/>
    </row>
    <row r="64" spans="3:17" ht="12">
      <c r="C64" s="101"/>
      <c r="D64" s="101"/>
      <c r="E64" s="101"/>
      <c r="F64" s="101"/>
      <c r="G64" s="101"/>
      <c r="H64" s="101"/>
      <c r="I64" s="101"/>
      <c r="J64" s="101"/>
      <c r="K64" s="101"/>
      <c r="L64" s="101"/>
      <c r="M64" s="101"/>
      <c r="N64" s="101"/>
      <c r="O64" s="101"/>
      <c r="P64" s="101"/>
      <c r="Q64" s="101"/>
    </row>
    <row r="65" spans="3:17" ht="12">
      <c r="C65" s="101"/>
      <c r="D65" s="101"/>
      <c r="E65" s="101"/>
      <c r="F65" s="101"/>
      <c r="G65" s="101"/>
      <c r="H65" s="101"/>
      <c r="I65" s="101"/>
      <c r="J65" s="101"/>
      <c r="K65" s="101"/>
      <c r="L65" s="101"/>
      <c r="M65" s="101"/>
      <c r="N65" s="101"/>
      <c r="O65" s="101"/>
      <c r="P65" s="101"/>
      <c r="Q65" s="101"/>
    </row>
    <row r="66" spans="3:17" ht="12">
      <c r="C66" s="101"/>
      <c r="D66" s="101"/>
      <c r="E66" s="101"/>
      <c r="F66" s="101"/>
      <c r="G66" s="101"/>
      <c r="H66" s="101"/>
      <c r="I66" s="101"/>
      <c r="J66" s="101"/>
      <c r="K66" s="101"/>
      <c r="L66" s="101"/>
      <c r="M66" s="101"/>
      <c r="N66" s="101"/>
      <c r="O66" s="101"/>
      <c r="P66" s="101"/>
      <c r="Q66" s="101"/>
    </row>
    <row r="67" spans="3:17" ht="12">
      <c r="C67" s="101"/>
      <c r="D67" s="101"/>
      <c r="E67" s="101"/>
      <c r="F67" s="101"/>
      <c r="G67" s="101"/>
      <c r="H67" s="101"/>
      <c r="I67" s="101"/>
      <c r="J67" s="101"/>
      <c r="K67" s="101"/>
      <c r="L67" s="101"/>
      <c r="M67" s="101"/>
      <c r="N67" s="101"/>
      <c r="O67" s="101"/>
      <c r="P67" s="101"/>
      <c r="Q67" s="101"/>
    </row>
    <row r="68" spans="3:17" ht="12">
      <c r="C68" s="101"/>
      <c r="D68" s="101"/>
      <c r="E68" s="101"/>
      <c r="F68" s="101"/>
      <c r="G68" s="101"/>
      <c r="H68" s="101"/>
      <c r="I68" s="101"/>
      <c r="J68" s="101"/>
      <c r="K68" s="101"/>
      <c r="L68" s="101"/>
      <c r="M68" s="101"/>
      <c r="N68" s="101"/>
      <c r="O68" s="101"/>
      <c r="P68" s="101"/>
      <c r="Q68" s="101"/>
    </row>
    <row r="69" spans="3:17" ht="12">
      <c r="C69" s="101"/>
      <c r="D69" s="101"/>
      <c r="E69" s="101"/>
      <c r="F69" s="101"/>
      <c r="G69" s="101"/>
      <c r="H69" s="101"/>
      <c r="I69" s="101"/>
      <c r="J69" s="101"/>
      <c r="K69" s="101"/>
      <c r="L69" s="101"/>
      <c r="M69" s="101"/>
      <c r="N69" s="101"/>
      <c r="O69" s="101"/>
      <c r="P69" s="101"/>
      <c r="Q69" s="101"/>
    </row>
    <row r="70" spans="3:17" ht="12">
      <c r="C70" s="101"/>
      <c r="D70" s="101"/>
      <c r="E70" s="101"/>
      <c r="F70" s="101"/>
      <c r="G70" s="101"/>
      <c r="H70" s="101"/>
      <c r="I70" s="101"/>
      <c r="J70" s="101"/>
      <c r="K70" s="101"/>
      <c r="L70" s="101"/>
      <c r="M70" s="101"/>
      <c r="N70" s="101"/>
      <c r="O70" s="101"/>
      <c r="P70" s="101"/>
      <c r="Q70" s="101"/>
    </row>
    <row r="71" spans="3:17" ht="12">
      <c r="C71" s="101"/>
      <c r="D71" s="101"/>
      <c r="E71" s="101"/>
      <c r="F71" s="101"/>
      <c r="G71" s="101"/>
      <c r="H71" s="101"/>
      <c r="I71" s="101"/>
      <c r="J71" s="101"/>
      <c r="K71" s="101"/>
      <c r="L71" s="101"/>
      <c r="M71" s="101"/>
      <c r="N71" s="101"/>
      <c r="O71" s="101"/>
      <c r="P71" s="101"/>
      <c r="Q71" s="101"/>
    </row>
    <row r="72" spans="3:17" ht="12">
      <c r="C72" s="101"/>
      <c r="D72" s="101"/>
      <c r="E72" s="101"/>
      <c r="F72" s="101"/>
      <c r="G72" s="101"/>
      <c r="H72" s="101"/>
      <c r="I72" s="101"/>
      <c r="J72" s="101"/>
      <c r="K72" s="101"/>
      <c r="L72" s="101"/>
      <c r="M72" s="101"/>
      <c r="N72" s="101"/>
      <c r="O72" s="101"/>
      <c r="P72" s="101"/>
      <c r="Q72" s="101"/>
    </row>
    <row r="73" spans="3:17" ht="12">
      <c r="C73" s="101"/>
      <c r="D73" s="101"/>
      <c r="E73" s="101"/>
      <c r="F73" s="101"/>
      <c r="G73" s="101"/>
      <c r="H73" s="101"/>
      <c r="I73" s="101"/>
      <c r="J73" s="101"/>
      <c r="K73" s="101"/>
      <c r="L73" s="101"/>
      <c r="M73" s="101"/>
      <c r="N73" s="101"/>
      <c r="O73" s="101"/>
      <c r="P73" s="101"/>
      <c r="Q73" s="101"/>
    </row>
    <row r="74" spans="3:17" ht="12">
      <c r="C74" s="101"/>
      <c r="D74" s="101"/>
      <c r="E74" s="101"/>
      <c r="F74" s="101"/>
      <c r="G74" s="101"/>
      <c r="H74" s="101"/>
      <c r="I74" s="101"/>
      <c r="J74" s="101"/>
      <c r="K74" s="101"/>
      <c r="L74" s="101"/>
      <c r="M74" s="101"/>
      <c r="N74" s="101"/>
      <c r="O74" s="101"/>
      <c r="P74" s="101"/>
      <c r="Q74" s="101"/>
    </row>
    <row r="75" spans="3:17" ht="12">
      <c r="C75" s="101"/>
      <c r="D75" s="101"/>
      <c r="E75" s="101"/>
      <c r="F75" s="101"/>
      <c r="G75" s="101"/>
      <c r="H75" s="101"/>
      <c r="I75" s="101"/>
      <c r="J75" s="101"/>
      <c r="K75" s="101"/>
      <c r="L75" s="101"/>
      <c r="M75" s="101"/>
      <c r="N75" s="101"/>
      <c r="O75" s="101"/>
      <c r="P75" s="101"/>
      <c r="Q75" s="101"/>
    </row>
    <row r="76" spans="3:17" ht="12">
      <c r="C76" s="101"/>
      <c r="D76" s="101"/>
      <c r="E76" s="101"/>
      <c r="F76" s="101"/>
      <c r="G76" s="101"/>
      <c r="H76" s="101"/>
      <c r="I76" s="101"/>
      <c r="J76" s="101"/>
      <c r="K76" s="101"/>
      <c r="L76" s="101"/>
      <c r="M76" s="101"/>
      <c r="N76" s="101"/>
      <c r="O76" s="101"/>
      <c r="P76" s="101"/>
      <c r="Q76" s="101"/>
    </row>
    <row r="77" spans="3:17" ht="12">
      <c r="C77" s="101"/>
      <c r="D77" s="101"/>
      <c r="E77" s="101"/>
      <c r="F77" s="101"/>
      <c r="G77" s="101"/>
      <c r="H77" s="101"/>
      <c r="I77" s="101"/>
      <c r="J77" s="101"/>
      <c r="K77" s="101"/>
      <c r="L77" s="101"/>
      <c r="M77" s="101"/>
      <c r="N77" s="101"/>
      <c r="O77" s="101"/>
      <c r="P77" s="101"/>
      <c r="Q77" s="101"/>
    </row>
    <row r="78" spans="3:17" ht="12">
      <c r="C78" s="101"/>
      <c r="D78" s="101"/>
      <c r="E78" s="101"/>
      <c r="F78" s="101"/>
      <c r="G78" s="101"/>
      <c r="H78" s="101"/>
      <c r="I78" s="101"/>
      <c r="J78" s="101"/>
      <c r="K78" s="101"/>
      <c r="L78" s="101"/>
      <c r="M78" s="101"/>
      <c r="N78" s="101"/>
      <c r="O78" s="101"/>
      <c r="P78" s="101"/>
      <c r="Q78" s="101"/>
    </row>
    <row r="79" spans="3:17" ht="12">
      <c r="C79" s="101"/>
      <c r="D79" s="101"/>
      <c r="E79" s="101"/>
      <c r="F79" s="101"/>
      <c r="G79" s="101"/>
      <c r="H79" s="101"/>
      <c r="I79" s="101"/>
      <c r="J79" s="101"/>
      <c r="K79" s="101"/>
      <c r="L79" s="101"/>
      <c r="M79" s="101"/>
      <c r="N79" s="101"/>
      <c r="O79" s="101"/>
      <c r="P79" s="101"/>
      <c r="Q79" s="101"/>
    </row>
    <row r="80" spans="3:17" ht="12">
      <c r="C80" s="101"/>
      <c r="D80" s="101"/>
      <c r="E80" s="101"/>
      <c r="F80" s="101"/>
      <c r="G80" s="101"/>
      <c r="H80" s="101"/>
      <c r="I80" s="101"/>
      <c r="J80" s="101"/>
      <c r="K80" s="101"/>
      <c r="L80" s="101"/>
      <c r="M80" s="101"/>
      <c r="N80" s="101"/>
      <c r="O80" s="101"/>
      <c r="P80" s="101"/>
      <c r="Q80" s="101"/>
    </row>
    <row r="81" spans="3:17" ht="12">
      <c r="C81" s="101"/>
      <c r="D81" s="101"/>
      <c r="E81" s="101"/>
      <c r="F81" s="101"/>
      <c r="G81" s="101"/>
      <c r="H81" s="101"/>
      <c r="I81" s="101"/>
      <c r="J81" s="101"/>
      <c r="K81" s="101"/>
      <c r="L81" s="101"/>
      <c r="M81" s="101"/>
      <c r="N81" s="101"/>
      <c r="O81" s="101"/>
      <c r="P81" s="101"/>
      <c r="Q81" s="101"/>
    </row>
    <row r="82" spans="3:17" ht="12">
      <c r="C82" s="101"/>
      <c r="D82" s="101"/>
      <c r="E82" s="101"/>
      <c r="F82" s="101"/>
      <c r="G82" s="101"/>
      <c r="H82" s="101"/>
      <c r="I82" s="101"/>
      <c r="J82" s="101"/>
      <c r="K82" s="101"/>
      <c r="L82" s="101"/>
      <c r="M82" s="101"/>
      <c r="N82" s="101"/>
      <c r="O82" s="101"/>
      <c r="P82" s="101"/>
      <c r="Q82" s="101"/>
    </row>
    <row r="83" spans="3:17" ht="12">
      <c r="C83" s="101"/>
      <c r="D83" s="101"/>
      <c r="E83" s="101"/>
      <c r="F83" s="101"/>
      <c r="G83" s="101"/>
      <c r="H83" s="101"/>
      <c r="I83" s="101"/>
      <c r="J83" s="101"/>
      <c r="K83" s="101"/>
      <c r="L83" s="101"/>
      <c r="M83" s="101"/>
      <c r="N83" s="101"/>
      <c r="O83" s="101"/>
      <c r="P83" s="101"/>
      <c r="Q83" s="101"/>
    </row>
    <row r="84" spans="3:17" ht="12">
      <c r="C84" s="101"/>
      <c r="D84" s="101"/>
      <c r="E84" s="101"/>
      <c r="F84" s="101"/>
      <c r="G84" s="101"/>
      <c r="H84" s="101"/>
      <c r="I84" s="101"/>
      <c r="J84" s="101"/>
      <c r="K84" s="101"/>
      <c r="L84" s="101"/>
      <c r="M84" s="101"/>
      <c r="N84" s="101"/>
      <c r="O84" s="101"/>
      <c r="P84" s="101"/>
      <c r="Q84" s="101"/>
    </row>
    <row r="85" spans="3:17" ht="12">
      <c r="C85" s="101"/>
      <c r="D85" s="101"/>
      <c r="E85" s="101"/>
      <c r="F85" s="101"/>
      <c r="G85" s="101"/>
      <c r="H85" s="101"/>
      <c r="I85" s="101"/>
      <c r="J85" s="101"/>
      <c r="K85" s="101"/>
      <c r="L85" s="101"/>
      <c r="M85" s="101"/>
      <c r="N85" s="101"/>
      <c r="O85" s="101"/>
      <c r="P85" s="101"/>
      <c r="Q85" s="101"/>
    </row>
    <row r="86" spans="3:17" ht="12">
      <c r="C86" s="101"/>
      <c r="D86" s="101"/>
      <c r="E86" s="101"/>
      <c r="F86" s="101"/>
      <c r="G86" s="101"/>
      <c r="H86" s="101"/>
      <c r="I86" s="101"/>
      <c r="J86" s="101"/>
      <c r="K86" s="101"/>
      <c r="L86" s="101"/>
      <c r="M86" s="101"/>
      <c r="N86" s="101"/>
      <c r="O86" s="101"/>
      <c r="P86" s="101"/>
      <c r="Q86" s="101"/>
    </row>
    <row r="87" spans="3:17" ht="12">
      <c r="C87" s="101"/>
      <c r="D87" s="101"/>
      <c r="E87" s="101"/>
      <c r="F87" s="101"/>
      <c r="G87" s="101"/>
      <c r="H87" s="101"/>
      <c r="I87" s="101"/>
      <c r="J87" s="101"/>
      <c r="K87" s="101"/>
      <c r="L87" s="101"/>
      <c r="M87" s="101"/>
      <c r="N87" s="101"/>
      <c r="O87" s="101"/>
      <c r="P87" s="101"/>
      <c r="Q87" s="101"/>
    </row>
    <row r="88" spans="3:17" ht="12">
      <c r="C88" s="101"/>
      <c r="D88" s="101"/>
      <c r="E88" s="101"/>
      <c r="F88" s="101"/>
      <c r="G88" s="101"/>
      <c r="H88" s="101"/>
      <c r="I88" s="101"/>
      <c r="J88" s="101"/>
      <c r="K88" s="101"/>
      <c r="L88" s="101"/>
      <c r="M88" s="101"/>
      <c r="N88" s="101"/>
      <c r="O88" s="101"/>
      <c r="P88" s="101"/>
      <c r="Q88" s="101"/>
    </row>
    <row r="89" spans="3:17" ht="12">
      <c r="C89" s="101"/>
      <c r="D89" s="101"/>
      <c r="E89" s="101"/>
      <c r="F89" s="101"/>
      <c r="G89" s="101"/>
      <c r="H89" s="101"/>
      <c r="I89" s="101"/>
      <c r="J89" s="101"/>
      <c r="K89" s="101"/>
      <c r="L89" s="101"/>
      <c r="M89" s="101"/>
      <c r="N89" s="101"/>
      <c r="O89" s="101"/>
      <c r="P89" s="101"/>
      <c r="Q89" s="101"/>
    </row>
    <row r="90" spans="3:17" ht="12">
      <c r="C90" s="101"/>
      <c r="D90" s="101"/>
      <c r="E90" s="101"/>
      <c r="F90" s="101"/>
      <c r="G90" s="101"/>
      <c r="H90" s="101"/>
      <c r="I90" s="101"/>
      <c r="J90" s="101"/>
      <c r="K90" s="101"/>
      <c r="L90" s="101"/>
      <c r="M90" s="101"/>
      <c r="N90" s="101"/>
      <c r="O90" s="101"/>
      <c r="P90" s="101"/>
      <c r="Q90" s="101"/>
    </row>
    <row r="91" spans="3:17" ht="12">
      <c r="C91" s="101"/>
      <c r="D91" s="101"/>
      <c r="E91" s="101"/>
      <c r="F91" s="101"/>
      <c r="G91" s="101"/>
      <c r="H91" s="101"/>
      <c r="I91" s="101"/>
      <c r="J91" s="101"/>
      <c r="K91" s="101"/>
      <c r="L91" s="101"/>
      <c r="M91" s="101"/>
      <c r="N91" s="101"/>
      <c r="O91" s="101"/>
      <c r="P91" s="101"/>
      <c r="Q91" s="101"/>
    </row>
    <row r="92" spans="3:17" ht="12">
      <c r="C92" s="101"/>
      <c r="D92" s="101"/>
      <c r="E92" s="101"/>
      <c r="F92" s="101"/>
      <c r="G92" s="101"/>
      <c r="H92" s="101"/>
      <c r="I92" s="101"/>
      <c r="J92" s="101"/>
      <c r="K92" s="101"/>
      <c r="L92" s="101"/>
      <c r="M92" s="101"/>
      <c r="N92" s="101"/>
      <c r="O92" s="101"/>
      <c r="P92" s="101"/>
      <c r="Q92" s="101"/>
    </row>
    <row r="93" spans="3:17" ht="12">
      <c r="C93" s="101"/>
      <c r="D93" s="101"/>
      <c r="E93" s="101"/>
      <c r="F93" s="101"/>
      <c r="G93" s="101"/>
      <c r="H93" s="101"/>
      <c r="I93" s="101"/>
      <c r="J93" s="101"/>
      <c r="K93" s="101"/>
      <c r="L93" s="101"/>
      <c r="M93" s="101"/>
      <c r="N93" s="101"/>
      <c r="O93" s="101"/>
      <c r="P93" s="101"/>
      <c r="Q93" s="101"/>
    </row>
    <row r="94" spans="3:17" ht="12">
      <c r="C94" s="101"/>
      <c r="D94" s="101"/>
      <c r="E94" s="101"/>
      <c r="F94" s="101"/>
      <c r="G94" s="101"/>
      <c r="H94" s="101"/>
      <c r="I94" s="101"/>
      <c r="J94" s="101"/>
      <c r="K94" s="101"/>
      <c r="L94" s="101"/>
      <c r="M94" s="101"/>
      <c r="N94" s="101"/>
      <c r="O94" s="101"/>
      <c r="P94" s="101"/>
      <c r="Q94" s="101"/>
    </row>
    <row r="95" spans="3:17" ht="12">
      <c r="C95" s="101"/>
      <c r="D95" s="101"/>
      <c r="E95" s="101"/>
      <c r="F95" s="101"/>
      <c r="G95" s="101"/>
      <c r="H95" s="101"/>
      <c r="I95" s="101"/>
      <c r="J95" s="101"/>
      <c r="K95" s="101"/>
      <c r="L95" s="101"/>
      <c r="M95" s="101"/>
      <c r="N95" s="101"/>
      <c r="O95" s="101"/>
      <c r="P95" s="101"/>
      <c r="Q95" s="101"/>
    </row>
    <row r="96" spans="3:17" ht="12">
      <c r="C96" s="101"/>
      <c r="D96" s="101"/>
      <c r="E96" s="101"/>
      <c r="F96" s="101"/>
      <c r="G96" s="101"/>
      <c r="H96" s="101"/>
      <c r="I96" s="101"/>
      <c r="J96" s="101"/>
      <c r="K96" s="101"/>
      <c r="L96" s="101"/>
      <c r="M96" s="101"/>
      <c r="N96" s="101"/>
      <c r="O96" s="101"/>
      <c r="P96" s="101"/>
      <c r="Q96" s="101"/>
    </row>
    <row r="97" spans="3:17" ht="12">
      <c r="C97" s="101"/>
      <c r="D97" s="101"/>
      <c r="E97" s="101"/>
      <c r="F97" s="101"/>
      <c r="G97" s="101"/>
      <c r="H97" s="101"/>
      <c r="I97" s="101"/>
      <c r="J97" s="101"/>
      <c r="K97" s="101"/>
      <c r="L97" s="101"/>
      <c r="M97" s="101"/>
      <c r="N97" s="101"/>
      <c r="O97" s="101"/>
      <c r="P97" s="101"/>
      <c r="Q97" s="101"/>
    </row>
    <row r="98" spans="3:17" ht="12">
      <c r="C98" s="101"/>
      <c r="D98" s="101"/>
      <c r="E98" s="101"/>
      <c r="F98" s="101"/>
      <c r="G98" s="101"/>
      <c r="H98" s="101"/>
      <c r="I98" s="101"/>
      <c r="J98" s="101"/>
      <c r="K98" s="101"/>
      <c r="L98" s="101"/>
      <c r="M98" s="101"/>
      <c r="N98" s="101"/>
      <c r="O98" s="101"/>
      <c r="P98" s="101"/>
      <c r="Q98" s="101"/>
    </row>
    <row r="99" spans="3:17" ht="12">
      <c r="C99" s="101"/>
      <c r="D99" s="101"/>
      <c r="E99" s="101"/>
      <c r="F99" s="101"/>
      <c r="G99" s="101"/>
      <c r="H99" s="101"/>
      <c r="I99" s="101"/>
      <c r="J99" s="101"/>
      <c r="K99" s="101"/>
      <c r="L99" s="101"/>
      <c r="M99" s="101"/>
      <c r="N99" s="101"/>
      <c r="O99" s="101"/>
      <c r="P99" s="101"/>
      <c r="Q99" s="101"/>
    </row>
    <row r="100" spans="3:17" ht="12">
      <c r="C100" s="101"/>
      <c r="D100" s="101"/>
      <c r="E100" s="101"/>
      <c r="F100" s="101"/>
      <c r="G100" s="101"/>
      <c r="H100" s="101"/>
      <c r="I100" s="101"/>
      <c r="J100" s="101"/>
      <c r="K100" s="101"/>
      <c r="L100" s="101"/>
      <c r="M100" s="101"/>
      <c r="N100" s="101"/>
      <c r="O100" s="101"/>
      <c r="P100" s="101"/>
      <c r="Q100" s="101"/>
    </row>
    <row r="101" spans="3:17" ht="12">
      <c r="C101" s="101"/>
      <c r="D101" s="101"/>
      <c r="E101" s="101"/>
      <c r="F101" s="101"/>
      <c r="G101" s="101"/>
      <c r="H101" s="101"/>
      <c r="I101" s="101"/>
      <c r="J101" s="101"/>
      <c r="K101" s="101"/>
      <c r="L101" s="101"/>
      <c r="M101" s="101"/>
      <c r="N101" s="101"/>
      <c r="O101" s="101"/>
      <c r="P101" s="101"/>
      <c r="Q101" s="101"/>
    </row>
    <row r="102" spans="3:17" ht="12">
      <c r="C102" s="101"/>
      <c r="D102" s="101"/>
      <c r="E102" s="101"/>
      <c r="F102" s="101"/>
      <c r="G102" s="101"/>
      <c r="H102" s="101"/>
      <c r="I102" s="101"/>
      <c r="J102" s="101"/>
      <c r="K102" s="101"/>
      <c r="L102" s="101"/>
      <c r="M102" s="101"/>
      <c r="N102" s="101"/>
      <c r="O102" s="101"/>
      <c r="P102" s="101"/>
      <c r="Q102" s="101"/>
    </row>
    <row r="103" spans="3:17" ht="12">
      <c r="C103" s="101"/>
      <c r="D103" s="101"/>
      <c r="E103" s="101"/>
      <c r="F103" s="101"/>
      <c r="G103" s="101"/>
      <c r="H103" s="101"/>
      <c r="I103" s="101"/>
      <c r="J103" s="101"/>
      <c r="K103" s="101"/>
      <c r="L103" s="101"/>
      <c r="M103" s="101"/>
      <c r="N103" s="101"/>
      <c r="O103" s="101"/>
      <c r="P103" s="101"/>
      <c r="Q103" s="101"/>
    </row>
    <row r="104" spans="3:17" ht="12">
      <c r="C104" s="101"/>
      <c r="D104" s="101"/>
      <c r="E104" s="101"/>
      <c r="F104" s="101"/>
      <c r="G104" s="101"/>
      <c r="H104" s="101"/>
      <c r="I104" s="101"/>
      <c r="J104" s="101"/>
      <c r="K104" s="101"/>
      <c r="L104" s="101"/>
      <c r="M104" s="101"/>
      <c r="N104" s="101"/>
      <c r="O104" s="101"/>
      <c r="P104" s="101"/>
      <c r="Q104" s="101"/>
    </row>
    <row r="105" spans="3:17" ht="12">
      <c r="C105" s="101"/>
      <c r="D105" s="101"/>
      <c r="E105" s="101"/>
      <c r="F105" s="101"/>
      <c r="G105" s="101"/>
      <c r="H105" s="101"/>
      <c r="I105" s="101"/>
      <c r="J105" s="101"/>
      <c r="K105" s="101"/>
      <c r="L105" s="101"/>
      <c r="M105" s="101"/>
      <c r="N105" s="101"/>
      <c r="O105" s="101"/>
      <c r="P105" s="101"/>
      <c r="Q105" s="101"/>
    </row>
    <row r="106" spans="3:17" ht="12">
      <c r="C106" s="101"/>
      <c r="D106" s="101"/>
      <c r="E106" s="101"/>
      <c r="F106" s="101"/>
      <c r="G106" s="101"/>
      <c r="H106" s="101"/>
      <c r="I106" s="101"/>
      <c r="J106" s="101"/>
      <c r="K106" s="101"/>
      <c r="L106" s="101"/>
      <c r="M106" s="101"/>
      <c r="N106" s="101"/>
      <c r="O106" s="101"/>
      <c r="P106" s="101"/>
      <c r="Q106" s="101"/>
    </row>
    <row r="107" spans="3:17" ht="12">
      <c r="C107" s="101"/>
      <c r="D107" s="101"/>
      <c r="E107" s="101"/>
      <c r="F107" s="101"/>
      <c r="G107" s="101"/>
      <c r="H107" s="101"/>
      <c r="I107" s="101"/>
      <c r="J107" s="101"/>
      <c r="K107" s="101"/>
      <c r="L107" s="101"/>
      <c r="M107" s="101"/>
      <c r="N107" s="101"/>
      <c r="O107" s="101"/>
      <c r="P107" s="101"/>
      <c r="Q107" s="101"/>
    </row>
    <row r="108" spans="3:17" ht="12">
      <c r="C108" s="101"/>
      <c r="D108" s="101"/>
      <c r="E108" s="101"/>
      <c r="F108" s="101"/>
      <c r="G108" s="101"/>
      <c r="H108" s="101"/>
      <c r="I108" s="101"/>
      <c r="J108" s="101"/>
      <c r="K108" s="101"/>
      <c r="L108" s="101"/>
      <c r="M108" s="101"/>
      <c r="N108" s="101"/>
      <c r="O108" s="101"/>
      <c r="P108" s="101"/>
      <c r="Q108" s="101"/>
    </row>
    <row r="109" spans="3:17" ht="12">
      <c r="C109" s="101"/>
      <c r="D109" s="101"/>
      <c r="E109" s="101"/>
      <c r="F109" s="101"/>
      <c r="G109" s="101"/>
      <c r="H109" s="101"/>
      <c r="I109" s="101"/>
      <c r="J109" s="101"/>
      <c r="K109" s="101"/>
      <c r="L109" s="101"/>
      <c r="M109" s="101"/>
      <c r="N109" s="101"/>
      <c r="O109" s="101"/>
      <c r="P109" s="101"/>
      <c r="Q109" s="101"/>
    </row>
    <row r="110" spans="3:17" ht="12">
      <c r="C110" s="101"/>
      <c r="D110" s="101"/>
      <c r="E110" s="101"/>
      <c r="F110" s="101"/>
      <c r="G110" s="101"/>
      <c r="H110" s="101"/>
      <c r="I110" s="101"/>
      <c r="J110" s="101"/>
      <c r="K110" s="101"/>
      <c r="L110" s="101"/>
      <c r="M110" s="101"/>
      <c r="N110" s="101"/>
      <c r="O110" s="101"/>
      <c r="P110" s="101"/>
      <c r="Q110" s="101"/>
    </row>
    <row r="111" spans="3:17" ht="12">
      <c r="C111" s="101"/>
      <c r="D111" s="101"/>
      <c r="E111" s="101"/>
      <c r="F111" s="101"/>
      <c r="G111" s="101"/>
      <c r="H111" s="101"/>
      <c r="I111" s="101"/>
      <c r="J111" s="101"/>
      <c r="K111" s="101"/>
      <c r="L111" s="101"/>
      <c r="M111" s="101"/>
      <c r="N111" s="101"/>
      <c r="O111" s="101"/>
      <c r="P111" s="101"/>
      <c r="Q111" s="101"/>
    </row>
    <row r="112" spans="3:17" ht="12">
      <c r="C112" s="101"/>
      <c r="D112" s="101"/>
      <c r="E112" s="101"/>
      <c r="F112" s="101"/>
      <c r="G112" s="101"/>
      <c r="H112" s="101"/>
      <c r="I112" s="101"/>
      <c r="J112" s="101"/>
      <c r="K112" s="101"/>
      <c r="L112" s="101"/>
      <c r="M112" s="101"/>
      <c r="N112" s="101"/>
      <c r="O112" s="101"/>
      <c r="P112" s="101"/>
      <c r="Q112" s="101"/>
    </row>
    <row r="113" spans="3:17" ht="12">
      <c r="C113" s="101"/>
      <c r="D113" s="101"/>
      <c r="E113" s="101"/>
      <c r="F113" s="101"/>
      <c r="G113" s="101"/>
      <c r="H113" s="101"/>
      <c r="I113" s="101"/>
      <c r="J113" s="101"/>
      <c r="K113" s="101"/>
      <c r="L113" s="101"/>
      <c r="M113" s="101"/>
      <c r="N113" s="101"/>
      <c r="O113" s="101"/>
      <c r="P113" s="101"/>
      <c r="Q113" s="101"/>
    </row>
    <row r="114" spans="3:17" ht="12">
      <c r="C114" s="101"/>
      <c r="D114" s="101"/>
      <c r="E114" s="101"/>
      <c r="F114" s="101"/>
      <c r="G114" s="101"/>
      <c r="H114" s="101"/>
      <c r="I114" s="101"/>
      <c r="J114" s="101"/>
      <c r="K114" s="101"/>
      <c r="L114" s="101"/>
      <c r="M114" s="101"/>
      <c r="N114" s="101"/>
      <c r="O114" s="101"/>
      <c r="P114" s="101"/>
      <c r="Q114" s="101"/>
    </row>
    <row r="115" spans="3:17" ht="12">
      <c r="C115" s="101"/>
      <c r="D115" s="101"/>
      <c r="E115" s="101"/>
      <c r="F115" s="101"/>
      <c r="G115" s="101"/>
      <c r="H115" s="101"/>
      <c r="I115" s="101"/>
      <c r="J115" s="101"/>
      <c r="K115" s="101"/>
      <c r="L115" s="101"/>
      <c r="M115" s="101"/>
      <c r="N115" s="101"/>
      <c r="O115" s="101"/>
      <c r="P115" s="101"/>
      <c r="Q115" s="101"/>
    </row>
    <row r="116" spans="3:17" ht="12">
      <c r="C116" s="101"/>
      <c r="D116" s="101"/>
      <c r="E116" s="101"/>
      <c r="F116" s="101"/>
      <c r="G116" s="101"/>
      <c r="H116" s="101"/>
      <c r="I116" s="101"/>
      <c r="J116" s="101"/>
      <c r="K116" s="101"/>
      <c r="L116" s="101"/>
      <c r="M116" s="101"/>
      <c r="N116" s="101"/>
      <c r="O116" s="101"/>
      <c r="P116" s="101"/>
      <c r="Q116" s="101"/>
    </row>
    <row r="117" spans="3:17" ht="12">
      <c r="C117" s="101"/>
      <c r="D117" s="101"/>
      <c r="E117" s="101"/>
      <c r="F117" s="101"/>
      <c r="G117" s="101"/>
      <c r="H117" s="101"/>
      <c r="I117" s="101"/>
      <c r="J117" s="101"/>
      <c r="K117" s="101"/>
      <c r="L117" s="101"/>
      <c r="M117" s="101"/>
      <c r="N117" s="101"/>
      <c r="O117" s="101"/>
      <c r="P117" s="101"/>
      <c r="Q117" s="101"/>
    </row>
    <row r="118" spans="3:17" ht="12">
      <c r="C118" s="101"/>
      <c r="D118" s="101"/>
      <c r="E118" s="101"/>
      <c r="F118" s="101"/>
      <c r="G118" s="101"/>
      <c r="H118" s="101"/>
      <c r="I118" s="101"/>
      <c r="J118" s="101"/>
      <c r="K118" s="101"/>
      <c r="L118" s="101"/>
      <c r="M118" s="101"/>
      <c r="N118" s="101"/>
      <c r="O118" s="101"/>
      <c r="P118" s="101"/>
      <c r="Q118" s="101"/>
    </row>
    <row r="119" spans="3:17" ht="12">
      <c r="C119" s="101"/>
      <c r="D119" s="101"/>
      <c r="E119" s="101"/>
      <c r="F119" s="101"/>
      <c r="G119" s="101"/>
      <c r="H119" s="101"/>
      <c r="I119" s="101"/>
      <c r="J119" s="101"/>
      <c r="K119" s="101"/>
      <c r="L119" s="101"/>
      <c r="M119" s="101"/>
      <c r="N119" s="101"/>
      <c r="O119" s="101"/>
      <c r="P119" s="101"/>
      <c r="Q119" s="101"/>
    </row>
    <row r="120" spans="3:17" ht="12">
      <c r="C120" s="101"/>
      <c r="D120" s="101"/>
      <c r="E120" s="101"/>
      <c r="F120" s="101"/>
      <c r="G120" s="101"/>
      <c r="H120" s="101"/>
      <c r="I120" s="101"/>
      <c r="J120" s="101"/>
      <c r="K120" s="101"/>
      <c r="L120" s="101"/>
      <c r="M120" s="101"/>
      <c r="N120" s="101"/>
      <c r="O120" s="101"/>
      <c r="P120" s="101"/>
      <c r="Q120" s="101"/>
    </row>
    <row r="121" spans="3:17" ht="12">
      <c r="C121" s="101"/>
      <c r="D121" s="101"/>
      <c r="E121" s="101"/>
      <c r="F121" s="101"/>
      <c r="G121" s="101"/>
      <c r="H121" s="101"/>
      <c r="I121" s="101"/>
      <c r="J121" s="101"/>
      <c r="K121" s="101"/>
      <c r="L121" s="101"/>
      <c r="M121" s="101"/>
      <c r="N121" s="101"/>
      <c r="O121" s="101"/>
      <c r="P121" s="101"/>
      <c r="Q121" s="101"/>
    </row>
    <row r="122" spans="3:17" ht="12">
      <c r="C122" s="101"/>
      <c r="D122" s="101"/>
      <c r="E122" s="101"/>
      <c r="F122" s="101"/>
      <c r="G122" s="101"/>
      <c r="H122" s="101"/>
      <c r="I122" s="101"/>
      <c r="J122" s="101"/>
      <c r="K122" s="101"/>
      <c r="L122" s="101"/>
      <c r="M122" s="101"/>
      <c r="N122" s="101"/>
      <c r="O122" s="101"/>
      <c r="P122" s="101"/>
      <c r="Q122" s="101"/>
    </row>
    <row r="123" spans="3:17" ht="12">
      <c r="C123" s="101"/>
      <c r="D123" s="101"/>
      <c r="E123" s="101"/>
      <c r="F123" s="101"/>
      <c r="G123" s="101"/>
      <c r="H123" s="101"/>
      <c r="I123" s="101"/>
      <c r="J123" s="101"/>
      <c r="K123" s="101"/>
      <c r="L123" s="101"/>
      <c r="M123" s="101"/>
      <c r="N123" s="101"/>
      <c r="O123" s="101"/>
      <c r="P123" s="101"/>
      <c r="Q123" s="101"/>
    </row>
    <row r="124" spans="3:17" ht="12">
      <c r="C124" s="101"/>
      <c r="D124" s="101"/>
      <c r="E124" s="101"/>
      <c r="F124" s="101"/>
      <c r="G124" s="101"/>
      <c r="H124" s="101"/>
      <c r="I124" s="101"/>
      <c r="J124" s="101"/>
      <c r="K124" s="101"/>
      <c r="L124" s="101"/>
      <c r="M124" s="101"/>
      <c r="N124" s="101"/>
      <c r="O124" s="101"/>
      <c r="P124" s="101"/>
      <c r="Q124" s="101"/>
    </row>
    <row r="125" spans="3:17" ht="12">
      <c r="C125" s="101"/>
      <c r="D125" s="101"/>
      <c r="E125" s="101"/>
      <c r="F125" s="101"/>
      <c r="G125" s="101"/>
      <c r="H125" s="101"/>
      <c r="I125" s="101"/>
      <c r="J125" s="101"/>
      <c r="K125" s="101"/>
      <c r="L125" s="101"/>
      <c r="M125" s="101"/>
      <c r="N125" s="101"/>
      <c r="O125" s="101"/>
      <c r="P125" s="101"/>
      <c r="Q125" s="101"/>
    </row>
    <row r="126" spans="3:17" ht="12">
      <c r="C126" s="101"/>
      <c r="D126" s="101"/>
      <c r="E126" s="101"/>
      <c r="F126" s="101"/>
      <c r="G126" s="101"/>
      <c r="H126" s="101"/>
      <c r="I126" s="101"/>
      <c r="J126" s="101"/>
      <c r="K126" s="101"/>
      <c r="L126" s="101"/>
      <c r="M126" s="101"/>
      <c r="N126" s="101"/>
      <c r="O126" s="101"/>
      <c r="P126" s="101"/>
      <c r="Q126" s="101"/>
    </row>
    <row r="127" spans="3:17" ht="12">
      <c r="C127" s="101"/>
      <c r="D127" s="101"/>
      <c r="E127" s="101"/>
      <c r="F127" s="101"/>
      <c r="G127" s="101"/>
      <c r="H127" s="101"/>
      <c r="I127" s="101"/>
      <c r="J127" s="101"/>
      <c r="K127" s="101"/>
      <c r="L127" s="101"/>
      <c r="M127" s="101"/>
      <c r="N127" s="101"/>
      <c r="O127" s="101"/>
      <c r="P127" s="101"/>
      <c r="Q127" s="101"/>
    </row>
    <row r="128" spans="3:17" ht="12">
      <c r="C128" s="101"/>
      <c r="D128" s="101"/>
      <c r="E128" s="101"/>
      <c r="F128" s="101"/>
      <c r="G128" s="101"/>
      <c r="H128" s="101"/>
      <c r="I128" s="101"/>
      <c r="J128" s="101"/>
      <c r="K128" s="101"/>
      <c r="L128" s="101"/>
      <c r="M128" s="101"/>
      <c r="N128" s="101"/>
      <c r="O128" s="101"/>
      <c r="P128" s="101"/>
      <c r="Q128" s="101"/>
    </row>
    <row r="129" spans="3:17" ht="12">
      <c r="C129" s="101"/>
      <c r="D129" s="101"/>
      <c r="E129" s="101"/>
      <c r="F129" s="101"/>
      <c r="G129" s="101"/>
      <c r="H129" s="101"/>
      <c r="I129" s="101"/>
      <c r="J129" s="101"/>
      <c r="K129" s="101"/>
      <c r="L129" s="101"/>
      <c r="M129" s="101"/>
      <c r="N129" s="101"/>
      <c r="O129" s="101"/>
      <c r="P129" s="101"/>
      <c r="Q129" s="101"/>
    </row>
    <row r="130" spans="3:17" ht="12">
      <c r="C130" s="101"/>
      <c r="D130" s="101"/>
      <c r="E130" s="101"/>
      <c r="F130" s="101"/>
      <c r="G130" s="101"/>
      <c r="H130" s="101"/>
      <c r="I130" s="101"/>
      <c r="J130" s="101"/>
      <c r="K130" s="101"/>
      <c r="L130" s="101"/>
      <c r="M130" s="101"/>
      <c r="N130" s="101"/>
      <c r="O130" s="101"/>
      <c r="P130" s="101"/>
      <c r="Q130" s="101"/>
    </row>
    <row r="131" spans="3:17" ht="12">
      <c r="C131" s="101"/>
      <c r="D131" s="101"/>
      <c r="E131" s="101"/>
      <c r="F131" s="101"/>
      <c r="G131" s="101"/>
      <c r="H131" s="101"/>
      <c r="I131" s="101"/>
      <c r="J131" s="101"/>
      <c r="K131" s="101"/>
      <c r="L131" s="101"/>
      <c r="M131" s="101"/>
      <c r="N131" s="101"/>
      <c r="O131" s="101"/>
      <c r="P131" s="101"/>
      <c r="Q131" s="101"/>
    </row>
    <row r="132" spans="3:17" ht="12">
      <c r="C132" s="101"/>
      <c r="D132" s="101"/>
      <c r="E132" s="101"/>
      <c r="F132" s="101"/>
      <c r="G132" s="101"/>
      <c r="H132" s="101"/>
      <c r="I132" s="101"/>
      <c r="J132" s="101"/>
      <c r="K132" s="101"/>
      <c r="L132" s="101"/>
      <c r="M132" s="101"/>
      <c r="N132" s="101"/>
      <c r="O132" s="101"/>
      <c r="P132" s="101"/>
      <c r="Q132" s="101"/>
    </row>
    <row r="133" spans="3:17" ht="12">
      <c r="C133" s="101"/>
      <c r="D133" s="101"/>
      <c r="E133" s="101"/>
      <c r="F133" s="101"/>
      <c r="G133" s="101"/>
      <c r="H133" s="101"/>
      <c r="I133" s="101"/>
      <c r="J133" s="101"/>
      <c r="K133" s="101"/>
      <c r="L133" s="101"/>
      <c r="M133" s="101"/>
      <c r="N133" s="101"/>
      <c r="O133" s="101"/>
      <c r="P133" s="101"/>
      <c r="Q133" s="101"/>
    </row>
    <row r="134" spans="3:17" ht="12">
      <c r="C134" s="101"/>
      <c r="D134" s="101"/>
      <c r="E134" s="101"/>
      <c r="F134" s="101"/>
      <c r="G134" s="101"/>
      <c r="H134" s="101"/>
      <c r="I134" s="101"/>
      <c r="J134" s="101"/>
      <c r="K134" s="101"/>
      <c r="L134" s="101"/>
      <c r="M134" s="101"/>
      <c r="N134" s="101"/>
      <c r="O134" s="101"/>
      <c r="P134" s="101"/>
      <c r="Q134" s="101"/>
    </row>
    <row r="135" spans="3:17" ht="12">
      <c r="C135" s="101"/>
      <c r="D135" s="101"/>
      <c r="E135" s="101"/>
      <c r="F135" s="101"/>
      <c r="G135" s="101"/>
      <c r="H135" s="101"/>
      <c r="I135" s="101"/>
      <c r="J135" s="101"/>
      <c r="K135" s="101"/>
      <c r="L135" s="101"/>
      <c r="M135" s="101"/>
      <c r="N135" s="101"/>
      <c r="O135" s="101"/>
      <c r="P135" s="101"/>
      <c r="Q135" s="101"/>
    </row>
    <row r="136" spans="3:17" ht="12">
      <c r="C136" s="101"/>
      <c r="D136" s="101"/>
      <c r="E136" s="101"/>
      <c r="F136" s="101"/>
      <c r="G136" s="101"/>
      <c r="H136" s="101"/>
      <c r="I136" s="101"/>
      <c r="J136" s="101"/>
      <c r="K136" s="101"/>
      <c r="L136" s="101"/>
      <c r="M136" s="101"/>
      <c r="N136" s="101"/>
      <c r="O136" s="101"/>
      <c r="P136" s="101"/>
      <c r="Q136" s="101"/>
    </row>
    <row r="137" spans="3:17" ht="12">
      <c r="C137" s="101"/>
      <c r="D137" s="101"/>
      <c r="E137" s="101"/>
      <c r="F137" s="101"/>
      <c r="G137" s="101"/>
      <c r="H137" s="101"/>
      <c r="I137" s="101"/>
      <c r="J137" s="101"/>
      <c r="K137" s="101"/>
      <c r="L137" s="101"/>
      <c r="M137" s="101"/>
      <c r="N137" s="101"/>
      <c r="O137" s="101"/>
      <c r="P137" s="101"/>
      <c r="Q137" s="101"/>
    </row>
    <row r="138" spans="3:17" ht="12">
      <c r="C138" s="101"/>
      <c r="D138" s="101"/>
      <c r="E138" s="101"/>
      <c r="F138" s="101"/>
      <c r="G138" s="101"/>
      <c r="H138" s="101"/>
      <c r="I138" s="101"/>
      <c r="J138" s="101"/>
      <c r="K138" s="101"/>
      <c r="L138" s="101"/>
      <c r="M138" s="101"/>
      <c r="N138" s="101"/>
      <c r="O138" s="101"/>
      <c r="P138" s="101"/>
      <c r="Q138" s="101"/>
    </row>
    <row r="139" spans="3:17" ht="12">
      <c r="C139" s="101"/>
      <c r="D139" s="101"/>
      <c r="E139" s="101"/>
      <c r="F139" s="101"/>
      <c r="G139" s="101"/>
      <c r="H139" s="101"/>
      <c r="I139" s="101"/>
      <c r="J139" s="101"/>
      <c r="K139" s="101"/>
      <c r="L139" s="101"/>
      <c r="M139" s="101"/>
      <c r="N139" s="101"/>
      <c r="O139" s="101"/>
      <c r="P139" s="101"/>
      <c r="Q139" s="101"/>
    </row>
    <row r="140" spans="3:17" ht="12">
      <c r="C140" s="101"/>
      <c r="D140" s="101"/>
      <c r="E140" s="101"/>
      <c r="F140" s="101"/>
      <c r="G140" s="101"/>
      <c r="H140" s="101"/>
      <c r="I140" s="101"/>
      <c r="J140" s="101"/>
      <c r="K140" s="101"/>
      <c r="L140" s="101"/>
      <c r="M140" s="101"/>
      <c r="N140" s="101"/>
      <c r="O140" s="101"/>
      <c r="P140" s="101"/>
      <c r="Q140" s="101"/>
    </row>
    <row r="141" spans="3:17" ht="12">
      <c r="C141" s="101"/>
      <c r="D141" s="101"/>
      <c r="E141" s="101"/>
      <c r="F141" s="101"/>
      <c r="G141" s="101"/>
      <c r="H141" s="101"/>
      <c r="I141" s="101"/>
      <c r="J141" s="101"/>
      <c r="K141" s="101"/>
      <c r="L141" s="101"/>
      <c r="M141" s="101"/>
      <c r="N141" s="101"/>
      <c r="O141" s="101"/>
      <c r="P141" s="101"/>
      <c r="Q141" s="101"/>
    </row>
    <row r="142" spans="3:17" ht="12">
      <c r="C142" s="101"/>
      <c r="D142" s="101"/>
      <c r="E142" s="101"/>
      <c r="F142" s="101"/>
      <c r="G142" s="101"/>
      <c r="H142" s="101"/>
      <c r="I142" s="101"/>
      <c r="J142" s="101"/>
      <c r="K142" s="101"/>
      <c r="L142" s="101"/>
      <c r="M142" s="101"/>
      <c r="N142" s="101"/>
      <c r="O142" s="101"/>
      <c r="P142" s="101"/>
      <c r="Q142" s="101"/>
    </row>
    <row r="143" spans="3:17" ht="12">
      <c r="C143" s="101"/>
      <c r="D143" s="101"/>
      <c r="E143" s="101"/>
      <c r="F143" s="101"/>
      <c r="G143" s="101"/>
      <c r="H143" s="101"/>
      <c r="I143" s="101"/>
      <c r="J143" s="101"/>
      <c r="K143" s="101"/>
      <c r="L143" s="101"/>
      <c r="M143" s="101"/>
      <c r="N143" s="101"/>
      <c r="O143" s="101"/>
      <c r="P143" s="101"/>
      <c r="Q143" s="101"/>
    </row>
    <row r="144" spans="3:17" ht="12">
      <c r="C144" s="101"/>
      <c r="D144" s="101"/>
      <c r="E144" s="101"/>
      <c r="F144" s="101"/>
      <c r="G144" s="101"/>
      <c r="H144" s="101"/>
      <c r="I144" s="101"/>
      <c r="J144" s="101"/>
      <c r="K144" s="101"/>
      <c r="L144" s="101"/>
      <c r="M144" s="101"/>
      <c r="N144" s="101"/>
      <c r="O144" s="101"/>
      <c r="P144" s="101"/>
      <c r="Q144" s="101"/>
    </row>
    <row r="145" spans="3:17" ht="12">
      <c r="C145" s="101"/>
      <c r="D145" s="101"/>
      <c r="E145" s="101"/>
      <c r="F145" s="101"/>
      <c r="G145" s="101"/>
      <c r="H145" s="101"/>
      <c r="I145" s="101"/>
      <c r="J145" s="101"/>
      <c r="K145" s="101"/>
      <c r="L145" s="101"/>
      <c r="M145" s="101"/>
      <c r="N145" s="101"/>
      <c r="O145" s="101"/>
      <c r="P145" s="101"/>
      <c r="Q145" s="101"/>
    </row>
    <row r="146" spans="3:17" ht="12">
      <c r="C146" s="101"/>
      <c r="D146" s="101"/>
      <c r="E146" s="101"/>
      <c r="F146" s="101"/>
      <c r="G146" s="101"/>
      <c r="H146" s="101"/>
      <c r="I146" s="101"/>
      <c r="J146" s="101"/>
      <c r="K146" s="101"/>
      <c r="L146" s="101"/>
      <c r="M146" s="101"/>
      <c r="N146" s="101"/>
      <c r="O146" s="101"/>
      <c r="P146" s="101"/>
      <c r="Q146" s="101"/>
    </row>
    <row r="147" spans="3:17" ht="12">
      <c r="C147" s="101"/>
      <c r="D147" s="101"/>
      <c r="E147" s="101"/>
      <c r="F147" s="101"/>
      <c r="G147" s="101"/>
      <c r="H147" s="101"/>
      <c r="I147" s="101"/>
      <c r="J147" s="101"/>
      <c r="K147" s="101"/>
      <c r="L147" s="101"/>
      <c r="M147" s="101"/>
      <c r="N147" s="101"/>
      <c r="O147" s="101"/>
      <c r="P147" s="101"/>
      <c r="Q147" s="101"/>
    </row>
    <row r="148" spans="3:17" ht="12">
      <c r="C148" s="101"/>
      <c r="D148" s="101"/>
      <c r="E148" s="101"/>
      <c r="F148" s="101"/>
      <c r="G148" s="101"/>
      <c r="H148" s="101"/>
      <c r="I148" s="101"/>
      <c r="J148" s="101"/>
      <c r="K148" s="101"/>
      <c r="L148" s="101"/>
      <c r="M148" s="101"/>
      <c r="N148" s="101"/>
      <c r="O148" s="101"/>
      <c r="P148" s="101"/>
      <c r="Q148" s="101"/>
    </row>
    <row r="149" spans="3:17" ht="12">
      <c r="C149" s="101"/>
      <c r="D149" s="101"/>
      <c r="E149" s="101"/>
      <c r="F149" s="101"/>
      <c r="G149" s="101"/>
      <c r="H149" s="101"/>
      <c r="I149" s="101"/>
      <c r="J149" s="101"/>
      <c r="K149" s="101"/>
      <c r="L149" s="101"/>
      <c r="M149" s="101"/>
      <c r="N149" s="101"/>
      <c r="O149" s="101"/>
      <c r="P149" s="101"/>
      <c r="Q149" s="101"/>
    </row>
    <row r="150" spans="3:17" ht="12">
      <c r="C150" s="101"/>
      <c r="D150" s="101"/>
      <c r="E150" s="101"/>
      <c r="F150" s="101"/>
      <c r="G150" s="101"/>
      <c r="H150" s="101"/>
      <c r="I150" s="101"/>
      <c r="J150" s="101"/>
      <c r="K150" s="101"/>
      <c r="L150" s="101"/>
      <c r="M150" s="101"/>
      <c r="N150" s="101"/>
      <c r="O150" s="101"/>
      <c r="P150" s="101"/>
      <c r="Q150" s="101"/>
    </row>
    <row r="151" spans="3:17" ht="12">
      <c r="C151" s="101"/>
      <c r="D151" s="101"/>
      <c r="E151" s="101"/>
      <c r="F151" s="101"/>
      <c r="G151" s="101"/>
      <c r="H151" s="101"/>
      <c r="I151" s="101"/>
      <c r="J151" s="101"/>
      <c r="K151" s="101"/>
      <c r="L151" s="101"/>
      <c r="M151" s="101"/>
      <c r="N151" s="101"/>
      <c r="O151" s="101"/>
      <c r="P151" s="101"/>
      <c r="Q151" s="101"/>
    </row>
    <row r="152" spans="3:17" ht="12">
      <c r="C152" s="101"/>
      <c r="D152" s="101"/>
      <c r="E152" s="101"/>
      <c r="F152" s="101"/>
      <c r="G152" s="101"/>
      <c r="H152" s="101"/>
      <c r="I152" s="101"/>
      <c r="J152" s="101"/>
      <c r="K152" s="101"/>
      <c r="L152" s="101"/>
      <c r="M152" s="101"/>
      <c r="N152" s="101"/>
      <c r="O152" s="101"/>
      <c r="P152" s="101"/>
      <c r="Q152" s="101"/>
    </row>
    <row r="153" spans="3:17" ht="12">
      <c r="C153" s="101"/>
      <c r="D153" s="101"/>
      <c r="E153" s="101"/>
      <c r="F153" s="101"/>
      <c r="G153" s="101"/>
      <c r="H153" s="101"/>
      <c r="I153" s="101"/>
      <c r="J153" s="101"/>
      <c r="K153" s="101"/>
      <c r="L153" s="101"/>
      <c r="M153" s="101"/>
      <c r="N153" s="101"/>
      <c r="O153" s="101"/>
      <c r="P153" s="101"/>
      <c r="Q153" s="101"/>
    </row>
    <row r="154" spans="3:17" ht="12">
      <c r="C154" s="101"/>
      <c r="D154" s="101"/>
      <c r="E154" s="101"/>
      <c r="F154" s="101"/>
      <c r="G154" s="101"/>
      <c r="H154" s="101"/>
      <c r="I154" s="101"/>
      <c r="J154" s="101"/>
      <c r="K154" s="101"/>
      <c r="L154" s="101"/>
      <c r="M154" s="101"/>
      <c r="N154" s="101"/>
      <c r="O154" s="101"/>
      <c r="P154" s="101"/>
      <c r="Q154" s="101"/>
    </row>
    <row r="155" spans="3:17" ht="12">
      <c r="C155" s="101"/>
      <c r="D155" s="101"/>
      <c r="E155" s="101"/>
      <c r="F155" s="101"/>
      <c r="G155" s="101"/>
      <c r="H155" s="101"/>
      <c r="I155" s="101"/>
      <c r="J155" s="101"/>
      <c r="K155" s="101"/>
      <c r="L155" s="101"/>
      <c r="M155" s="101"/>
      <c r="N155" s="101"/>
      <c r="O155" s="101"/>
      <c r="P155" s="101"/>
      <c r="Q155" s="101"/>
    </row>
    <row r="156" spans="3:17" ht="12">
      <c r="C156" s="101"/>
      <c r="D156" s="101"/>
      <c r="E156" s="101"/>
      <c r="F156" s="101"/>
      <c r="G156" s="101"/>
      <c r="H156" s="101"/>
      <c r="I156" s="101"/>
      <c r="J156" s="101"/>
      <c r="K156" s="101"/>
      <c r="L156" s="101"/>
      <c r="M156" s="101"/>
      <c r="N156" s="101"/>
      <c r="O156" s="101"/>
      <c r="P156" s="101"/>
      <c r="Q156" s="101"/>
    </row>
    <row r="157" spans="3:17" ht="12">
      <c r="C157" s="101"/>
      <c r="D157" s="101"/>
      <c r="E157" s="101"/>
      <c r="F157" s="101"/>
      <c r="G157" s="101"/>
      <c r="H157" s="101"/>
      <c r="I157" s="101"/>
      <c r="J157" s="101"/>
      <c r="K157" s="101"/>
      <c r="L157" s="101"/>
      <c r="M157" s="101"/>
      <c r="N157" s="101"/>
      <c r="O157" s="101"/>
      <c r="P157" s="101"/>
      <c r="Q157" s="101"/>
    </row>
    <row r="158" spans="3:17" ht="12">
      <c r="C158" s="101"/>
      <c r="D158" s="101"/>
      <c r="E158" s="101"/>
      <c r="F158" s="101"/>
      <c r="G158" s="101"/>
      <c r="H158" s="101"/>
      <c r="I158" s="101"/>
      <c r="J158" s="101"/>
      <c r="K158" s="101"/>
      <c r="L158" s="101"/>
      <c r="M158" s="101"/>
      <c r="N158" s="101"/>
      <c r="O158" s="101"/>
      <c r="P158" s="101"/>
      <c r="Q158" s="101"/>
    </row>
    <row r="159" spans="3:17" ht="12">
      <c r="C159" s="101"/>
      <c r="D159" s="101"/>
      <c r="E159" s="101"/>
      <c r="F159" s="101"/>
      <c r="G159" s="101"/>
      <c r="H159" s="101"/>
      <c r="I159" s="101"/>
      <c r="J159" s="101"/>
      <c r="K159" s="101"/>
      <c r="L159" s="101"/>
      <c r="M159" s="101"/>
      <c r="N159" s="101"/>
      <c r="O159" s="101"/>
      <c r="P159" s="101"/>
      <c r="Q159" s="101"/>
    </row>
    <row r="160" spans="3:17" ht="12">
      <c r="C160" s="101"/>
      <c r="D160" s="101"/>
      <c r="E160" s="101"/>
      <c r="F160" s="101"/>
      <c r="G160" s="101"/>
      <c r="H160" s="101"/>
      <c r="I160" s="101"/>
      <c r="J160" s="101"/>
      <c r="K160" s="101"/>
      <c r="L160" s="101"/>
      <c r="M160" s="101"/>
      <c r="N160" s="101"/>
      <c r="O160" s="101"/>
      <c r="P160" s="101"/>
      <c r="Q160" s="101"/>
    </row>
    <row r="161" spans="3:17" ht="12">
      <c r="C161" s="101"/>
      <c r="D161" s="101"/>
      <c r="E161" s="101"/>
      <c r="F161" s="101"/>
      <c r="G161" s="101"/>
      <c r="H161" s="101"/>
      <c r="I161" s="101"/>
      <c r="J161" s="101"/>
      <c r="K161" s="101"/>
      <c r="L161" s="101"/>
      <c r="M161" s="101"/>
      <c r="N161" s="101"/>
      <c r="O161" s="101"/>
      <c r="P161" s="101"/>
      <c r="Q161" s="101"/>
    </row>
    <row r="162" spans="3:17" ht="12">
      <c r="C162" s="101"/>
      <c r="D162" s="101"/>
      <c r="E162" s="101"/>
      <c r="F162" s="101"/>
      <c r="G162" s="101"/>
      <c r="H162" s="101"/>
      <c r="I162" s="101"/>
      <c r="J162" s="101"/>
      <c r="K162" s="101"/>
      <c r="L162" s="101"/>
      <c r="M162" s="101"/>
      <c r="N162" s="101"/>
      <c r="O162" s="101"/>
      <c r="P162" s="101"/>
      <c r="Q162" s="101"/>
    </row>
    <row r="163" spans="3:17" ht="12">
      <c r="C163" s="101"/>
      <c r="D163" s="101"/>
      <c r="E163" s="101"/>
      <c r="F163" s="101"/>
      <c r="G163" s="101"/>
      <c r="H163" s="101"/>
      <c r="I163" s="101"/>
      <c r="J163" s="101"/>
      <c r="K163" s="101"/>
      <c r="L163" s="101"/>
      <c r="M163" s="101"/>
      <c r="N163" s="101"/>
      <c r="O163" s="101"/>
      <c r="P163" s="101"/>
      <c r="Q163" s="101"/>
    </row>
    <row r="164" spans="3:17" ht="12">
      <c r="C164" s="101"/>
      <c r="D164" s="101"/>
      <c r="E164" s="101"/>
      <c r="F164" s="101"/>
      <c r="G164" s="101"/>
      <c r="H164" s="101"/>
      <c r="I164" s="101"/>
      <c r="J164" s="101"/>
      <c r="K164" s="101"/>
      <c r="L164" s="101"/>
      <c r="M164" s="101"/>
      <c r="N164" s="101"/>
      <c r="O164" s="101"/>
      <c r="P164" s="101"/>
      <c r="Q164" s="101"/>
    </row>
    <row r="165" spans="3:17" ht="12">
      <c r="C165" s="101"/>
      <c r="D165" s="101"/>
      <c r="E165" s="101"/>
      <c r="F165" s="101"/>
      <c r="G165" s="101"/>
      <c r="H165" s="101"/>
      <c r="I165" s="101"/>
      <c r="J165" s="101"/>
      <c r="K165" s="101"/>
      <c r="L165" s="101"/>
      <c r="M165" s="101"/>
      <c r="N165" s="101"/>
      <c r="O165" s="101"/>
      <c r="P165" s="101"/>
      <c r="Q165" s="101"/>
    </row>
    <row r="166" spans="3:17" ht="12">
      <c r="C166" s="101"/>
      <c r="D166" s="101"/>
      <c r="E166" s="101"/>
      <c r="F166" s="101"/>
      <c r="G166" s="101"/>
      <c r="H166" s="101"/>
      <c r="I166" s="101"/>
      <c r="J166" s="101"/>
      <c r="K166" s="101"/>
      <c r="L166" s="101"/>
      <c r="M166" s="101"/>
      <c r="N166" s="101"/>
      <c r="O166" s="101"/>
      <c r="P166" s="101"/>
      <c r="Q166" s="101"/>
    </row>
    <row r="167" spans="3:17" ht="12">
      <c r="C167" s="101"/>
      <c r="D167" s="101"/>
      <c r="E167" s="101"/>
      <c r="F167" s="101"/>
      <c r="G167" s="101"/>
      <c r="H167" s="101"/>
      <c r="I167" s="101"/>
      <c r="J167" s="101"/>
      <c r="K167" s="101"/>
      <c r="L167" s="101"/>
      <c r="M167" s="101"/>
      <c r="N167" s="101"/>
      <c r="O167" s="101"/>
      <c r="P167" s="101"/>
      <c r="Q167" s="101"/>
    </row>
    <row r="168" spans="3:17" ht="12">
      <c r="C168" s="101"/>
      <c r="D168" s="101"/>
      <c r="E168" s="101"/>
      <c r="F168" s="101"/>
      <c r="G168" s="101"/>
      <c r="H168" s="101"/>
      <c r="I168" s="101"/>
      <c r="J168" s="101"/>
      <c r="K168" s="101"/>
      <c r="L168" s="101"/>
      <c r="M168" s="101"/>
      <c r="N168" s="101"/>
      <c r="O168" s="101"/>
      <c r="P168" s="101"/>
      <c r="Q168" s="101"/>
    </row>
    <row r="169" spans="3:17" ht="12">
      <c r="C169" s="101"/>
      <c r="D169" s="101"/>
      <c r="E169" s="101"/>
      <c r="F169" s="101"/>
      <c r="G169" s="101"/>
      <c r="H169" s="101"/>
      <c r="I169" s="101"/>
      <c r="J169" s="101"/>
      <c r="K169" s="101"/>
      <c r="L169" s="101"/>
      <c r="M169" s="101"/>
      <c r="N169" s="101"/>
      <c r="O169" s="101"/>
      <c r="P169" s="101"/>
      <c r="Q169" s="101"/>
    </row>
    <row r="170" spans="3:17" ht="12">
      <c r="C170" s="101"/>
      <c r="D170" s="101"/>
      <c r="E170" s="101"/>
      <c r="F170" s="101"/>
      <c r="G170" s="101"/>
      <c r="H170" s="101"/>
      <c r="I170" s="101"/>
      <c r="J170" s="101"/>
      <c r="K170" s="101"/>
      <c r="L170" s="101"/>
      <c r="M170" s="101"/>
      <c r="N170" s="101"/>
      <c r="O170" s="101"/>
      <c r="P170" s="101"/>
      <c r="Q170" s="101"/>
    </row>
    <row r="171" spans="3:17" ht="12">
      <c r="C171" s="101"/>
      <c r="D171" s="101"/>
      <c r="E171" s="101"/>
      <c r="F171" s="101"/>
      <c r="G171" s="101"/>
      <c r="H171" s="101"/>
      <c r="I171" s="101"/>
      <c r="J171" s="101"/>
      <c r="K171" s="101"/>
      <c r="L171" s="101"/>
      <c r="M171" s="101"/>
      <c r="N171" s="101"/>
      <c r="O171" s="101"/>
      <c r="P171" s="101"/>
      <c r="Q171" s="101"/>
    </row>
    <row r="172" spans="3:17" ht="12">
      <c r="C172" s="101"/>
      <c r="D172" s="101"/>
      <c r="E172" s="101"/>
      <c r="F172" s="101"/>
      <c r="G172" s="101"/>
      <c r="H172" s="101"/>
      <c r="I172" s="101"/>
      <c r="J172" s="101"/>
      <c r="K172" s="101"/>
      <c r="L172" s="101"/>
      <c r="M172" s="101"/>
      <c r="N172" s="101"/>
      <c r="O172" s="101"/>
      <c r="P172" s="101"/>
      <c r="Q172" s="101"/>
    </row>
    <row r="173" spans="3:17" ht="12">
      <c r="C173" s="101"/>
      <c r="D173" s="101"/>
      <c r="E173" s="101"/>
      <c r="F173" s="101"/>
      <c r="G173" s="101"/>
      <c r="H173" s="101"/>
      <c r="I173" s="101"/>
      <c r="J173" s="101"/>
      <c r="K173" s="101"/>
      <c r="L173" s="101"/>
      <c r="M173" s="101"/>
      <c r="N173" s="101"/>
      <c r="O173" s="101"/>
      <c r="P173" s="101"/>
      <c r="Q173" s="101"/>
    </row>
    <row r="174" spans="3:17" ht="12">
      <c r="C174" s="101"/>
      <c r="D174" s="101"/>
      <c r="E174" s="101"/>
      <c r="F174" s="101"/>
      <c r="G174" s="101"/>
      <c r="H174" s="101"/>
      <c r="I174" s="101"/>
      <c r="J174" s="101"/>
      <c r="K174" s="101"/>
      <c r="L174" s="101"/>
      <c r="M174" s="101"/>
      <c r="N174" s="101"/>
      <c r="O174" s="101"/>
      <c r="P174" s="101"/>
      <c r="Q174" s="101"/>
    </row>
    <row r="175" spans="3:17" ht="12">
      <c r="C175" s="101"/>
      <c r="D175" s="101"/>
      <c r="E175" s="101"/>
      <c r="F175" s="101"/>
      <c r="G175" s="101"/>
      <c r="H175" s="101"/>
      <c r="I175" s="101"/>
      <c r="J175" s="101"/>
      <c r="K175" s="101"/>
      <c r="L175" s="101"/>
      <c r="M175" s="101"/>
      <c r="N175" s="101"/>
      <c r="O175" s="101"/>
      <c r="P175" s="101"/>
      <c r="Q175" s="101"/>
    </row>
    <row r="176" spans="3:17" ht="12">
      <c r="C176" s="101"/>
      <c r="D176" s="101"/>
      <c r="E176" s="101"/>
      <c r="F176" s="101"/>
      <c r="G176" s="101"/>
      <c r="H176" s="101"/>
      <c r="I176" s="101"/>
      <c r="J176" s="101"/>
      <c r="K176" s="101"/>
      <c r="L176" s="101"/>
      <c r="M176" s="101"/>
      <c r="N176" s="101"/>
      <c r="O176" s="101"/>
      <c r="P176" s="101"/>
      <c r="Q176" s="101"/>
    </row>
    <row r="177" spans="3:17" ht="12">
      <c r="C177" s="101"/>
      <c r="D177" s="101"/>
      <c r="E177" s="101"/>
      <c r="F177" s="101"/>
      <c r="G177" s="101"/>
      <c r="H177" s="101"/>
      <c r="I177" s="101"/>
      <c r="J177" s="101"/>
      <c r="K177" s="101"/>
      <c r="L177" s="101"/>
      <c r="M177" s="101"/>
      <c r="N177" s="101"/>
      <c r="O177" s="101"/>
      <c r="P177" s="101"/>
      <c r="Q177" s="101"/>
    </row>
    <row r="178" spans="3:17" ht="12">
      <c r="C178" s="101"/>
      <c r="D178" s="101"/>
      <c r="E178" s="101"/>
      <c r="F178" s="101"/>
      <c r="G178" s="101"/>
      <c r="H178" s="101"/>
      <c r="I178" s="101"/>
      <c r="J178" s="101"/>
      <c r="K178" s="101"/>
      <c r="L178" s="101"/>
      <c r="M178" s="101"/>
      <c r="N178" s="101"/>
      <c r="O178" s="101"/>
      <c r="P178" s="101"/>
      <c r="Q178" s="101"/>
    </row>
    <row r="179" spans="3:17" ht="12">
      <c r="C179" s="101"/>
      <c r="D179" s="101"/>
      <c r="E179" s="101"/>
      <c r="F179" s="101"/>
      <c r="G179" s="101"/>
      <c r="H179" s="101"/>
      <c r="I179" s="101"/>
      <c r="J179" s="101"/>
      <c r="K179" s="101"/>
      <c r="L179" s="101"/>
      <c r="M179" s="101"/>
      <c r="N179" s="101"/>
      <c r="O179" s="101"/>
      <c r="P179" s="101"/>
      <c r="Q179" s="101"/>
    </row>
    <row r="180" spans="3:17" ht="12">
      <c r="C180" s="101"/>
      <c r="D180" s="101"/>
      <c r="E180" s="101"/>
      <c r="F180" s="101"/>
      <c r="G180" s="101"/>
      <c r="H180" s="101"/>
      <c r="I180" s="101"/>
      <c r="J180" s="101"/>
      <c r="K180" s="101"/>
      <c r="L180" s="101"/>
      <c r="M180" s="101"/>
      <c r="N180" s="101"/>
      <c r="O180" s="101"/>
      <c r="P180" s="101"/>
      <c r="Q180" s="101"/>
    </row>
  </sheetData>
  <mergeCells count="19">
    <mergeCell ref="O3:O4"/>
    <mergeCell ref="P3:P4"/>
    <mergeCell ref="Q3:Q4"/>
    <mergeCell ref="K3:K4"/>
    <mergeCell ref="L3:L4"/>
    <mergeCell ref="M3:M4"/>
    <mergeCell ref="N3:N4"/>
    <mergeCell ref="G3:G4"/>
    <mergeCell ref="H3:H4"/>
    <mergeCell ref="I3:I4"/>
    <mergeCell ref="J3:J4"/>
    <mergeCell ref="D3:D4"/>
    <mergeCell ref="E3:E4"/>
    <mergeCell ref="F3:F4"/>
    <mergeCell ref="A3:B4"/>
    <mergeCell ref="A6:B6"/>
    <mergeCell ref="A20:B20"/>
    <mergeCell ref="A34:B34"/>
    <mergeCell ref="A48:B48"/>
  </mergeCells>
  <printOptions/>
  <pageMargins left="0.4724409448818898" right="0.31496062992125984" top="0.5905511811023623" bottom="0.3937007874015748" header="0.2755905511811024" footer="0.1968503937007874"/>
  <pageSetup fitToHeight="1" fitToWidth="1" horizontalDpi="300" verticalDpi="300" orientation="portrait" paperSize="9" scale="79" r:id="rId1"/>
  <headerFooter alignWithMargins="0">
    <oddHeader>&amp;R&amp;D&amp;T</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2:S89"/>
  <sheetViews>
    <sheetView workbookViewId="0" topLeftCell="A1">
      <pane ySplit="4" topLeftCell="BM5" activePane="bottomLeft" state="frozen"/>
      <selection pane="topLeft" activeCell="N34" sqref="N34:N37"/>
      <selection pane="bottomLeft" activeCell="A1" sqref="A1"/>
    </sheetView>
  </sheetViews>
  <sheetFormatPr defaultColWidth="9.00390625" defaultRowHeight="13.5"/>
  <cols>
    <col min="1" max="1" width="2.625" style="102" customWidth="1"/>
    <col min="2" max="2" width="14.625" style="102" customWidth="1"/>
    <col min="3" max="17" width="6.625" style="102" customWidth="1"/>
    <col min="18" max="16384" width="9.00390625" style="102" customWidth="1"/>
  </cols>
  <sheetData>
    <row r="1" ht="15" customHeight="1"/>
    <row r="2" spans="1:17" ht="12.75" thickBot="1">
      <c r="A2" s="104" t="s">
        <v>707</v>
      </c>
      <c r="B2" s="104"/>
      <c r="C2" s="104"/>
      <c r="D2" s="104"/>
      <c r="E2" s="104"/>
      <c r="F2" s="104"/>
      <c r="G2" s="104"/>
      <c r="H2" s="104"/>
      <c r="I2" s="104"/>
      <c r="J2" s="104"/>
      <c r="K2" s="104"/>
      <c r="L2" s="104"/>
      <c r="M2" s="104"/>
      <c r="N2" s="104"/>
      <c r="P2" s="104"/>
      <c r="Q2" s="1025" t="s">
        <v>66</v>
      </c>
    </row>
    <row r="3" spans="1:17" ht="14.25" customHeight="1" thickTop="1">
      <c r="A3" s="1334" t="s">
        <v>189</v>
      </c>
      <c r="B3" s="1334"/>
      <c r="C3" s="105" t="s">
        <v>190</v>
      </c>
      <c r="D3" s="1355" t="s">
        <v>67</v>
      </c>
      <c r="E3" s="1355" t="s">
        <v>68</v>
      </c>
      <c r="F3" s="1355" t="s">
        <v>101</v>
      </c>
      <c r="G3" s="1355" t="s">
        <v>102</v>
      </c>
      <c r="H3" s="1355" t="s">
        <v>103</v>
      </c>
      <c r="I3" s="1355" t="s">
        <v>93</v>
      </c>
      <c r="J3" s="1355" t="s">
        <v>95</v>
      </c>
      <c r="K3" s="1355" t="s">
        <v>96</v>
      </c>
      <c r="L3" s="1355" t="s">
        <v>97</v>
      </c>
      <c r="M3" s="1355" t="s">
        <v>98</v>
      </c>
      <c r="N3" s="1355" t="s">
        <v>99</v>
      </c>
      <c r="O3" s="1355" t="s">
        <v>191</v>
      </c>
      <c r="P3" s="1355" t="s">
        <v>192</v>
      </c>
      <c r="Q3" s="1336" t="s">
        <v>193</v>
      </c>
    </row>
    <row r="4" spans="1:17" ht="13.5" customHeight="1">
      <c r="A4" s="1335"/>
      <c r="B4" s="1335"/>
      <c r="C4" s="106" t="s">
        <v>69</v>
      </c>
      <c r="D4" s="1356"/>
      <c r="E4" s="1356"/>
      <c r="F4" s="1356"/>
      <c r="G4" s="1356"/>
      <c r="H4" s="1356"/>
      <c r="I4" s="1356"/>
      <c r="J4" s="1356"/>
      <c r="K4" s="1356"/>
      <c r="L4" s="1356"/>
      <c r="M4" s="1356"/>
      <c r="N4" s="1356"/>
      <c r="O4" s="1356"/>
      <c r="P4" s="1356"/>
      <c r="Q4" s="1337"/>
    </row>
    <row r="5" spans="3:17" s="103" customFormat="1" ht="30" customHeight="1">
      <c r="C5" s="110"/>
      <c r="D5" s="108" t="s">
        <v>226</v>
      </c>
      <c r="E5" s="108"/>
      <c r="F5" s="108"/>
      <c r="G5" s="109"/>
      <c r="H5" s="108"/>
      <c r="I5" s="108"/>
      <c r="J5" s="108"/>
      <c r="K5" s="108"/>
      <c r="L5" s="108"/>
      <c r="M5" s="108"/>
      <c r="N5" s="110"/>
      <c r="O5" s="110"/>
      <c r="P5" s="110"/>
      <c r="Q5" s="110"/>
    </row>
    <row r="6" spans="1:17" s="113" customFormat="1" ht="15" customHeight="1">
      <c r="A6" s="1354" t="s">
        <v>194</v>
      </c>
      <c r="B6" s="1354"/>
      <c r="C6" s="111">
        <v>100.9</v>
      </c>
      <c r="D6" s="111">
        <v>100</v>
      </c>
      <c r="E6" s="111">
        <v>100.8</v>
      </c>
      <c r="F6" s="111">
        <v>83.6</v>
      </c>
      <c r="G6" s="111">
        <v>83.5</v>
      </c>
      <c r="H6" s="133">
        <v>85.9</v>
      </c>
      <c r="I6" s="111">
        <v>83.7</v>
      </c>
      <c r="J6" s="111">
        <v>81.6</v>
      </c>
      <c r="K6" s="111">
        <v>151.9</v>
      </c>
      <c r="L6" s="111">
        <v>110.1</v>
      </c>
      <c r="M6" s="111">
        <v>88.4</v>
      </c>
      <c r="N6" s="111">
        <v>83.6</v>
      </c>
      <c r="O6" s="111">
        <v>82.3</v>
      </c>
      <c r="P6" s="111">
        <v>86.4</v>
      </c>
      <c r="Q6" s="112">
        <v>188.2</v>
      </c>
    </row>
    <row r="7" spans="1:17" s="118" customFormat="1" ht="22.5" customHeight="1">
      <c r="A7" s="134" t="s">
        <v>708</v>
      </c>
      <c r="B7" s="115" t="s">
        <v>195</v>
      </c>
      <c r="C7" s="116">
        <v>99.8</v>
      </c>
      <c r="D7" s="116">
        <v>100</v>
      </c>
      <c r="E7" s="116">
        <v>94.4</v>
      </c>
      <c r="F7" s="116">
        <v>97.2</v>
      </c>
      <c r="G7" s="116">
        <v>91.5</v>
      </c>
      <c r="H7" s="116">
        <v>91.3</v>
      </c>
      <c r="I7" s="116">
        <v>89.2</v>
      </c>
      <c r="J7" s="116">
        <v>83</v>
      </c>
      <c r="K7" s="116">
        <v>87.1</v>
      </c>
      <c r="L7" s="116">
        <v>93.6</v>
      </c>
      <c r="M7" s="116">
        <v>119.2</v>
      </c>
      <c r="N7" s="116">
        <v>88.8</v>
      </c>
      <c r="O7" s="116">
        <v>89.1</v>
      </c>
      <c r="P7" s="116">
        <v>91.9</v>
      </c>
      <c r="Q7" s="117">
        <v>110.6</v>
      </c>
    </row>
    <row r="8" spans="1:17" s="118" customFormat="1" ht="15" customHeight="1">
      <c r="A8" s="134" t="s">
        <v>709</v>
      </c>
      <c r="B8" s="115" t="s">
        <v>196</v>
      </c>
      <c r="C8" s="116">
        <v>100.1</v>
      </c>
      <c r="D8" s="116">
        <v>100</v>
      </c>
      <c r="E8" s="116">
        <v>103</v>
      </c>
      <c r="F8" s="116">
        <v>83.6</v>
      </c>
      <c r="G8" s="116">
        <v>84.5</v>
      </c>
      <c r="H8" s="116">
        <v>87.4</v>
      </c>
      <c r="I8" s="116">
        <v>87</v>
      </c>
      <c r="J8" s="116">
        <v>82.7</v>
      </c>
      <c r="K8" s="116">
        <v>151</v>
      </c>
      <c r="L8" s="116">
        <v>122.6</v>
      </c>
      <c r="M8" s="116">
        <v>89.5</v>
      </c>
      <c r="N8" s="116">
        <v>87.1</v>
      </c>
      <c r="O8" s="116">
        <v>84.3</v>
      </c>
      <c r="P8" s="116">
        <v>91.1</v>
      </c>
      <c r="Q8" s="117">
        <v>185.6</v>
      </c>
    </row>
    <row r="9" spans="1:17" s="118" customFormat="1" ht="22.5" customHeight="1">
      <c r="A9" s="135" t="s">
        <v>710</v>
      </c>
      <c r="B9" s="120" t="s">
        <v>711</v>
      </c>
      <c r="C9" s="121" t="s">
        <v>197</v>
      </c>
      <c r="D9" s="121" t="s">
        <v>197</v>
      </c>
      <c r="E9" s="121" t="s">
        <v>197</v>
      </c>
      <c r="F9" s="121" t="s">
        <v>197</v>
      </c>
      <c r="G9" s="121" t="s">
        <v>197</v>
      </c>
      <c r="H9" s="121" t="s">
        <v>197</v>
      </c>
      <c r="I9" s="121" t="s">
        <v>197</v>
      </c>
      <c r="J9" s="121" t="s">
        <v>197</v>
      </c>
      <c r="K9" s="121" t="s">
        <v>197</v>
      </c>
      <c r="L9" s="121" t="s">
        <v>197</v>
      </c>
      <c r="M9" s="121" t="s">
        <v>197</v>
      </c>
      <c r="N9" s="121" t="s">
        <v>197</v>
      </c>
      <c r="O9" s="121" t="s">
        <v>197</v>
      </c>
      <c r="P9" s="121" t="s">
        <v>197</v>
      </c>
      <c r="Q9" s="122" t="s">
        <v>197</v>
      </c>
    </row>
    <row r="10" spans="1:18" s="118" customFormat="1" ht="15" customHeight="1">
      <c r="A10" s="134" t="s">
        <v>712</v>
      </c>
      <c r="B10" s="115" t="s">
        <v>228</v>
      </c>
      <c r="C10" s="116">
        <v>0</v>
      </c>
      <c r="D10" s="116">
        <v>100</v>
      </c>
      <c r="E10" s="116">
        <v>106.7</v>
      </c>
      <c r="F10" s="116">
        <v>81.9</v>
      </c>
      <c r="G10" s="116">
        <v>82.1</v>
      </c>
      <c r="H10" s="116">
        <v>81.8</v>
      </c>
      <c r="I10" s="116">
        <v>80.1</v>
      </c>
      <c r="J10" s="116">
        <v>80.6</v>
      </c>
      <c r="K10" s="116">
        <v>139.3</v>
      </c>
      <c r="L10" s="116">
        <v>178.3</v>
      </c>
      <c r="M10" s="116">
        <v>79.2</v>
      </c>
      <c r="N10" s="116">
        <v>80.5</v>
      </c>
      <c r="O10" s="116">
        <v>80.5</v>
      </c>
      <c r="P10" s="116">
        <v>94</v>
      </c>
      <c r="Q10" s="117">
        <v>222.3</v>
      </c>
      <c r="R10" s="126"/>
    </row>
    <row r="11" spans="1:18" s="118" customFormat="1" ht="15" customHeight="1">
      <c r="A11" s="134" t="s">
        <v>75</v>
      </c>
      <c r="B11" s="115" t="s">
        <v>229</v>
      </c>
      <c r="C11" s="116">
        <v>0</v>
      </c>
      <c r="D11" s="116">
        <v>100</v>
      </c>
      <c r="E11" s="116">
        <v>95.1</v>
      </c>
      <c r="F11" s="116">
        <v>85.7</v>
      </c>
      <c r="G11" s="116">
        <v>91.5</v>
      </c>
      <c r="H11" s="116">
        <v>87.3</v>
      </c>
      <c r="I11" s="116">
        <v>87.7</v>
      </c>
      <c r="J11" s="116">
        <v>87</v>
      </c>
      <c r="K11" s="116">
        <v>87.7</v>
      </c>
      <c r="L11" s="116">
        <v>126.2</v>
      </c>
      <c r="M11" s="116">
        <v>90.7</v>
      </c>
      <c r="N11" s="116">
        <v>85.5</v>
      </c>
      <c r="O11" s="116">
        <v>88.2</v>
      </c>
      <c r="P11" s="116">
        <v>85.6</v>
      </c>
      <c r="Q11" s="117">
        <v>138.3</v>
      </c>
      <c r="R11" s="126"/>
    </row>
    <row r="12" spans="1:18" s="118" customFormat="1" ht="15" customHeight="1">
      <c r="A12" s="134" t="s">
        <v>230</v>
      </c>
      <c r="B12" s="115" t="s">
        <v>231</v>
      </c>
      <c r="C12" s="116">
        <v>0</v>
      </c>
      <c r="D12" s="116">
        <v>100</v>
      </c>
      <c r="E12" s="116">
        <v>95.2</v>
      </c>
      <c r="F12" s="116">
        <v>85.9</v>
      </c>
      <c r="G12" s="116">
        <v>84.9</v>
      </c>
      <c r="H12" s="116">
        <v>85.3</v>
      </c>
      <c r="I12" s="116">
        <v>83.3</v>
      </c>
      <c r="J12" s="116">
        <v>85.7</v>
      </c>
      <c r="K12" s="116">
        <v>108.9</v>
      </c>
      <c r="L12" s="116">
        <v>115.3</v>
      </c>
      <c r="M12" s="116">
        <v>88.3</v>
      </c>
      <c r="N12" s="116">
        <v>85.5</v>
      </c>
      <c r="O12" s="116">
        <v>83.2</v>
      </c>
      <c r="P12" s="116">
        <v>83.8</v>
      </c>
      <c r="Q12" s="117">
        <v>152.6</v>
      </c>
      <c r="R12" s="126"/>
    </row>
    <row r="13" spans="1:18" s="118" customFormat="1" ht="15" customHeight="1">
      <c r="A13" s="134" t="s">
        <v>76</v>
      </c>
      <c r="B13" s="115" t="s">
        <v>232</v>
      </c>
      <c r="C13" s="116">
        <v>0</v>
      </c>
      <c r="D13" s="116">
        <v>100</v>
      </c>
      <c r="E13" s="116">
        <v>103.6</v>
      </c>
      <c r="F13" s="116">
        <v>78.6</v>
      </c>
      <c r="G13" s="116">
        <v>80.1</v>
      </c>
      <c r="H13" s="116">
        <v>81</v>
      </c>
      <c r="I13" s="116">
        <v>83.5</v>
      </c>
      <c r="J13" s="116">
        <v>82.8</v>
      </c>
      <c r="K13" s="116">
        <v>216.5</v>
      </c>
      <c r="L13" s="116">
        <v>81.7</v>
      </c>
      <c r="M13" s="116">
        <v>80.7</v>
      </c>
      <c r="N13" s="116">
        <v>80.2</v>
      </c>
      <c r="O13" s="116">
        <v>81.7</v>
      </c>
      <c r="P13" s="116">
        <v>81.5</v>
      </c>
      <c r="Q13" s="117">
        <v>214.5</v>
      </c>
      <c r="R13" s="126"/>
    </row>
    <row r="14" spans="1:18" s="118" customFormat="1" ht="15" customHeight="1">
      <c r="A14" s="134" t="s">
        <v>78</v>
      </c>
      <c r="B14" s="115" t="s">
        <v>233</v>
      </c>
      <c r="C14" s="116">
        <v>0</v>
      </c>
      <c r="D14" s="116">
        <v>100</v>
      </c>
      <c r="E14" s="116">
        <v>100.3</v>
      </c>
      <c r="F14" s="116">
        <v>97.6</v>
      </c>
      <c r="G14" s="116">
        <v>92.1</v>
      </c>
      <c r="H14" s="116">
        <v>92.3</v>
      </c>
      <c r="I14" s="116">
        <v>95.9</v>
      </c>
      <c r="J14" s="116">
        <v>94.1</v>
      </c>
      <c r="K14" s="116">
        <v>94.6</v>
      </c>
      <c r="L14" s="116">
        <v>122.1</v>
      </c>
      <c r="M14" s="116">
        <v>96.7</v>
      </c>
      <c r="N14" s="116">
        <v>95</v>
      </c>
      <c r="O14" s="116">
        <v>94.4</v>
      </c>
      <c r="P14" s="116">
        <v>98.3</v>
      </c>
      <c r="Q14" s="117">
        <v>130.9</v>
      </c>
      <c r="R14" s="136"/>
    </row>
    <row r="15" spans="1:18" s="118" customFormat="1" ht="15" customHeight="1">
      <c r="A15" s="134" t="s">
        <v>79</v>
      </c>
      <c r="B15" s="115" t="s">
        <v>234</v>
      </c>
      <c r="C15" s="116">
        <v>0</v>
      </c>
      <c r="D15" s="116">
        <v>100</v>
      </c>
      <c r="E15" s="116">
        <v>101.8</v>
      </c>
      <c r="F15" s="116">
        <v>81.7</v>
      </c>
      <c r="G15" s="116">
        <v>81.7</v>
      </c>
      <c r="H15" s="116">
        <v>84.5</v>
      </c>
      <c r="I15" s="116">
        <v>80.7</v>
      </c>
      <c r="J15" s="116">
        <v>80.2</v>
      </c>
      <c r="K15" s="116">
        <v>155.1</v>
      </c>
      <c r="L15" s="116">
        <v>113.2</v>
      </c>
      <c r="M15" s="116">
        <v>91</v>
      </c>
      <c r="N15" s="116">
        <v>81.2</v>
      </c>
      <c r="O15" s="116">
        <v>77.9</v>
      </c>
      <c r="P15" s="116">
        <v>80.5</v>
      </c>
      <c r="Q15" s="117">
        <v>213.6</v>
      </c>
      <c r="R15" s="136"/>
    </row>
    <row r="16" spans="1:18" s="118" customFormat="1" ht="15" customHeight="1">
      <c r="A16" s="134" t="s">
        <v>698</v>
      </c>
      <c r="B16" s="115" t="s">
        <v>235</v>
      </c>
      <c r="C16" s="116">
        <v>0</v>
      </c>
      <c r="D16" s="116">
        <v>100</v>
      </c>
      <c r="E16" s="116">
        <v>99.3</v>
      </c>
      <c r="F16" s="116">
        <v>76.6</v>
      </c>
      <c r="G16" s="116">
        <v>76.8</v>
      </c>
      <c r="H16" s="116">
        <v>80.1</v>
      </c>
      <c r="I16" s="116">
        <v>75.2</v>
      </c>
      <c r="J16" s="116">
        <v>74</v>
      </c>
      <c r="K16" s="116">
        <v>215.7</v>
      </c>
      <c r="L16" s="116">
        <v>72.3</v>
      </c>
      <c r="M16" s="116">
        <v>71.6</v>
      </c>
      <c r="N16" s="116">
        <v>72.3</v>
      </c>
      <c r="O16" s="116">
        <v>73.9</v>
      </c>
      <c r="P16" s="116">
        <v>75</v>
      </c>
      <c r="Q16" s="117">
        <v>227.5</v>
      </c>
      <c r="R16" s="136"/>
    </row>
    <row r="17" spans="1:18" s="118" customFormat="1" ht="15" customHeight="1">
      <c r="A17" s="134" t="s">
        <v>699</v>
      </c>
      <c r="B17" s="115" t="s">
        <v>236</v>
      </c>
      <c r="C17" s="116">
        <v>0</v>
      </c>
      <c r="D17" s="116">
        <v>100</v>
      </c>
      <c r="E17" s="116">
        <v>100.9</v>
      </c>
      <c r="F17" s="116">
        <v>84.1</v>
      </c>
      <c r="G17" s="116">
        <v>78.6</v>
      </c>
      <c r="H17" s="116">
        <v>78.6</v>
      </c>
      <c r="I17" s="116">
        <v>80.5</v>
      </c>
      <c r="J17" s="116">
        <v>81.5</v>
      </c>
      <c r="K17" s="116">
        <v>190.2</v>
      </c>
      <c r="L17" s="116">
        <v>87.6</v>
      </c>
      <c r="M17" s="116">
        <v>78.7</v>
      </c>
      <c r="N17" s="116">
        <v>82</v>
      </c>
      <c r="O17" s="116">
        <v>82.9</v>
      </c>
      <c r="P17" s="116">
        <v>103.1</v>
      </c>
      <c r="Q17" s="117">
        <v>182.7</v>
      </c>
      <c r="R17" s="136"/>
    </row>
    <row r="18" spans="1:18" s="118" customFormat="1" ht="15" customHeight="1">
      <c r="A18" s="134" t="s">
        <v>700</v>
      </c>
      <c r="B18" s="115" t="s">
        <v>237</v>
      </c>
      <c r="C18" s="116">
        <v>0</v>
      </c>
      <c r="D18" s="116">
        <v>100</v>
      </c>
      <c r="E18" s="116">
        <v>101.9</v>
      </c>
      <c r="F18" s="116">
        <v>83.5</v>
      </c>
      <c r="G18" s="116">
        <v>82.2</v>
      </c>
      <c r="H18" s="116">
        <v>94.2</v>
      </c>
      <c r="I18" s="116">
        <v>80.5</v>
      </c>
      <c r="J18" s="116">
        <v>79.6</v>
      </c>
      <c r="K18" s="116">
        <v>152.4</v>
      </c>
      <c r="L18" s="116">
        <v>104.3</v>
      </c>
      <c r="M18" s="116">
        <v>90.8</v>
      </c>
      <c r="N18" s="116">
        <v>80.6</v>
      </c>
      <c r="O18" s="116">
        <v>82.6</v>
      </c>
      <c r="P18" s="116">
        <v>84.6</v>
      </c>
      <c r="Q18" s="117">
        <v>208</v>
      </c>
      <c r="R18" s="136"/>
    </row>
    <row r="19" spans="3:18" s="103" customFormat="1" ht="30" customHeight="1">
      <c r="C19" s="124"/>
      <c r="D19" s="123" t="s">
        <v>198</v>
      </c>
      <c r="E19" s="123"/>
      <c r="F19" s="123"/>
      <c r="G19" s="123"/>
      <c r="H19" s="123"/>
      <c r="I19" s="123"/>
      <c r="J19" s="123"/>
      <c r="K19" s="123"/>
      <c r="L19" s="123"/>
      <c r="M19" s="123"/>
      <c r="N19" s="124"/>
      <c r="O19" s="124"/>
      <c r="P19" s="124"/>
      <c r="Q19" s="124"/>
      <c r="R19" s="137"/>
    </row>
    <row r="20" spans="1:18" s="113" customFormat="1" ht="15" customHeight="1">
      <c r="A20" s="1354" t="s">
        <v>194</v>
      </c>
      <c r="B20" s="1354"/>
      <c r="C20" s="111">
        <v>101.3</v>
      </c>
      <c r="D20" s="111">
        <v>100</v>
      </c>
      <c r="E20" s="111">
        <v>99.3</v>
      </c>
      <c r="F20" s="111">
        <v>84.4</v>
      </c>
      <c r="G20" s="111">
        <v>82.5</v>
      </c>
      <c r="H20" s="111">
        <v>85.4</v>
      </c>
      <c r="I20" s="111">
        <v>83.3</v>
      </c>
      <c r="J20" s="111">
        <v>81.6</v>
      </c>
      <c r="K20" s="111">
        <v>134.4</v>
      </c>
      <c r="L20" s="111">
        <v>113.1</v>
      </c>
      <c r="M20" s="111">
        <v>93</v>
      </c>
      <c r="N20" s="111">
        <v>83.8</v>
      </c>
      <c r="O20" s="111">
        <v>83.9</v>
      </c>
      <c r="P20" s="111">
        <v>87.2</v>
      </c>
      <c r="Q20" s="112">
        <v>179.5</v>
      </c>
      <c r="R20" s="138"/>
    </row>
    <row r="21" spans="1:19" s="118" customFormat="1" ht="22.5" customHeight="1">
      <c r="A21" s="134" t="s">
        <v>701</v>
      </c>
      <c r="B21" s="115" t="s">
        <v>195</v>
      </c>
      <c r="C21" s="116">
        <v>104.8</v>
      </c>
      <c r="D21" s="116">
        <v>100</v>
      </c>
      <c r="E21" s="116">
        <v>97.3</v>
      </c>
      <c r="F21" s="116">
        <v>100.7</v>
      </c>
      <c r="G21" s="116">
        <v>93.9</v>
      </c>
      <c r="H21" s="116">
        <v>94.7</v>
      </c>
      <c r="I21" s="116">
        <v>92.1</v>
      </c>
      <c r="J21" s="116">
        <v>85.9</v>
      </c>
      <c r="K21" s="116">
        <v>90.8</v>
      </c>
      <c r="L21" s="116">
        <v>96</v>
      </c>
      <c r="M21" s="116">
        <v>115.9</v>
      </c>
      <c r="N21" s="116">
        <v>90.8</v>
      </c>
      <c r="O21" s="116">
        <v>90.7</v>
      </c>
      <c r="P21" s="116">
        <v>96</v>
      </c>
      <c r="Q21" s="117">
        <v>120.6</v>
      </c>
      <c r="R21" s="136"/>
      <c r="S21" s="126"/>
    </row>
    <row r="22" spans="1:19" s="118" customFormat="1" ht="15" customHeight="1">
      <c r="A22" s="134" t="s">
        <v>702</v>
      </c>
      <c r="B22" s="115" t="s">
        <v>196</v>
      </c>
      <c r="C22" s="116">
        <v>99.7</v>
      </c>
      <c r="D22" s="116">
        <v>100</v>
      </c>
      <c r="E22" s="116">
        <v>101.9</v>
      </c>
      <c r="F22" s="116">
        <v>85.2</v>
      </c>
      <c r="G22" s="116">
        <v>85.2</v>
      </c>
      <c r="H22" s="116">
        <v>87.9</v>
      </c>
      <c r="I22" s="116">
        <v>87.4</v>
      </c>
      <c r="J22" s="116">
        <v>82.8</v>
      </c>
      <c r="K22" s="116">
        <v>138.8</v>
      </c>
      <c r="L22" s="116">
        <v>123</v>
      </c>
      <c r="M22" s="116">
        <v>92.2</v>
      </c>
      <c r="N22" s="116">
        <v>86.8</v>
      </c>
      <c r="O22" s="116">
        <v>85</v>
      </c>
      <c r="P22" s="116">
        <v>91.1</v>
      </c>
      <c r="Q22" s="117">
        <v>177.9</v>
      </c>
      <c r="R22" s="136"/>
      <c r="S22" s="126"/>
    </row>
    <row r="23" spans="1:19" s="118" customFormat="1" ht="22.5" customHeight="1">
      <c r="A23" s="135" t="s">
        <v>703</v>
      </c>
      <c r="B23" s="120" t="s">
        <v>704</v>
      </c>
      <c r="C23" s="121" t="s">
        <v>197</v>
      </c>
      <c r="D23" s="121" t="s">
        <v>197</v>
      </c>
      <c r="E23" s="121" t="s">
        <v>197</v>
      </c>
      <c r="F23" s="121" t="s">
        <v>197</v>
      </c>
      <c r="G23" s="121" t="s">
        <v>197</v>
      </c>
      <c r="H23" s="121" t="s">
        <v>197</v>
      </c>
      <c r="I23" s="121" t="s">
        <v>197</v>
      </c>
      <c r="J23" s="121" t="s">
        <v>197</v>
      </c>
      <c r="K23" s="121" t="s">
        <v>197</v>
      </c>
      <c r="L23" s="121" t="s">
        <v>197</v>
      </c>
      <c r="M23" s="121" t="s">
        <v>197</v>
      </c>
      <c r="N23" s="121" t="s">
        <v>197</v>
      </c>
      <c r="O23" s="121" t="s">
        <v>197</v>
      </c>
      <c r="P23" s="121" t="s">
        <v>197</v>
      </c>
      <c r="Q23" s="122" t="s">
        <v>197</v>
      </c>
      <c r="R23" s="136"/>
      <c r="S23" s="126"/>
    </row>
    <row r="24" spans="1:19" s="118" customFormat="1" ht="15" customHeight="1">
      <c r="A24" s="134" t="s">
        <v>705</v>
      </c>
      <c r="B24" s="115" t="s">
        <v>228</v>
      </c>
      <c r="C24" s="116">
        <v>0</v>
      </c>
      <c r="D24" s="116">
        <v>100</v>
      </c>
      <c r="E24" s="116">
        <v>100.1</v>
      </c>
      <c r="F24" s="116">
        <v>88.8</v>
      </c>
      <c r="G24" s="116">
        <v>89</v>
      </c>
      <c r="H24" s="116">
        <v>74.2</v>
      </c>
      <c r="I24" s="116">
        <v>76.7</v>
      </c>
      <c r="J24" s="116">
        <v>88.2</v>
      </c>
      <c r="K24" s="116">
        <v>115.5</v>
      </c>
      <c r="L24" s="116">
        <v>158.7</v>
      </c>
      <c r="M24" s="116">
        <v>73.6</v>
      </c>
      <c r="N24" s="116">
        <v>73.8</v>
      </c>
      <c r="O24" s="116">
        <v>73.9</v>
      </c>
      <c r="P24" s="116">
        <v>84.7</v>
      </c>
      <c r="Q24" s="117">
        <v>204.8</v>
      </c>
      <c r="R24" s="136"/>
      <c r="S24" s="126"/>
    </row>
    <row r="25" spans="1:19" s="118" customFormat="1" ht="15" customHeight="1">
      <c r="A25" s="134" t="s">
        <v>75</v>
      </c>
      <c r="B25" s="115" t="s">
        <v>229</v>
      </c>
      <c r="C25" s="116">
        <v>0</v>
      </c>
      <c r="D25" s="116">
        <v>100</v>
      </c>
      <c r="E25" s="116">
        <v>88.6</v>
      </c>
      <c r="F25" s="116">
        <v>99.9</v>
      </c>
      <c r="G25" s="116">
        <v>90.4</v>
      </c>
      <c r="H25" s="116">
        <v>89.4</v>
      </c>
      <c r="I25" s="116">
        <v>93.2</v>
      </c>
      <c r="J25" s="116">
        <v>91.3</v>
      </c>
      <c r="K25" s="116">
        <v>87.6</v>
      </c>
      <c r="L25" s="116">
        <v>103.2</v>
      </c>
      <c r="M25" s="116">
        <v>77</v>
      </c>
      <c r="N25" s="116">
        <v>71.7</v>
      </c>
      <c r="O25" s="116">
        <v>75.5</v>
      </c>
      <c r="P25" s="116">
        <v>72.7</v>
      </c>
      <c r="Q25" s="117">
        <v>111.4</v>
      </c>
      <c r="R25" s="136"/>
      <c r="S25" s="126"/>
    </row>
    <row r="26" spans="1:19" s="118" customFormat="1" ht="15" customHeight="1">
      <c r="A26" s="134" t="s">
        <v>230</v>
      </c>
      <c r="B26" s="115" t="s">
        <v>231</v>
      </c>
      <c r="C26" s="116">
        <v>0</v>
      </c>
      <c r="D26" s="116">
        <v>100</v>
      </c>
      <c r="E26" s="116">
        <v>91</v>
      </c>
      <c r="F26" s="116">
        <v>79.1</v>
      </c>
      <c r="G26" s="116">
        <v>75.3</v>
      </c>
      <c r="H26" s="116">
        <v>79</v>
      </c>
      <c r="I26" s="116">
        <v>76.8</v>
      </c>
      <c r="J26" s="116">
        <v>77.1</v>
      </c>
      <c r="K26" s="116">
        <v>84.6</v>
      </c>
      <c r="L26" s="116">
        <v>121</v>
      </c>
      <c r="M26" s="116">
        <v>98.8</v>
      </c>
      <c r="N26" s="116">
        <v>83.9</v>
      </c>
      <c r="O26" s="116">
        <v>83.1</v>
      </c>
      <c r="P26" s="116">
        <v>84.7</v>
      </c>
      <c r="Q26" s="117">
        <v>148</v>
      </c>
      <c r="R26" s="136"/>
      <c r="S26" s="126"/>
    </row>
    <row r="27" spans="1:19" s="118" customFormat="1" ht="15" customHeight="1">
      <c r="A27" s="134" t="s">
        <v>76</v>
      </c>
      <c r="B27" s="115" t="s">
        <v>232</v>
      </c>
      <c r="C27" s="116">
        <v>0</v>
      </c>
      <c r="D27" s="116">
        <v>100</v>
      </c>
      <c r="E27" s="116">
        <v>103.5</v>
      </c>
      <c r="F27" s="116">
        <v>76.1</v>
      </c>
      <c r="G27" s="116">
        <v>77.1</v>
      </c>
      <c r="H27" s="116">
        <v>81.4</v>
      </c>
      <c r="I27" s="116">
        <v>80.6</v>
      </c>
      <c r="J27" s="116">
        <v>78.6</v>
      </c>
      <c r="K27" s="116">
        <v>203.5</v>
      </c>
      <c r="L27" s="116">
        <v>82.4</v>
      </c>
      <c r="M27" s="116">
        <v>81.8</v>
      </c>
      <c r="N27" s="116">
        <v>80.7</v>
      </c>
      <c r="O27" s="116">
        <v>82</v>
      </c>
      <c r="P27" s="116">
        <v>82.7</v>
      </c>
      <c r="Q27" s="117">
        <v>235.2</v>
      </c>
      <c r="R27" s="136"/>
      <c r="S27" s="126"/>
    </row>
    <row r="28" spans="1:19" s="118" customFormat="1" ht="15" customHeight="1">
      <c r="A28" s="134" t="s">
        <v>78</v>
      </c>
      <c r="B28" s="115" t="s">
        <v>233</v>
      </c>
      <c r="C28" s="116">
        <v>0</v>
      </c>
      <c r="D28" s="116">
        <v>100</v>
      </c>
      <c r="E28" s="116">
        <v>100.8</v>
      </c>
      <c r="F28" s="116">
        <v>97.4</v>
      </c>
      <c r="G28" s="116">
        <v>93</v>
      </c>
      <c r="H28" s="116">
        <v>95.7</v>
      </c>
      <c r="I28" s="116">
        <v>100</v>
      </c>
      <c r="J28" s="116">
        <v>99.5</v>
      </c>
      <c r="K28" s="116">
        <v>102.5</v>
      </c>
      <c r="L28" s="116">
        <v>113.6</v>
      </c>
      <c r="M28" s="116">
        <v>101.1</v>
      </c>
      <c r="N28" s="116">
        <v>96</v>
      </c>
      <c r="O28" s="116">
        <v>98.3</v>
      </c>
      <c r="P28" s="116">
        <v>97.7</v>
      </c>
      <c r="Q28" s="117">
        <v>115.3</v>
      </c>
      <c r="R28" s="136"/>
      <c r="S28" s="126"/>
    </row>
    <row r="29" spans="1:19" s="118" customFormat="1" ht="15" customHeight="1">
      <c r="A29" s="134" t="s">
        <v>79</v>
      </c>
      <c r="B29" s="115" t="s">
        <v>234</v>
      </c>
      <c r="C29" s="116">
        <v>0</v>
      </c>
      <c r="D29" s="116">
        <v>100</v>
      </c>
      <c r="E29" s="116">
        <v>99.9</v>
      </c>
      <c r="F29" s="116">
        <v>82.6</v>
      </c>
      <c r="G29" s="116">
        <v>79.1</v>
      </c>
      <c r="H29" s="116">
        <v>84.7</v>
      </c>
      <c r="I29" s="116">
        <v>78</v>
      </c>
      <c r="J29" s="116">
        <v>76.8</v>
      </c>
      <c r="K29" s="116">
        <v>141</v>
      </c>
      <c r="L29" s="116">
        <v>116.1</v>
      </c>
      <c r="M29" s="116">
        <v>91.1</v>
      </c>
      <c r="N29" s="116">
        <v>81.6</v>
      </c>
      <c r="O29" s="116">
        <v>80</v>
      </c>
      <c r="P29" s="116">
        <v>82.9</v>
      </c>
      <c r="Q29" s="117">
        <v>205.3</v>
      </c>
      <c r="R29" s="136"/>
      <c r="S29" s="126"/>
    </row>
    <row r="30" spans="1:19" s="118" customFormat="1" ht="15" customHeight="1">
      <c r="A30" s="134" t="s">
        <v>698</v>
      </c>
      <c r="B30" s="115" t="s">
        <v>235</v>
      </c>
      <c r="C30" s="116">
        <v>0</v>
      </c>
      <c r="D30" s="116">
        <v>100</v>
      </c>
      <c r="E30" s="116">
        <v>106.4</v>
      </c>
      <c r="F30" s="116">
        <v>75.7</v>
      </c>
      <c r="G30" s="116">
        <v>78.3</v>
      </c>
      <c r="H30" s="116">
        <v>80.6</v>
      </c>
      <c r="I30" s="116">
        <v>75.9</v>
      </c>
      <c r="J30" s="116">
        <v>80.8</v>
      </c>
      <c r="K30" s="116">
        <v>213.4</v>
      </c>
      <c r="L30" s="116">
        <v>96.7</v>
      </c>
      <c r="M30" s="116">
        <v>82.2</v>
      </c>
      <c r="N30" s="116">
        <v>76.6</v>
      </c>
      <c r="O30" s="116">
        <v>82.8</v>
      </c>
      <c r="P30" s="116">
        <v>80.6</v>
      </c>
      <c r="Q30" s="117">
        <v>253.8</v>
      </c>
      <c r="R30" s="136"/>
      <c r="S30" s="126"/>
    </row>
    <row r="31" spans="1:19" s="118" customFormat="1" ht="15" customHeight="1">
      <c r="A31" s="134" t="s">
        <v>699</v>
      </c>
      <c r="B31" s="115" t="s">
        <v>236</v>
      </c>
      <c r="C31" s="116">
        <v>0</v>
      </c>
      <c r="D31" s="116">
        <v>100</v>
      </c>
      <c r="E31" s="116">
        <v>99.8</v>
      </c>
      <c r="F31" s="116">
        <v>85.3</v>
      </c>
      <c r="G31" s="116">
        <v>80.5</v>
      </c>
      <c r="H31" s="116">
        <v>81.6</v>
      </c>
      <c r="I31" s="116">
        <v>91</v>
      </c>
      <c r="J31" s="116">
        <v>81</v>
      </c>
      <c r="K31" s="116">
        <v>163</v>
      </c>
      <c r="L31" s="116">
        <v>115.8</v>
      </c>
      <c r="M31" s="116">
        <v>73.9</v>
      </c>
      <c r="N31" s="116">
        <v>75.4</v>
      </c>
      <c r="O31" s="116">
        <v>76.4</v>
      </c>
      <c r="P31" s="116">
        <v>88.5</v>
      </c>
      <c r="Q31" s="117">
        <v>185.6</v>
      </c>
      <c r="R31" s="136"/>
      <c r="S31" s="126"/>
    </row>
    <row r="32" spans="1:19" s="118" customFormat="1" ht="15" customHeight="1">
      <c r="A32" s="134" t="s">
        <v>700</v>
      </c>
      <c r="B32" s="115" t="s">
        <v>237</v>
      </c>
      <c r="C32" s="116">
        <v>0</v>
      </c>
      <c r="D32" s="116">
        <v>100</v>
      </c>
      <c r="E32" s="116">
        <v>103</v>
      </c>
      <c r="F32" s="116">
        <v>82.8</v>
      </c>
      <c r="G32" s="116">
        <v>82.1</v>
      </c>
      <c r="H32" s="116">
        <v>91.3</v>
      </c>
      <c r="I32" s="116">
        <v>82.5</v>
      </c>
      <c r="J32" s="116">
        <v>80.6</v>
      </c>
      <c r="K32" s="116">
        <v>136.7</v>
      </c>
      <c r="L32" s="116">
        <v>115.3</v>
      </c>
      <c r="M32" s="116">
        <v>98.3</v>
      </c>
      <c r="N32" s="116">
        <v>85.9</v>
      </c>
      <c r="O32" s="116">
        <v>87.3</v>
      </c>
      <c r="P32" s="116">
        <v>90.8</v>
      </c>
      <c r="Q32" s="117">
        <v>202.3</v>
      </c>
      <c r="R32" s="136"/>
      <c r="S32" s="126"/>
    </row>
    <row r="33" spans="3:18" s="103" customFormat="1" ht="30" customHeight="1">
      <c r="C33" s="124"/>
      <c r="D33" s="123" t="s">
        <v>713</v>
      </c>
      <c r="E33" s="123"/>
      <c r="F33" s="123"/>
      <c r="G33" s="123"/>
      <c r="H33" s="123"/>
      <c r="I33" s="123"/>
      <c r="J33" s="123"/>
      <c r="K33" s="123"/>
      <c r="L33" s="123"/>
      <c r="M33" s="123"/>
      <c r="N33" s="124"/>
      <c r="O33" s="124"/>
      <c r="P33" s="124"/>
      <c r="Q33" s="124"/>
      <c r="R33" s="137"/>
    </row>
    <row r="34" spans="1:19" s="113" customFormat="1" ht="15" customHeight="1">
      <c r="A34" s="1354" t="s">
        <v>194</v>
      </c>
      <c r="B34" s="1354"/>
      <c r="C34" s="111">
        <v>100.4</v>
      </c>
      <c r="D34" s="111">
        <v>100</v>
      </c>
      <c r="E34" s="111">
        <v>99.5</v>
      </c>
      <c r="F34" s="111">
        <v>91.7</v>
      </c>
      <c r="G34" s="111">
        <v>99.9</v>
      </c>
      <c r="H34" s="111">
        <v>100.6</v>
      </c>
      <c r="I34" s="111">
        <v>101.6</v>
      </c>
      <c r="J34" s="111">
        <v>94.8</v>
      </c>
      <c r="K34" s="111">
        <v>104</v>
      </c>
      <c r="L34" s="111">
        <v>101.1</v>
      </c>
      <c r="M34" s="111">
        <v>97.2</v>
      </c>
      <c r="N34" s="111">
        <v>101</v>
      </c>
      <c r="O34" s="111">
        <v>99.6</v>
      </c>
      <c r="P34" s="111">
        <v>100.7</v>
      </c>
      <c r="Q34" s="112">
        <v>101.4</v>
      </c>
      <c r="R34" s="139"/>
      <c r="S34" s="125"/>
    </row>
    <row r="35" spans="1:19" s="118" customFormat="1" ht="22.5" customHeight="1">
      <c r="A35" s="134" t="s">
        <v>701</v>
      </c>
      <c r="B35" s="115" t="s">
        <v>195</v>
      </c>
      <c r="C35" s="116">
        <v>98.4</v>
      </c>
      <c r="D35" s="116">
        <v>100</v>
      </c>
      <c r="E35" s="116">
        <v>100.3</v>
      </c>
      <c r="F35" s="116">
        <v>90.2</v>
      </c>
      <c r="G35" s="116">
        <v>105.6</v>
      </c>
      <c r="H35" s="116">
        <v>106.3</v>
      </c>
      <c r="I35" s="116">
        <v>104.2</v>
      </c>
      <c r="J35" s="116">
        <v>81.3</v>
      </c>
      <c r="K35" s="116">
        <v>102.2</v>
      </c>
      <c r="L35" s="116">
        <v>100.4</v>
      </c>
      <c r="M35" s="116">
        <v>92.1</v>
      </c>
      <c r="N35" s="116">
        <v>103.6</v>
      </c>
      <c r="O35" s="116">
        <v>99.4</v>
      </c>
      <c r="P35" s="116">
        <v>106.3</v>
      </c>
      <c r="Q35" s="117">
        <v>112.1</v>
      </c>
      <c r="R35" s="136"/>
      <c r="S35" s="126"/>
    </row>
    <row r="36" spans="1:19" s="118" customFormat="1" ht="15" customHeight="1">
      <c r="A36" s="134" t="s">
        <v>702</v>
      </c>
      <c r="B36" s="115" t="s">
        <v>196</v>
      </c>
      <c r="C36" s="116">
        <v>100.5</v>
      </c>
      <c r="D36" s="116">
        <v>100</v>
      </c>
      <c r="E36" s="116">
        <v>99.9</v>
      </c>
      <c r="F36" s="116">
        <v>88.4</v>
      </c>
      <c r="G36" s="116">
        <v>102.6</v>
      </c>
      <c r="H36" s="116">
        <v>101.1</v>
      </c>
      <c r="I36" s="116">
        <v>104.1</v>
      </c>
      <c r="J36" s="116">
        <v>91.1</v>
      </c>
      <c r="K36" s="116">
        <v>105.7</v>
      </c>
      <c r="L36" s="116">
        <v>102.4</v>
      </c>
      <c r="M36" s="116">
        <v>95.1</v>
      </c>
      <c r="N36" s="116">
        <v>103.2</v>
      </c>
      <c r="O36" s="116">
        <v>100.4</v>
      </c>
      <c r="P36" s="116">
        <v>103.3</v>
      </c>
      <c r="Q36" s="117">
        <v>101.8</v>
      </c>
      <c r="R36" s="136"/>
      <c r="S36" s="126"/>
    </row>
    <row r="37" spans="1:19" s="118" customFormat="1" ht="22.5" customHeight="1">
      <c r="A37" s="135" t="s">
        <v>703</v>
      </c>
      <c r="B37" s="120" t="s">
        <v>704</v>
      </c>
      <c r="C37" s="121" t="s">
        <v>197</v>
      </c>
      <c r="D37" s="121" t="s">
        <v>197</v>
      </c>
      <c r="E37" s="121" t="s">
        <v>197</v>
      </c>
      <c r="F37" s="121" t="s">
        <v>197</v>
      </c>
      <c r="G37" s="121" t="s">
        <v>197</v>
      </c>
      <c r="H37" s="121" t="s">
        <v>197</v>
      </c>
      <c r="I37" s="121" t="s">
        <v>197</v>
      </c>
      <c r="J37" s="121" t="s">
        <v>197</v>
      </c>
      <c r="K37" s="121" t="s">
        <v>197</v>
      </c>
      <c r="L37" s="121" t="s">
        <v>197</v>
      </c>
      <c r="M37" s="121" t="s">
        <v>197</v>
      </c>
      <c r="N37" s="121" t="s">
        <v>197</v>
      </c>
      <c r="O37" s="121" t="s">
        <v>197</v>
      </c>
      <c r="P37" s="121" t="s">
        <v>197</v>
      </c>
      <c r="Q37" s="122" t="s">
        <v>197</v>
      </c>
      <c r="R37" s="136"/>
      <c r="S37" s="126"/>
    </row>
    <row r="38" spans="1:19" s="118" customFormat="1" ht="15" customHeight="1">
      <c r="A38" s="134" t="s">
        <v>705</v>
      </c>
      <c r="B38" s="115" t="s">
        <v>228</v>
      </c>
      <c r="C38" s="116">
        <v>0</v>
      </c>
      <c r="D38" s="116">
        <v>100</v>
      </c>
      <c r="E38" s="116">
        <v>93.1</v>
      </c>
      <c r="F38" s="116">
        <v>78.3</v>
      </c>
      <c r="G38" s="116">
        <v>97</v>
      </c>
      <c r="H38" s="116">
        <v>94.4</v>
      </c>
      <c r="I38" s="116">
        <v>92.2</v>
      </c>
      <c r="J38" s="116">
        <v>89.9</v>
      </c>
      <c r="K38" s="116">
        <v>97.2</v>
      </c>
      <c r="L38" s="116">
        <v>95.9</v>
      </c>
      <c r="M38" s="116">
        <v>90.9</v>
      </c>
      <c r="N38" s="116">
        <v>89.8</v>
      </c>
      <c r="O38" s="116">
        <v>89.5</v>
      </c>
      <c r="P38" s="116">
        <v>101.8</v>
      </c>
      <c r="Q38" s="117">
        <v>100</v>
      </c>
      <c r="R38" s="136"/>
      <c r="S38" s="126"/>
    </row>
    <row r="39" spans="1:19" s="118" customFormat="1" ht="15" customHeight="1">
      <c r="A39" s="134" t="s">
        <v>75</v>
      </c>
      <c r="B39" s="115" t="s">
        <v>229</v>
      </c>
      <c r="C39" s="116">
        <v>0</v>
      </c>
      <c r="D39" s="116">
        <v>100</v>
      </c>
      <c r="E39" s="116">
        <v>97.9</v>
      </c>
      <c r="F39" s="116">
        <v>91.8</v>
      </c>
      <c r="G39" s="116">
        <v>94.4</v>
      </c>
      <c r="H39" s="116">
        <v>99.8</v>
      </c>
      <c r="I39" s="116">
        <v>97.5</v>
      </c>
      <c r="J39" s="116">
        <v>99.4</v>
      </c>
      <c r="K39" s="116">
        <v>102.5</v>
      </c>
      <c r="L39" s="116">
        <v>99.5</v>
      </c>
      <c r="M39" s="116">
        <v>97.7</v>
      </c>
      <c r="N39" s="116">
        <v>98.6</v>
      </c>
      <c r="O39" s="116">
        <v>100.5</v>
      </c>
      <c r="P39" s="116">
        <v>98.1</v>
      </c>
      <c r="Q39" s="117">
        <v>95.4</v>
      </c>
      <c r="R39" s="136"/>
      <c r="S39" s="126"/>
    </row>
    <row r="40" spans="1:19" s="118" customFormat="1" ht="15" customHeight="1">
      <c r="A40" s="134" t="s">
        <v>230</v>
      </c>
      <c r="B40" s="115" t="s">
        <v>231</v>
      </c>
      <c r="C40" s="116">
        <v>0</v>
      </c>
      <c r="D40" s="116">
        <v>100</v>
      </c>
      <c r="E40" s="116">
        <v>97.9</v>
      </c>
      <c r="F40" s="116">
        <v>95.6</v>
      </c>
      <c r="G40" s="116">
        <v>97.7</v>
      </c>
      <c r="H40" s="116">
        <v>96.6</v>
      </c>
      <c r="I40" s="116">
        <v>97.8</v>
      </c>
      <c r="J40" s="116">
        <v>98.5</v>
      </c>
      <c r="K40" s="116">
        <v>100.1</v>
      </c>
      <c r="L40" s="116">
        <v>102</v>
      </c>
      <c r="M40" s="116">
        <v>101.2</v>
      </c>
      <c r="N40" s="116">
        <v>97.8</v>
      </c>
      <c r="O40" s="116">
        <v>94</v>
      </c>
      <c r="P40" s="116">
        <v>93.2</v>
      </c>
      <c r="Q40" s="117">
        <v>100.1</v>
      </c>
      <c r="R40" s="136"/>
      <c r="S40" s="126"/>
    </row>
    <row r="41" spans="1:19" s="118" customFormat="1" ht="15" customHeight="1">
      <c r="A41" s="134" t="s">
        <v>76</v>
      </c>
      <c r="B41" s="115" t="s">
        <v>232</v>
      </c>
      <c r="C41" s="116">
        <v>0</v>
      </c>
      <c r="D41" s="116">
        <v>100</v>
      </c>
      <c r="E41" s="116">
        <v>101.6</v>
      </c>
      <c r="F41" s="116">
        <v>94.1</v>
      </c>
      <c r="G41" s="116">
        <v>99.1</v>
      </c>
      <c r="H41" s="116">
        <v>103</v>
      </c>
      <c r="I41" s="116">
        <v>101.7</v>
      </c>
      <c r="J41" s="116">
        <v>100.7</v>
      </c>
      <c r="K41" s="116">
        <v>108.6</v>
      </c>
      <c r="L41" s="116">
        <v>101.9</v>
      </c>
      <c r="M41" s="116">
        <v>107.7</v>
      </c>
      <c r="N41" s="116">
        <v>95.2</v>
      </c>
      <c r="O41" s="116">
        <v>103</v>
      </c>
      <c r="P41" s="116">
        <v>100.4</v>
      </c>
      <c r="Q41" s="117">
        <v>104.1</v>
      </c>
      <c r="R41" s="136"/>
      <c r="S41" s="126"/>
    </row>
    <row r="42" spans="1:19" s="118" customFormat="1" ht="15" customHeight="1">
      <c r="A42" s="134" t="s">
        <v>78</v>
      </c>
      <c r="B42" s="115" t="s">
        <v>233</v>
      </c>
      <c r="C42" s="116">
        <v>0</v>
      </c>
      <c r="D42" s="116">
        <v>100</v>
      </c>
      <c r="E42" s="116">
        <v>100.5</v>
      </c>
      <c r="F42" s="116">
        <v>99.6</v>
      </c>
      <c r="G42" s="116">
        <v>97.3</v>
      </c>
      <c r="H42" s="116">
        <v>90.7</v>
      </c>
      <c r="I42" s="116">
        <v>101.9</v>
      </c>
      <c r="J42" s="116">
        <v>100.2</v>
      </c>
      <c r="K42" s="116">
        <v>100.3</v>
      </c>
      <c r="L42" s="116">
        <v>100.4</v>
      </c>
      <c r="M42" s="116">
        <v>106.6</v>
      </c>
      <c r="N42" s="116">
        <v>101.4</v>
      </c>
      <c r="O42" s="116">
        <v>98.2</v>
      </c>
      <c r="P42" s="116">
        <v>104</v>
      </c>
      <c r="Q42" s="117">
        <v>104.9</v>
      </c>
      <c r="R42" s="136"/>
      <c r="S42" s="126"/>
    </row>
    <row r="43" spans="1:19" s="118" customFormat="1" ht="15" customHeight="1">
      <c r="A43" s="134" t="s">
        <v>79</v>
      </c>
      <c r="B43" s="115" t="s">
        <v>234</v>
      </c>
      <c r="C43" s="116">
        <v>0</v>
      </c>
      <c r="D43" s="116">
        <v>100</v>
      </c>
      <c r="E43" s="116">
        <v>99.1</v>
      </c>
      <c r="F43" s="116">
        <v>96</v>
      </c>
      <c r="G43" s="116">
        <v>98.2</v>
      </c>
      <c r="H43" s="116">
        <v>100.3</v>
      </c>
      <c r="I43" s="116">
        <v>98.6</v>
      </c>
      <c r="J43" s="116">
        <v>99.4</v>
      </c>
      <c r="K43" s="116">
        <v>102.1</v>
      </c>
      <c r="L43" s="116">
        <v>99.4</v>
      </c>
      <c r="M43" s="116">
        <v>100.1</v>
      </c>
      <c r="N43" s="116">
        <v>101</v>
      </c>
      <c r="O43" s="116">
        <v>99</v>
      </c>
      <c r="P43" s="116">
        <v>96</v>
      </c>
      <c r="Q43" s="117">
        <v>99.5</v>
      </c>
      <c r="R43" s="136"/>
      <c r="S43" s="126"/>
    </row>
    <row r="44" spans="1:19" s="118" customFormat="1" ht="15" customHeight="1">
      <c r="A44" s="134" t="s">
        <v>698</v>
      </c>
      <c r="B44" s="115" t="s">
        <v>235</v>
      </c>
      <c r="C44" s="116">
        <v>0</v>
      </c>
      <c r="D44" s="116">
        <v>100</v>
      </c>
      <c r="E44" s="116">
        <v>101</v>
      </c>
      <c r="F44" s="116">
        <v>91.6</v>
      </c>
      <c r="G44" s="116">
        <v>100</v>
      </c>
      <c r="H44" s="116">
        <v>105.6</v>
      </c>
      <c r="I44" s="116">
        <v>106.7</v>
      </c>
      <c r="J44" s="116">
        <v>103.4</v>
      </c>
      <c r="K44" s="116">
        <v>110.5</v>
      </c>
      <c r="L44" s="116">
        <v>103</v>
      </c>
      <c r="M44" s="116">
        <v>87.3</v>
      </c>
      <c r="N44" s="116">
        <v>102.7</v>
      </c>
      <c r="O44" s="116">
        <v>104.4</v>
      </c>
      <c r="P44" s="116">
        <v>100.7</v>
      </c>
      <c r="Q44" s="117">
        <v>95.7</v>
      </c>
      <c r="R44" s="136"/>
      <c r="S44" s="126"/>
    </row>
    <row r="45" spans="1:19" s="118" customFormat="1" ht="15" customHeight="1">
      <c r="A45" s="134" t="s">
        <v>699</v>
      </c>
      <c r="B45" s="115" t="s">
        <v>236</v>
      </c>
      <c r="C45" s="116">
        <v>0</v>
      </c>
      <c r="D45" s="116">
        <v>100</v>
      </c>
      <c r="E45" s="116">
        <v>100.6</v>
      </c>
      <c r="F45" s="116">
        <v>96.2</v>
      </c>
      <c r="G45" s="116">
        <v>90.8</v>
      </c>
      <c r="H45" s="116">
        <v>98.5</v>
      </c>
      <c r="I45" s="116">
        <v>99.1</v>
      </c>
      <c r="J45" s="116">
        <v>97.5</v>
      </c>
      <c r="K45" s="116">
        <v>107.3</v>
      </c>
      <c r="L45" s="116">
        <v>99.9</v>
      </c>
      <c r="M45" s="116">
        <v>102.3</v>
      </c>
      <c r="N45" s="116">
        <v>95.5</v>
      </c>
      <c r="O45" s="116">
        <v>104.5</v>
      </c>
      <c r="P45" s="116">
        <v>103.1</v>
      </c>
      <c r="Q45" s="117">
        <v>113</v>
      </c>
      <c r="R45" s="136"/>
      <c r="S45" s="126"/>
    </row>
    <row r="46" spans="1:19" s="118" customFormat="1" ht="15" customHeight="1">
      <c r="A46" s="134" t="s">
        <v>700</v>
      </c>
      <c r="B46" s="115" t="s">
        <v>237</v>
      </c>
      <c r="C46" s="116">
        <v>0</v>
      </c>
      <c r="D46" s="116">
        <v>100</v>
      </c>
      <c r="E46" s="116">
        <v>99.6</v>
      </c>
      <c r="F46" s="116">
        <v>94.4</v>
      </c>
      <c r="G46" s="116">
        <v>96.6</v>
      </c>
      <c r="H46" s="116">
        <v>101.6</v>
      </c>
      <c r="I46" s="116">
        <v>98.1</v>
      </c>
      <c r="J46" s="116">
        <v>97</v>
      </c>
      <c r="K46" s="116">
        <v>102.3</v>
      </c>
      <c r="L46" s="116">
        <v>98</v>
      </c>
      <c r="M46" s="116">
        <v>100</v>
      </c>
      <c r="N46" s="116">
        <v>99.1</v>
      </c>
      <c r="O46" s="116">
        <v>101.6</v>
      </c>
      <c r="P46" s="116">
        <v>104.1</v>
      </c>
      <c r="Q46" s="117">
        <v>101.9</v>
      </c>
      <c r="R46" s="136"/>
      <c r="S46" s="126"/>
    </row>
    <row r="47" spans="3:18" s="103" customFormat="1" ht="30" customHeight="1">
      <c r="C47" s="124"/>
      <c r="D47" s="123" t="s">
        <v>225</v>
      </c>
      <c r="E47" s="123"/>
      <c r="F47" s="123"/>
      <c r="G47" s="123"/>
      <c r="H47" s="123"/>
      <c r="I47" s="123"/>
      <c r="J47" s="123"/>
      <c r="K47" s="123"/>
      <c r="L47" s="123"/>
      <c r="M47" s="123"/>
      <c r="N47" s="124"/>
      <c r="O47" s="124"/>
      <c r="P47" s="124"/>
      <c r="Q47" s="124"/>
      <c r="R47" s="137"/>
    </row>
    <row r="48" spans="1:18" s="113" customFormat="1" ht="15" customHeight="1">
      <c r="A48" s="1354" t="s">
        <v>194</v>
      </c>
      <c r="B48" s="1354"/>
      <c r="C48" s="111">
        <v>100.4</v>
      </c>
      <c r="D48" s="111">
        <v>100</v>
      </c>
      <c r="E48" s="111">
        <v>100.3</v>
      </c>
      <c r="F48" s="111">
        <v>100.6</v>
      </c>
      <c r="G48" s="111">
        <v>100.3</v>
      </c>
      <c r="H48" s="111">
        <v>99.9</v>
      </c>
      <c r="I48" s="111">
        <v>100.9</v>
      </c>
      <c r="J48" s="111">
        <v>100</v>
      </c>
      <c r="K48" s="111">
        <v>100.7</v>
      </c>
      <c r="L48" s="111">
        <v>100.4</v>
      </c>
      <c r="M48" s="111">
        <v>100.2</v>
      </c>
      <c r="N48" s="111">
        <v>100.2</v>
      </c>
      <c r="O48" s="111">
        <v>100.3</v>
      </c>
      <c r="P48" s="111">
        <v>100</v>
      </c>
      <c r="Q48" s="112">
        <v>99.8</v>
      </c>
      <c r="R48" s="138"/>
    </row>
    <row r="49" spans="1:18" s="118" customFormat="1" ht="22.5" customHeight="1">
      <c r="A49" s="134" t="s">
        <v>701</v>
      </c>
      <c r="B49" s="115" t="s">
        <v>195</v>
      </c>
      <c r="C49" s="116">
        <v>106.2</v>
      </c>
      <c r="D49" s="116">
        <v>100</v>
      </c>
      <c r="E49" s="116">
        <v>93.6</v>
      </c>
      <c r="F49" s="116">
        <v>99.5</v>
      </c>
      <c r="G49" s="116">
        <v>98.4</v>
      </c>
      <c r="H49" s="116">
        <v>98.3</v>
      </c>
      <c r="I49" s="116">
        <v>96.8</v>
      </c>
      <c r="J49" s="116">
        <v>93.9</v>
      </c>
      <c r="K49" s="116">
        <v>94.7</v>
      </c>
      <c r="L49" s="116">
        <v>91.3</v>
      </c>
      <c r="M49" s="116">
        <v>90.8</v>
      </c>
      <c r="N49" s="116">
        <v>90.7</v>
      </c>
      <c r="O49" s="116">
        <v>90</v>
      </c>
      <c r="P49" s="116">
        <v>89.8</v>
      </c>
      <c r="Q49" s="117">
        <v>89.4</v>
      </c>
      <c r="R49" s="132"/>
    </row>
    <row r="50" spans="1:18" s="118" customFormat="1" ht="15" customHeight="1">
      <c r="A50" s="134" t="s">
        <v>702</v>
      </c>
      <c r="B50" s="115" t="s">
        <v>196</v>
      </c>
      <c r="C50" s="116">
        <v>101.7</v>
      </c>
      <c r="D50" s="116">
        <v>100</v>
      </c>
      <c r="E50" s="116">
        <v>101.6</v>
      </c>
      <c r="F50" s="116">
        <v>101.3</v>
      </c>
      <c r="G50" s="116">
        <v>101.3</v>
      </c>
      <c r="H50" s="116">
        <v>101.1</v>
      </c>
      <c r="I50" s="116">
        <v>102</v>
      </c>
      <c r="J50" s="116">
        <v>100.7</v>
      </c>
      <c r="K50" s="116">
        <v>101.8</v>
      </c>
      <c r="L50" s="116">
        <v>101.6</v>
      </c>
      <c r="M50" s="116">
        <v>101.6</v>
      </c>
      <c r="N50" s="116">
        <v>101.6</v>
      </c>
      <c r="O50" s="116">
        <v>101.7</v>
      </c>
      <c r="P50" s="116">
        <v>102</v>
      </c>
      <c r="Q50" s="117">
        <v>102.2</v>
      </c>
      <c r="R50" s="132"/>
    </row>
    <row r="51" spans="1:18" s="118" customFormat="1" ht="22.5" customHeight="1">
      <c r="A51" s="135" t="s">
        <v>703</v>
      </c>
      <c r="B51" s="120" t="s">
        <v>704</v>
      </c>
      <c r="C51" s="121" t="s">
        <v>197</v>
      </c>
      <c r="D51" s="121" t="s">
        <v>197</v>
      </c>
      <c r="E51" s="121" t="s">
        <v>197</v>
      </c>
      <c r="F51" s="121" t="s">
        <v>197</v>
      </c>
      <c r="G51" s="121" t="s">
        <v>197</v>
      </c>
      <c r="H51" s="121" t="s">
        <v>197</v>
      </c>
      <c r="I51" s="121" t="s">
        <v>197</v>
      </c>
      <c r="J51" s="121" t="s">
        <v>197</v>
      </c>
      <c r="K51" s="121" t="s">
        <v>197</v>
      </c>
      <c r="L51" s="121" t="s">
        <v>197</v>
      </c>
      <c r="M51" s="121" t="s">
        <v>197</v>
      </c>
      <c r="N51" s="121" t="s">
        <v>197</v>
      </c>
      <c r="O51" s="121" t="s">
        <v>197</v>
      </c>
      <c r="P51" s="121" t="s">
        <v>197</v>
      </c>
      <c r="Q51" s="122" t="s">
        <v>197</v>
      </c>
      <c r="R51" s="132"/>
    </row>
    <row r="52" spans="1:18" s="118" customFormat="1" ht="15" customHeight="1">
      <c r="A52" s="134" t="s">
        <v>705</v>
      </c>
      <c r="B52" s="115" t="s">
        <v>228</v>
      </c>
      <c r="C52" s="116">
        <v>0</v>
      </c>
      <c r="D52" s="116">
        <v>100</v>
      </c>
      <c r="E52" s="116">
        <v>88.5</v>
      </c>
      <c r="F52" s="116">
        <v>87.4</v>
      </c>
      <c r="G52" s="116">
        <v>86.5</v>
      </c>
      <c r="H52" s="116">
        <v>90.4</v>
      </c>
      <c r="I52" s="116">
        <v>90.7</v>
      </c>
      <c r="J52" s="116">
        <v>90.3</v>
      </c>
      <c r="K52" s="116">
        <v>89.3</v>
      </c>
      <c r="L52" s="116">
        <v>89.7</v>
      </c>
      <c r="M52" s="116">
        <v>87.4</v>
      </c>
      <c r="N52" s="116">
        <v>88.3</v>
      </c>
      <c r="O52" s="116">
        <v>87.4</v>
      </c>
      <c r="P52" s="116">
        <v>87.4</v>
      </c>
      <c r="Q52" s="117">
        <v>87.4</v>
      </c>
      <c r="R52" s="132"/>
    </row>
    <row r="53" spans="1:18" s="118" customFormat="1" ht="15" customHeight="1">
      <c r="A53" s="134" t="s">
        <v>75</v>
      </c>
      <c r="B53" s="115" t="s">
        <v>229</v>
      </c>
      <c r="C53" s="116">
        <v>0</v>
      </c>
      <c r="D53" s="116">
        <v>100</v>
      </c>
      <c r="E53" s="116">
        <v>97.6</v>
      </c>
      <c r="F53" s="116">
        <v>97.7</v>
      </c>
      <c r="G53" s="116">
        <v>97.5</v>
      </c>
      <c r="H53" s="116">
        <v>97</v>
      </c>
      <c r="I53" s="116">
        <v>96.7</v>
      </c>
      <c r="J53" s="116">
        <v>97.5</v>
      </c>
      <c r="K53" s="116">
        <v>98.7</v>
      </c>
      <c r="L53" s="116">
        <v>98.8</v>
      </c>
      <c r="M53" s="116">
        <v>98</v>
      </c>
      <c r="N53" s="116">
        <v>98.2</v>
      </c>
      <c r="O53" s="116">
        <v>99.5</v>
      </c>
      <c r="P53" s="116">
        <v>97.6</v>
      </c>
      <c r="Q53" s="117">
        <v>94</v>
      </c>
      <c r="R53" s="132"/>
    </row>
    <row r="54" spans="1:18" s="118" customFormat="1" ht="15" customHeight="1">
      <c r="A54" s="134" t="s">
        <v>230</v>
      </c>
      <c r="B54" s="115" t="s">
        <v>231</v>
      </c>
      <c r="C54" s="116">
        <v>0</v>
      </c>
      <c r="D54" s="116">
        <v>100</v>
      </c>
      <c r="E54" s="116">
        <v>102.4</v>
      </c>
      <c r="F54" s="116">
        <v>100.6</v>
      </c>
      <c r="G54" s="116">
        <v>101.4</v>
      </c>
      <c r="H54" s="116">
        <v>101.4</v>
      </c>
      <c r="I54" s="116">
        <v>103.1</v>
      </c>
      <c r="J54" s="116">
        <v>103</v>
      </c>
      <c r="K54" s="116">
        <v>103.8</v>
      </c>
      <c r="L54" s="116">
        <v>103.9</v>
      </c>
      <c r="M54" s="116">
        <v>103.4</v>
      </c>
      <c r="N54" s="116">
        <v>102.2</v>
      </c>
      <c r="O54" s="116">
        <v>102.4</v>
      </c>
      <c r="P54" s="116">
        <v>102.3</v>
      </c>
      <c r="Q54" s="117">
        <v>101.7</v>
      </c>
      <c r="R54" s="132"/>
    </row>
    <row r="55" spans="1:18" s="118" customFormat="1" ht="15" customHeight="1">
      <c r="A55" s="134" t="s">
        <v>76</v>
      </c>
      <c r="B55" s="115" t="s">
        <v>232</v>
      </c>
      <c r="C55" s="116">
        <v>0</v>
      </c>
      <c r="D55" s="116">
        <v>100</v>
      </c>
      <c r="E55" s="116">
        <v>103.8</v>
      </c>
      <c r="F55" s="116">
        <v>100.8</v>
      </c>
      <c r="G55" s="116">
        <v>100</v>
      </c>
      <c r="H55" s="116">
        <v>100</v>
      </c>
      <c r="I55" s="116">
        <v>103.1</v>
      </c>
      <c r="J55" s="116">
        <v>103.6</v>
      </c>
      <c r="K55" s="116">
        <v>103.9</v>
      </c>
      <c r="L55" s="116">
        <v>105.7</v>
      </c>
      <c r="M55" s="116">
        <v>107.3</v>
      </c>
      <c r="N55" s="116">
        <v>107.5</v>
      </c>
      <c r="O55" s="116">
        <v>104.8</v>
      </c>
      <c r="P55" s="116">
        <v>105</v>
      </c>
      <c r="Q55" s="117">
        <v>103.5</v>
      </c>
      <c r="R55" s="132"/>
    </row>
    <row r="56" spans="1:18" s="118" customFormat="1" ht="15" customHeight="1">
      <c r="A56" s="134" t="s">
        <v>78</v>
      </c>
      <c r="B56" s="115" t="s">
        <v>233</v>
      </c>
      <c r="C56" s="116">
        <v>0</v>
      </c>
      <c r="D56" s="116">
        <v>100</v>
      </c>
      <c r="E56" s="116">
        <v>96.6</v>
      </c>
      <c r="F56" s="116">
        <v>98.5</v>
      </c>
      <c r="G56" s="116">
        <v>96.2</v>
      </c>
      <c r="H56" s="116">
        <v>97</v>
      </c>
      <c r="I56" s="116">
        <v>99.6</v>
      </c>
      <c r="J56" s="116">
        <v>94.9</v>
      </c>
      <c r="K56" s="116">
        <v>98.6</v>
      </c>
      <c r="L56" s="116">
        <v>97.9</v>
      </c>
      <c r="M56" s="116">
        <v>97.7</v>
      </c>
      <c r="N56" s="116">
        <v>95.6</v>
      </c>
      <c r="O56" s="116">
        <v>96.3</v>
      </c>
      <c r="P56" s="116">
        <v>93.5</v>
      </c>
      <c r="Q56" s="117">
        <v>93.5</v>
      </c>
      <c r="R56" s="132"/>
    </row>
    <row r="57" spans="1:18" s="118" customFormat="1" ht="15" customHeight="1">
      <c r="A57" s="134" t="s">
        <v>79</v>
      </c>
      <c r="B57" s="115" t="s">
        <v>234</v>
      </c>
      <c r="C57" s="116">
        <v>0</v>
      </c>
      <c r="D57" s="116">
        <v>100</v>
      </c>
      <c r="E57" s="116">
        <v>101.5</v>
      </c>
      <c r="F57" s="116">
        <v>101.8</v>
      </c>
      <c r="G57" s="116">
        <v>101</v>
      </c>
      <c r="H57" s="116">
        <v>101.3</v>
      </c>
      <c r="I57" s="116">
        <v>102.2</v>
      </c>
      <c r="J57" s="116">
        <v>102</v>
      </c>
      <c r="K57" s="116">
        <v>101.1</v>
      </c>
      <c r="L57" s="116">
        <v>100.8</v>
      </c>
      <c r="M57" s="116">
        <v>100.7</v>
      </c>
      <c r="N57" s="116">
        <v>102</v>
      </c>
      <c r="O57" s="116">
        <v>102.3</v>
      </c>
      <c r="P57" s="116">
        <v>101.7</v>
      </c>
      <c r="Q57" s="117">
        <v>101.6</v>
      </c>
      <c r="R57" s="132"/>
    </row>
    <row r="58" spans="1:18" s="118" customFormat="1" ht="15" customHeight="1">
      <c r="A58" s="134" t="s">
        <v>698</v>
      </c>
      <c r="B58" s="115" t="s">
        <v>235</v>
      </c>
      <c r="C58" s="116">
        <v>0</v>
      </c>
      <c r="D58" s="116">
        <v>100</v>
      </c>
      <c r="E58" s="116">
        <v>98.9</v>
      </c>
      <c r="F58" s="116">
        <v>101.4</v>
      </c>
      <c r="G58" s="116">
        <v>101.4</v>
      </c>
      <c r="H58" s="116">
        <v>93.1</v>
      </c>
      <c r="I58" s="116">
        <v>98.3</v>
      </c>
      <c r="J58" s="116">
        <v>98.6</v>
      </c>
      <c r="K58" s="116">
        <v>98.8</v>
      </c>
      <c r="L58" s="116">
        <v>98.6</v>
      </c>
      <c r="M58" s="116">
        <v>99.2</v>
      </c>
      <c r="N58" s="116">
        <v>99.1</v>
      </c>
      <c r="O58" s="116">
        <v>99.5</v>
      </c>
      <c r="P58" s="116">
        <v>99.5</v>
      </c>
      <c r="Q58" s="117">
        <v>99.4</v>
      </c>
      <c r="R58" s="132"/>
    </row>
    <row r="59" spans="1:18" s="118" customFormat="1" ht="15" customHeight="1">
      <c r="A59" s="134" t="s">
        <v>699</v>
      </c>
      <c r="B59" s="115" t="s">
        <v>236</v>
      </c>
      <c r="C59" s="116">
        <v>0</v>
      </c>
      <c r="D59" s="116">
        <v>100</v>
      </c>
      <c r="E59" s="116">
        <v>98.9</v>
      </c>
      <c r="F59" s="116">
        <v>101.7</v>
      </c>
      <c r="G59" s="116">
        <v>100.7</v>
      </c>
      <c r="H59" s="116">
        <v>99.4</v>
      </c>
      <c r="I59" s="116">
        <v>98.1</v>
      </c>
      <c r="J59" s="116">
        <v>98</v>
      </c>
      <c r="K59" s="116">
        <v>97.6</v>
      </c>
      <c r="L59" s="116">
        <v>98.3</v>
      </c>
      <c r="M59" s="116">
        <v>100</v>
      </c>
      <c r="N59" s="116">
        <v>97.8</v>
      </c>
      <c r="O59" s="116">
        <v>97.4</v>
      </c>
      <c r="P59" s="116">
        <v>98.1</v>
      </c>
      <c r="Q59" s="117">
        <v>99.8</v>
      </c>
      <c r="R59" s="132"/>
    </row>
    <row r="60" spans="1:18" s="118" customFormat="1" ht="15" customHeight="1" thickBot="1">
      <c r="A60" s="127" t="s">
        <v>700</v>
      </c>
      <c r="B60" s="128" t="s">
        <v>237</v>
      </c>
      <c r="C60" s="129">
        <v>0</v>
      </c>
      <c r="D60" s="129">
        <v>100</v>
      </c>
      <c r="E60" s="129">
        <v>98.1</v>
      </c>
      <c r="F60" s="129">
        <v>99.4</v>
      </c>
      <c r="G60" s="129">
        <v>99.2</v>
      </c>
      <c r="H60" s="129">
        <v>99.9</v>
      </c>
      <c r="I60" s="129">
        <v>98.8</v>
      </c>
      <c r="J60" s="129">
        <v>97.9</v>
      </c>
      <c r="K60" s="129">
        <v>98.6</v>
      </c>
      <c r="L60" s="129">
        <v>98.1</v>
      </c>
      <c r="M60" s="129">
        <v>97</v>
      </c>
      <c r="N60" s="129">
        <v>97.3</v>
      </c>
      <c r="O60" s="129">
        <v>97.9</v>
      </c>
      <c r="P60" s="129">
        <v>96.5</v>
      </c>
      <c r="Q60" s="130">
        <v>96.6</v>
      </c>
      <c r="R60" s="132"/>
    </row>
    <row r="61" spans="1:18" s="118" customFormat="1" ht="15" customHeight="1">
      <c r="A61" s="131" t="s">
        <v>706</v>
      </c>
      <c r="B61" s="131"/>
      <c r="C61" s="132"/>
      <c r="D61" s="132"/>
      <c r="E61" s="132"/>
      <c r="F61" s="132"/>
      <c r="G61" s="132"/>
      <c r="H61" s="132"/>
      <c r="I61" s="132"/>
      <c r="J61" s="132"/>
      <c r="K61" s="132"/>
      <c r="L61" s="132"/>
      <c r="M61" s="132"/>
      <c r="N61" s="132"/>
      <c r="O61" s="132"/>
      <c r="P61" s="132"/>
      <c r="Q61" s="132"/>
      <c r="R61" s="132"/>
    </row>
    <row r="62" spans="1:18" s="118" customFormat="1" ht="15" customHeight="1">
      <c r="A62" s="131" t="s">
        <v>238</v>
      </c>
      <c r="B62" s="131"/>
      <c r="C62" s="132"/>
      <c r="D62" s="132"/>
      <c r="E62" s="132"/>
      <c r="F62" s="132"/>
      <c r="G62" s="132"/>
      <c r="H62" s="132"/>
      <c r="I62" s="132"/>
      <c r="J62" s="132"/>
      <c r="K62" s="132"/>
      <c r="L62" s="132"/>
      <c r="M62" s="132"/>
      <c r="N62" s="132"/>
      <c r="O62" s="132"/>
      <c r="P62" s="132"/>
      <c r="Q62" s="132"/>
      <c r="R62" s="132"/>
    </row>
    <row r="63" spans="1:18" s="118" customFormat="1" ht="15" customHeight="1">
      <c r="A63" s="131" t="s">
        <v>239</v>
      </c>
      <c r="B63" s="131"/>
      <c r="C63" s="132"/>
      <c r="D63" s="132"/>
      <c r="E63" s="132"/>
      <c r="F63" s="132"/>
      <c r="G63" s="132"/>
      <c r="H63" s="132"/>
      <c r="I63" s="132"/>
      <c r="J63" s="132"/>
      <c r="K63" s="132"/>
      <c r="L63" s="132"/>
      <c r="M63" s="132"/>
      <c r="N63" s="132"/>
      <c r="O63" s="132"/>
      <c r="P63" s="132"/>
      <c r="Q63" s="132"/>
      <c r="R63" s="132"/>
    </row>
    <row r="64" spans="3:18" ht="12">
      <c r="C64" s="101"/>
      <c r="D64" s="101"/>
      <c r="E64" s="101"/>
      <c r="F64" s="101"/>
      <c r="G64" s="101"/>
      <c r="H64" s="101"/>
      <c r="I64" s="101"/>
      <c r="J64" s="101"/>
      <c r="K64" s="101"/>
      <c r="L64" s="101"/>
      <c r="M64" s="101"/>
      <c r="N64" s="101"/>
      <c r="O64" s="101"/>
      <c r="P64" s="101"/>
      <c r="Q64" s="101"/>
      <c r="R64" s="101"/>
    </row>
    <row r="65" spans="3:18" ht="12">
      <c r="C65" s="101"/>
      <c r="D65" s="101"/>
      <c r="E65" s="101"/>
      <c r="F65" s="101"/>
      <c r="G65" s="101"/>
      <c r="H65" s="101"/>
      <c r="I65" s="101"/>
      <c r="J65" s="101"/>
      <c r="K65" s="101"/>
      <c r="L65" s="101"/>
      <c r="M65" s="101"/>
      <c r="N65" s="101"/>
      <c r="O65" s="101"/>
      <c r="P65" s="101"/>
      <c r="Q65" s="101"/>
      <c r="R65" s="101"/>
    </row>
    <row r="66" spans="3:18" ht="12">
      <c r="C66" s="101"/>
      <c r="D66" s="101"/>
      <c r="E66" s="101"/>
      <c r="F66" s="101"/>
      <c r="G66" s="101"/>
      <c r="H66" s="101"/>
      <c r="I66" s="101"/>
      <c r="J66" s="101"/>
      <c r="K66" s="101"/>
      <c r="L66" s="101"/>
      <c r="M66" s="101"/>
      <c r="N66" s="101"/>
      <c r="O66" s="101"/>
      <c r="P66" s="101"/>
      <c r="Q66" s="101"/>
      <c r="R66" s="101"/>
    </row>
    <row r="67" spans="3:18" ht="12">
      <c r="C67" s="101"/>
      <c r="D67" s="101"/>
      <c r="E67" s="101"/>
      <c r="F67" s="101"/>
      <c r="G67" s="101"/>
      <c r="H67" s="101"/>
      <c r="I67" s="101"/>
      <c r="J67" s="101"/>
      <c r="K67" s="101"/>
      <c r="L67" s="101"/>
      <c r="M67" s="101"/>
      <c r="N67" s="101"/>
      <c r="O67" s="101"/>
      <c r="P67" s="101"/>
      <c r="Q67" s="101"/>
      <c r="R67" s="101"/>
    </row>
    <row r="68" spans="3:18" ht="12">
      <c r="C68" s="101"/>
      <c r="D68" s="101"/>
      <c r="E68" s="101"/>
      <c r="F68" s="101"/>
      <c r="G68" s="101"/>
      <c r="H68" s="101"/>
      <c r="I68" s="101"/>
      <c r="J68" s="101"/>
      <c r="K68" s="101"/>
      <c r="L68" s="101"/>
      <c r="M68" s="101"/>
      <c r="N68" s="101"/>
      <c r="O68" s="101"/>
      <c r="P68" s="101"/>
      <c r="Q68" s="101"/>
      <c r="R68" s="101"/>
    </row>
    <row r="69" spans="3:18" ht="12">
      <c r="C69" s="101"/>
      <c r="D69" s="101"/>
      <c r="E69" s="101"/>
      <c r="F69" s="101"/>
      <c r="G69" s="101"/>
      <c r="H69" s="101"/>
      <c r="I69" s="101"/>
      <c r="J69" s="101"/>
      <c r="K69" s="101"/>
      <c r="L69" s="101"/>
      <c r="M69" s="101"/>
      <c r="N69" s="101"/>
      <c r="O69" s="101"/>
      <c r="P69" s="101"/>
      <c r="Q69" s="101"/>
      <c r="R69" s="101"/>
    </row>
    <row r="70" spans="3:18" ht="12">
      <c r="C70" s="101"/>
      <c r="D70" s="101"/>
      <c r="E70" s="101"/>
      <c r="F70" s="101"/>
      <c r="G70" s="101"/>
      <c r="H70" s="101"/>
      <c r="I70" s="101"/>
      <c r="J70" s="101"/>
      <c r="K70" s="101"/>
      <c r="L70" s="101"/>
      <c r="M70" s="101"/>
      <c r="N70" s="101"/>
      <c r="O70" s="101"/>
      <c r="P70" s="101"/>
      <c r="Q70" s="101"/>
      <c r="R70" s="101"/>
    </row>
    <row r="71" spans="3:18" ht="12">
      <c r="C71" s="101"/>
      <c r="D71" s="101"/>
      <c r="E71" s="101"/>
      <c r="F71" s="101"/>
      <c r="G71" s="101"/>
      <c r="H71" s="101"/>
      <c r="I71" s="101"/>
      <c r="J71" s="101"/>
      <c r="K71" s="101"/>
      <c r="L71" s="101"/>
      <c r="M71" s="101"/>
      <c r="N71" s="101"/>
      <c r="O71" s="101"/>
      <c r="P71" s="101"/>
      <c r="Q71" s="101"/>
      <c r="R71" s="101"/>
    </row>
    <row r="72" spans="3:18" ht="12">
      <c r="C72" s="101"/>
      <c r="D72" s="101"/>
      <c r="E72" s="101"/>
      <c r="F72" s="101"/>
      <c r="G72" s="101"/>
      <c r="H72" s="101"/>
      <c r="I72" s="101"/>
      <c r="J72" s="101"/>
      <c r="K72" s="101"/>
      <c r="L72" s="101"/>
      <c r="M72" s="101"/>
      <c r="N72" s="101"/>
      <c r="O72" s="101"/>
      <c r="P72" s="101"/>
      <c r="Q72" s="101"/>
      <c r="R72" s="101"/>
    </row>
    <row r="73" spans="3:18" ht="12">
      <c r="C73" s="101"/>
      <c r="D73" s="101"/>
      <c r="E73" s="101"/>
      <c r="F73" s="101"/>
      <c r="G73" s="101"/>
      <c r="H73" s="101"/>
      <c r="I73" s="101"/>
      <c r="J73" s="101"/>
      <c r="K73" s="101"/>
      <c r="L73" s="101"/>
      <c r="M73" s="101"/>
      <c r="N73" s="101"/>
      <c r="O73" s="101"/>
      <c r="P73" s="101"/>
      <c r="Q73" s="101"/>
      <c r="R73" s="101"/>
    </row>
    <row r="74" spans="3:18" ht="12">
      <c r="C74" s="101"/>
      <c r="D74" s="101"/>
      <c r="E74" s="101"/>
      <c r="F74" s="101"/>
      <c r="G74" s="101"/>
      <c r="H74" s="101"/>
      <c r="I74" s="101"/>
      <c r="J74" s="101"/>
      <c r="K74" s="101"/>
      <c r="L74" s="101"/>
      <c r="M74" s="101"/>
      <c r="N74" s="101"/>
      <c r="O74" s="101"/>
      <c r="P74" s="101"/>
      <c r="Q74" s="101"/>
      <c r="R74" s="101"/>
    </row>
    <row r="75" spans="3:18" ht="12">
      <c r="C75" s="101"/>
      <c r="D75" s="101"/>
      <c r="E75" s="101"/>
      <c r="F75" s="101"/>
      <c r="G75" s="101"/>
      <c r="H75" s="101"/>
      <c r="I75" s="101"/>
      <c r="J75" s="101"/>
      <c r="K75" s="101"/>
      <c r="L75" s="101"/>
      <c r="M75" s="101"/>
      <c r="N75" s="101"/>
      <c r="O75" s="101"/>
      <c r="P75" s="101"/>
      <c r="Q75" s="101"/>
      <c r="R75" s="101"/>
    </row>
    <row r="76" spans="3:18" ht="12">
      <c r="C76" s="101"/>
      <c r="D76" s="101"/>
      <c r="E76" s="101"/>
      <c r="F76" s="101"/>
      <c r="G76" s="101"/>
      <c r="H76" s="101"/>
      <c r="I76" s="101"/>
      <c r="J76" s="101"/>
      <c r="K76" s="101"/>
      <c r="L76" s="101"/>
      <c r="M76" s="101"/>
      <c r="N76" s="101"/>
      <c r="O76" s="101"/>
      <c r="P76" s="101"/>
      <c r="Q76" s="101"/>
      <c r="R76" s="101"/>
    </row>
    <row r="77" spans="3:18" ht="12">
      <c r="C77" s="101"/>
      <c r="D77" s="101"/>
      <c r="E77" s="101"/>
      <c r="F77" s="101"/>
      <c r="G77" s="101"/>
      <c r="H77" s="101"/>
      <c r="I77" s="101"/>
      <c r="J77" s="101"/>
      <c r="K77" s="101"/>
      <c r="L77" s="101"/>
      <c r="M77" s="101"/>
      <c r="N77" s="101"/>
      <c r="O77" s="101"/>
      <c r="P77" s="101"/>
      <c r="Q77" s="101"/>
      <c r="R77" s="101"/>
    </row>
    <row r="78" spans="3:18" ht="12">
      <c r="C78" s="101"/>
      <c r="D78" s="101"/>
      <c r="E78" s="101"/>
      <c r="F78" s="101"/>
      <c r="G78" s="101"/>
      <c r="H78" s="101"/>
      <c r="I78" s="101"/>
      <c r="J78" s="101"/>
      <c r="K78" s="101"/>
      <c r="L78" s="101"/>
      <c r="M78" s="101"/>
      <c r="N78" s="101"/>
      <c r="O78" s="101"/>
      <c r="P78" s="101"/>
      <c r="Q78" s="101"/>
      <c r="R78" s="101"/>
    </row>
    <row r="79" spans="3:18" ht="12">
      <c r="C79" s="101"/>
      <c r="D79" s="101"/>
      <c r="E79" s="101"/>
      <c r="F79" s="101"/>
      <c r="G79" s="101"/>
      <c r="H79" s="101"/>
      <c r="I79" s="101"/>
      <c r="J79" s="101"/>
      <c r="K79" s="101"/>
      <c r="L79" s="101"/>
      <c r="M79" s="101"/>
      <c r="N79" s="101"/>
      <c r="O79" s="101"/>
      <c r="P79" s="101"/>
      <c r="Q79" s="101"/>
      <c r="R79" s="101"/>
    </row>
    <row r="80" spans="3:18" ht="12">
      <c r="C80" s="101"/>
      <c r="D80" s="101"/>
      <c r="E80" s="101"/>
      <c r="F80" s="101"/>
      <c r="G80" s="101"/>
      <c r="H80" s="101"/>
      <c r="I80" s="101"/>
      <c r="J80" s="101"/>
      <c r="K80" s="101"/>
      <c r="L80" s="101"/>
      <c r="M80" s="101"/>
      <c r="N80" s="101"/>
      <c r="O80" s="101"/>
      <c r="P80" s="101"/>
      <c r="Q80" s="101"/>
      <c r="R80" s="101"/>
    </row>
    <row r="81" spans="3:18" ht="12">
      <c r="C81" s="101"/>
      <c r="D81" s="101"/>
      <c r="E81" s="101"/>
      <c r="F81" s="101"/>
      <c r="G81" s="101"/>
      <c r="H81" s="101"/>
      <c r="I81" s="101"/>
      <c r="J81" s="101"/>
      <c r="K81" s="101"/>
      <c r="L81" s="101"/>
      <c r="M81" s="101"/>
      <c r="N81" s="101"/>
      <c r="O81" s="101"/>
      <c r="P81" s="101"/>
      <c r="Q81" s="101"/>
      <c r="R81" s="101"/>
    </row>
    <row r="82" spans="3:18" ht="12">
      <c r="C82" s="101"/>
      <c r="D82" s="101"/>
      <c r="E82" s="101"/>
      <c r="F82" s="101"/>
      <c r="G82" s="101"/>
      <c r="H82" s="101"/>
      <c r="I82" s="101"/>
      <c r="J82" s="101"/>
      <c r="K82" s="101"/>
      <c r="L82" s="101"/>
      <c r="M82" s="101"/>
      <c r="N82" s="101"/>
      <c r="O82" s="101"/>
      <c r="P82" s="101"/>
      <c r="Q82" s="101"/>
      <c r="R82" s="101"/>
    </row>
    <row r="83" spans="3:18" ht="12">
      <c r="C83" s="101"/>
      <c r="D83" s="101"/>
      <c r="E83" s="101"/>
      <c r="F83" s="101"/>
      <c r="G83" s="101"/>
      <c r="H83" s="101"/>
      <c r="I83" s="101"/>
      <c r="J83" s="101"/>
      <c r="K83" s="101"/>
      <c r="L83" s="101"/>
      <c r="M83" s="101"/>
      <c r="N83" s="101"/>
      <c r="O83" s="101"/>
      <c r="P83" s="101"/>
      <c r="Q83" s="101"/>
      <c r="R83" s="101"/>
    </row>
    <row r="84" spans="3:18" ht="12">
      <c r="C84" s="101"/>
      <c r="D84" s="101"/>
      <c r="E84" s="101"/>
      <c r="F84" s="101"/>
      <c r="G84" s="101"/>
      <c r="H84" s="101"/>
      <c r="I84" s="101"/>
      <c r="J84" s="101"/>
      <c r="K84" s="101"/>
      <c r="L84" s="101"/>
      <c r="M84" s="101"/>
      <c r="N84" s="101"/>
      <c r="O84" s="101"/>
      <c r="P84" s="101"/>
      <c r="Q84" s="101"/>
      <c r="R84" s="101"/>
    </row>
    <row r="85" spans="3:18" ht="12">
      <c r="C85" s="101"/>
      <c r="D85" s="101"/>
      <c r="E85" s="101"/>
      <c r="F85" s="101"/>
      <c r="G85" s="101"/>
      <c r="H85" s="101"/>
      <c r="I85" s="101"/>
      <c r="J85" s="101"/>
      <c r="K85" s="101"/>
      <c r="L85" s="101"/>
      <c r="M85" s="101"/>
      <c r="N85" s="101"/>
      <c r="O85" s="101"/>
      <c r="P85" s="101"/>
      <c r="Q85" s="101"/>
      <c r="R85" s="101"/>
    </row>
    <row r="86" spans="3:18" ht="12">
      <c r="C86" s="101"/>
      <c r="D86" s="101"/>
      <c r="E86" s="101"/>
      <c r="F86" s="101"/>
      <c r="G86" s="101"/>
      <c r="H86" s="101"/>
      <c r="I86" s="101"/>
      <c r="J86" s="101"/>
      <c r="K86" s="101"/>
      <c r="L86" s="101"/>
      <c r="M86" s="101"/>
      <c r="N86" s="101"/>
      <c r="O86" s="101"/>
      <c r="P86" s="101"/>
      <c r="Q86" s="101"/>
      <c r="R86" s="101"/>
    </row>
    <row r="87" spans="3:18" ht="12">
      <c r="C87" s="101"/>
      <c r="D87" s="101"/>
      <c r="E87" s="101"/>
      <c r="F87" s="101"/>
      <c r="G87" s="101"/>
      <c r="H87" s="101"/>
      <c r="I87" s="101"/>
      <c r="J87" s="101"/>
      <c r="K87" s="101"/>
      <c r="L87" s="101"/>
      <c r="M87" s="101"/>
      <c r="N87" s="101"/>
      <c r="O87" s="101"/>
      <c r="P87" s="101"/>
      <c r="Q87" s="101"/>
      <c r="R87" s="101"/>
    </row>
    <row r="88" spans="3:18" ht="12">
      <c r="C88" s="101"/>
      <c r="D88" s="101"/>
      <c r="E88" s="101"/>
      <c r="F88" s="101"/>
      <c r="G88" s="101"/>
      <c r="H88" s="101"/>
      <c r="I88" s="101"/>
      <c r="J88" s="101"/>
      <c r="K88" s="101"/>
      <c r="L88" s="101"/>
      <c r="M88" s="101"/>
      <c r="N88" s="101"/>
      <c r="O88" s="101"/>
      <c r="P88" s="101"/>
      <c r="Q88" s="101"/>
      <c r="R88" s="101"/>
    </row>
    <row r="89" spans="3:18" ht="12">
      <c r="C89" s="101"/>
      <c r="D89" s="101"/>
      <c r="E89" s="101"/>
      <c r="F89" s="101"/>
      <c r="G89" s="101"/>
      <c r="H89" s="101"/>
      <c r="I89" s="101"/>
      <c r="J89" s="101"/>
      <c r="K89" s="101"/>
      <c r="L89" s="101"/>
      <c r="M89" s="101"/>
      <c r="N89" s="101"/>
      <c r="O89" s="101"/>
      <c r="P89" s="101"/>
      <c r="Q89" s="101"/>
      <c r="R89" s="101"/>
    </row>
  </sheetData>
  <mergeCells count="19">
    <mergeCell ref="K3:K4"/>
    <mergeCell ref="D3:D4"/>
    <mergeCell ref="F3:F4"/>
    <mergeCell ref="G3:G4"/>
    <mergeCell ref="P3:P4"/>
    <mergeCell ref="Q3:Q4"/>
    <mergeCell ref="E3:E4"/>
    <mergeCell ref="L3:L4"/>
    <mergeCell ref="M3:M4"/>
    <mergeCell ref="N3:N4"/>
    <mergeCell ref="O3:O4"/>
    <mergeCell ref="H3:H4"/>
    <mergeCell ref="I3:I4"/>
    <mergeCell ref="J3:J4"/>
    <mergeCell ref="A48:B48"/>
    <mergeCell ref="A3:B4"/>
    <mergeCell ref="A6:B6"/>
    <mergeCell ref="A20:B20"/>
    <mergeCell ref="A34:B34"/>
  </mergeCells>
  <printOptions/>
  <pageMargins left="0.4724409448818898" right="0.31496062992125984" top="0.5905511811023623" bottom="0.3937007874015748" header="0.2755905511811024" footer="0.1968503937007874"/>
  <pageSetup fitToHeight="1" fitToWidth="1" horizontalDpi="400" verticalDpi="400" orientation="portrait" paperSize="9" scale="79" r:id="rId1"/>
  <headerFooter alignWithMargins="0">
    <oddHeader>&amp;R&amp;D&amp;T</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N79"/>
  <sheetViews>
    <sheetView workbookViewId="0" topLeftCell="A1">
      <pane ySplit="4" topLeftCell="BM23" activePane="bottomLeft" state="frozen"/>
      <selection pane="topLeft" activeCell="N34" sqref="N34:N37"/>
      <selection pane="bottomLeft" activeCell="A1" sqref="A1"/>
    </sheetView>
  </sheetViews>
  <sheetFormatPr defaultColWidth="9.00390625" defaultRowHeight="13.5"/>
  <cols>
    <col min="1" max="1" width="2.625" style="142" customWidth="1"/>
    <col min="2" max="2" width="25.625" style="142" customWidth="1"/>
    <col min="3" max="11" width="7.625" style="142" customWidth="1"/>
    <col min="12" max="16384" width="9.00390625" style="142" customWidth="1"/>
  </cols>
  <sheetData>
    <row r="1" spans="1:8" ht="18" customHeight="1">
      <c r="A1" s="140" t="s">
        <v>297</v>
      </c>
      <c r="B1" s="141"/>
      <c r="C1" s="141"/>
      <c r="D1" s="141"/>
      <c r="E1" s="141"/>
      <c r="F1" s="141"/>
      <c r="G1" s="141"/>
      <c r="H1" s="141"/>
    </row>
    <row r="2" spans="1:11" ht="15" customHeight="1" thickBot="1">
      <c r="A2" s="143" t="s">
        <v>244</v>
      </c>
      <c r="B2" s="143"/>
      <c r="C2" s="143"/>
      <c r="D2" s="143"/>
      <c r="E2" s="143"/>
      <c r="F2" s="143"/>
      <c r="G2" s="143"/>
      <c r="H2" s="143"/>
      <c r="I2" s="143"/>
      <c r="J2" s="143"/>
      <c r="K2" s="144" t="s">
        <v>714</v>
      </c>
    </row>
    <row r="3" spans="1:11" s="149" customFormat="1" ht="15" customHeight="1" thickTop="1">
      <c r="A3" s="145"/>
      <c r="B3" s="146" t="s">
        <v>715</v>
      </c>
      <c r="C3" s="147" t="s">
        <v>716</v>
      </c>
      <c r="D3" s="147"/>
      <c r="E3" s="147"/>
      <c r="F3" s="147" t="s">
        <v>717</v>
      </c>
      <c r="G3" s="147"/>
      <c r="H3" s="147"/>
      <c r="I3" s="147" t="s">
        <v>245</v>
      </c>
      <c r="J3" s="147"/>
      <c r="K3" s="148"/>
    </row>
    <row r="4" spans="1:11" s="149" customFormat="1" ht="15" customHeight="1">
      <c r="A4" s="150"/>
      <c r="B4" s="151" t="s">
        <v>718</v>
      </c>
      <c r="C4" s="152" t="s">
        <v>719</v>
      </c>
      <c r="D4" s="152" t="s">
        <v>240</v>
      </c>
      <c r="E4" s="152" t="s">
        <v>241</v>
      </c>
      <c r="F4" s="152" t="s">
        <v>242</v>
      </c>
      <c r="G4" s="152" t="s">
        <v>240</v>
      </c>
      <c r="H4" s="152" t="s">
        <v>241</v>
      </c>
      <c r="I4" s="152" t="s">
        <v>242</v>
      </c>
      <c r="J4" s="152" t="s">
        <v>240</v>
      </c>
      <c r="K4" s="153" t="s">
        <v>241</v>
      </c>
    </row>
    <row r="5" spans="1:12" s="157" customFormat="1" ht="15" customHeight="1">
      <c r="A5" s="1338" t="s">
        <v>246</v>
      </c>
      <c r="B5" s="1339"/>
      <c r="C5" s="154"/>
      <c r="D5" s="154"/>
      <c r="E5" s="154"/>
      <c r="F5" s="154"/>
      <c r="G5" s="154"/>
      <c r="H5" s="154"/>
      <c r="I5" s="154"/>
      <c r="J5" s="154"/>
      <c r="K5" s="155"/>
      <c r="L5" s="156"/>
    </row>
    <row r="6" spans="1:12" s="157" customFormat="1" ht="17.25" customHeight="1">
      <c r="A6" s="158"/>
      <c r="B6" s="159" t="s">
        <v>90</v>
      </c>
      <c r="C6" s="160">
        <v>299967</v>
      </c>
      <c r="D6" s="160">
        <v>366568</v>
      </c>
      <c r="E6" s="160">
        <v>207961</v>
      </c>
      <c r="F6" s="160">
        <v>250821</v>
      </c>
      <c r="G6" s="160">
        <v>305439</v>
      </c>
      <c r="H6" s="160">
        <v>175370</v>
      </c>
      <c r="I6" s="160">
        <v>49146</v>
      </c>
      <c r="J6" s="160">
        <v>61129</v>
      </c>
      <c r="K6" s="161">
        <v>32591</v>
      </c>
      <c r="L6" s="156"/>
    </row>
    <row r="7" spans="1:12" s="157" customFormat="1" ht="17.25" customHeight="1">
      <c r="A7" s="158"/>
      <c r="B7" s="159" t="s">
        <v>91</v>
      </c>
      <c r="C7" s="162">
        <v>301809</v>
      </c>
      <c r="D7" s="163">
        <v>365868</v>
      </c>
      <c r="E7" s="162">
        <v>214970</v>
      </c>
      <c r="F7" s="162">
        <v>253918</v>
      </c>
      <c r="G7" s="162">
        <v>307122</v>
      </c>
      <c r="H7" s="162">
        <v>181794</v>
      </c>
      <c r="I7" s="162">
        <v>47891</v>
      </c>
      <c r="J7" s="162">
        <v>58746</v>
      </c>
      <c r="K7" s="164">
        <v>33176</v>
      </c>
      <c r="L7" s="156"/>
    </row>
    <row r="8" spans="1:12" s="167" customFormat="1" ht="17.25" customHeight="1">
      <c r="A8" s="165"/>
      <c r="B8" s="159" t="s">
        <v>92</v>
      </c>
      <c r="C8" s="162">
        <v>280003</v>
      </c>
      <c r="D8" s="163">
        <v>343891</v>
      </c>
      <c r="E8" s="162">
        <v>202224</v>
      </c>
      <c r="F8" s="162">
        <v>236691</v>
      </c>
      <c r="G8" s="162">
        <v>289862</v>
      </c>
      <c r="H8" s="162">
        <v>171959</v>
      </c>
      <c r="I8" s="162">
        <v>43312</v>
      </c>
      <c r="J8" s="162">
        <v>54029</v>
      </c>
      <c r="K8" s="164">
        <v>30265</v>
      </c>
      <c r="L8" s="166"/>
    </row>
    <row r="9" spans="1:12" s="167" customFormat="1" ht="17.25" customHeight="1">
      <c r="A9" s="165"/>
      <c r="B9" s="168" t="s">
        <v>720</v>
      </c>
      <c r="C9" s="169">
        <v>280115</v>
      </c>
      <c r="D9" s="169">
        <v>342663</v>
      </c>
      <c r="E9" s="169">
        <v>205945</v>
      </c>
      <c r="F9" s="169">
        <v>234767</v>
      </c>
      <c r="G9" s="169">
        <v>286516</v>
      </c>
      <c r="H9" s="169">
        <v>173403</v>
      </c>
      <c r="I9" s="169">
        <v>45348</v>
      </c>
      <c r="J9" s="169">
        <v>56147</v>
      </c>
      <c r="K9" s="170">
        <v>32542</v>
      </c>
      <c r="L9" s="166"/>
    </row>
    <row r="10" spans="1:12" s="157" customFormat="1" ht="22.5" customHeight="1">
      <c r="A10" s="158"/>
      <c r="B10" s="171" t="s">
        <v>247</v>
      </c>
      <c r="C10" s="160">
        <v>237378</v>
      </c>
      <c r="D10" s="160">
        <v>292626</v>
      </c>
      <c r="E10" s="160">
        <v>171297</v>
      </c>
      <c r="F10" s="160">
        <v>229075</v>
      </c>
      <c r="G10" s="160">
        <v>280448</v>
      </c>
      <c r="H10" s="160">
        <v>167628</v>
      </c>
      <c r="I10" s="160">
        <v>8303</v>
      </c>
      <c r="J10" s="160">
        <v>12178</v>
      </c>
      <c r="K10" s="161">
        <v>3669</v>
      </c>
      <c r="L10" s="156"/>
    </row>
    <row r="11" spans="1:12" s="157" customFormat="1" ht="15" customHeight="1">
      <c r="A11" s="158"/>
      <c r="B11" s="171" t="s">
        <v>721</v>
      </c>
      <c r="C11" s="160">
        <v>231203</v>
      </c>
      <c r="D11" s="160">
        <v>282432</v>
      </c>
      <c r="E11" s="160">
        <v>168870</v>
      </c>
      <c r="F11" s="160">
        <v>229590</v>
      </c>
      <c r="G11" s="160">
        <v>281092</v>
      </c>
      <c r="H11" s="160">
        <v>166924</v>
      </c>
      <c r="I11" s="160">
        <v>1613</v>
      </c>
      <c r="J11" s="160">
        <v>1340</v>
      </c>
      <c r="K11" s="161">
        <v>1946</v>
      </c>
      <c r="L11" s="156"/>
    </row>
    <row r="12" spans="1:12" s="157" customFormat="1" ht="15" customHeight="1">
      <c r="A12" s="158"/>
      <c r="B12" s="171" t="s">
        <v>722</v>
      </c>
      <c r="C12" s="160">
        <v>240032</v>
      </c>
      <c r="D12" s="160">
        <v>297563</v>
      </c>
      <c r="E12" s="160">
        <v>173309</v>
      </c>
      <c r="F12" s="160">
        <v>234071</v>
      </c>
      <c r="G12" s="160">
        <v>289650</v>
      </c>
      <c r="H12" s="160">
        <v>169612</v>
      </c>
      <c r="I12" s="160">
        <v>5961</v>
      </c>
      <c r="J12" s="160">
        <v>7913</v>
      </c>
      <c r="K12" s="161">
        <v>3697</v>
      </c>
      <c r="L12" s="156"/>
    </row>
    <row r="13" spans="1:12" s="157" customFormat="1" ht="15" customHeight="1">
      <c r="A13" s="158"/>
      <c r="B13" s="171" t="s">
        <v>723</v>
      </c>
      <c r="C13" s="160">
        <v>234677</v>
      </c>
      <c r="D13" s="160">
        <v>288307</v>
      </c>
      <c r="E13" s="160">
        <v>171231</v>
      </c>
      <c r="F13" s="160">
        <v>232038</v>
      </c>
      <c r="G13" s="160">
        <v>284578</v>
      </c>
      <c r="H13" s="160">
        <v>169880</v>
      </c>
      <c r="I13" s="160">
        <v>2639</v>
      </c>
      <c r="J13" s="160">
        <v>3729</v>
      </c>
      <c r="K13" s="161">
        <v>1351</v>
      </c>
      <c r="L13" s="156"/>
    </row>
    <row r="14" spans="1:12" s="157" customFormat="1" ht="15" customHeight="1">
      <c r="A14" s="158"/>
      <c r="B14" s="171" t="s">
        <v>724</v>
      </c>
      <c r="C14" s="160">
        <v>230142</v>
      </c>
      <c r="D14" s="160">
        <v>279275</v>
      </c>
      <c r="E14" s="160">
        <v>171611</v>
      </c>
      <c r="F14" s="160">
        <v>229058</v>
      </c>
      <c r="G14" s="160">
        <v>278160</v>
      </c>
      <c r="H14" s="160">
        <v>170565</v>
      </c>
      <c r="I14" s="160">
        <v>1084</v>
      </c>
      <c r="J14" s="160">
        <v>1115</v>
      </c>
      <c r="K14" s="161">
        <v>1046</v>
      </c>
      <c r="L14" s="156"/>
    </row>
    <row r="15" spans="1:12" s="157" customFormat="1" ht="15" customHeight="1">
      <c r="A15" s="158"/>
      <c r="B15" s="171" t="s">
        <v>725</v>
      </c>
      <c r="C15" s="160">
        <v>380831</v>
      </c>
      <c r="D15" s="160">
        <v>470407</v>
      </c>
      <c r="E15" s="160">
        <v>274106</v>
      </c>
      <c r="F15" s="160">
        <v>233642</v>
      </c>
      <c r="G15" s="160">
        <v>284689</v>
      </c>
      <c r="H15" s="160">
        <v>172822</v>
      </c>
      <c r="I15" s="160">
        <v>147189</v>
      </c>
      <c r="J15" s="160">
        <v>185718</v>
      </c>
      <c r="K15" s="161">
        <v>101284</v>
      </c>
      <c r="L15" s="156"/>
    </row>
    <row r="16" spans="1:12" s="157" customFormat="1" ht="15" customHeight="1">
      <c r="A16" s="158"/>
      <c r="B16" s="171" t="s">
        <v>726</v>
      </c>
      <c r="C16" s="160">
        <v>318785</v>
      </c>
      <c r="D16" s="160">
        <v>385700</v>
      </c>
      <c r="E16" s="160">
        <v>239492</v>
      </c>
      <c r="F16" s="160">
        <v>239419</v>
      </c>
      <c r="G16" s="160">
        <v>291267</v>
      </c>
      <c r="H16" s="160">
        <v>177980</v>
      </c>
      <c r="I16" s="160">
        <v>79366</v>
      </c>
      <c r="J16" s="160">
        <v>94433</v>
      </c>
      <c r="K16" s="161">
        <v>61512</v>
      </c>
      <c r="L16" s="156"/>
    </row>
    <row r="17" spans="1:12" s="157" customFormat="1" ht="15" customHeight="1">
      <c r="A17" s="158"/>
      <c r="B17" s="171" t="s">
        <v>727</v>
      </c>
      <c r="C17" s="160">
        <v>263487</v>
      </c>
      <c r="D17" s="160">
        <v>322163</v>
      </c>
      <c r="E17" s="160">
        <v>193387</v>
      </c>
      <c r="F17" s="160">
        <v>237582</v>
      </c>
      <c r="G17" s="160">
        <v>287132</v>
      </c>
      <c r="H17" s="160">
        <v>178385</v>
      </c>
      <c r="I17" s="160">
        <v>25905</v>
      </c>
      <c r="J17" s="160">
        <v>35031</v>
      </c>
      <c r="K17" s="161">
        <v>15002</v>
      </c>
      <c r="L17" s="156"/>
    </row>
    <row r="18" spans="1:12" s="157" customFormat="1" ht="15" customHeight="1">
      <c r="A18" s="158"/>
      <c r="B18" s="171" t="s">
        <v>728</v>
      </c>
      <c r="C18" s="160">
        <v>238772</v>
      </c>
      <c r="D18" s="160">
        <v>291574</v>
      </c>
      <c r="E18" s="160">
        <v>176060</v>
      </c>
      <c r="F18" s="160">
        <v>236819</v>
      </c>
      <c r="G18" s="160">
        <v>288474</v>
      </c>
      <c r="H18" s="160">
        <v>175468</v>
      </c>
      <c r="I18" s="160">
        <v>1953</v>
      </c>
      <c r="J18" s="160">
        <v>3100</v>
      </c>
      <c r="K18" s="161">
        <v>592</v>
      </c>
      <c r="L18" s="156"/>
    </row>
    <row r="19" spans="1:12" s="157" customFormat="1" ht="15" customHeight="1">
      <c r="A19" s="158"/>
      <c r="B19" s="171" t="s">
        <v>729</v>
      </c>
      <c r="C19" s="160">
        <v>237753</v>
      </c>
      <c r="D19" s="160">
        <v>288473</v>
      </c>
      <c r="E19" s="160">
        <v>177639</v>
      </c>
      <c r="F19" s="160">
        <v>236876</v>
      </c>
      <c r="G19" s="160">
        <v>287267</v>
      </c>
      <c r="H19" s="160">
        <v>177153</v>
      </c>
      <c r="I19" s="160">
        <v>877</v>
      </c>
      <c r="J19" s="160">
        <v>1206</v>
      </c>
      <c r="K19" s="161">
        <v>486</v>
      </c>
      <c r="L19" s="156"/>
    </row>
    <row r="20" spans="1:12" s="157" customFormat="1" ht="15" customHeight="1">
      <c r="A20" s="158"/>
      <c r="B20" s="171" t="s">
        <v>730</v>
      </c>
      <c r="C20" s="160">
        <v>244979</v>
      </c>
      <c r="D20" s="160">
        <v>301546</v>
      </c>
      <c r="E20" s="160">
        <v>178812</v>
      </c>
      <c r="F20" s="160">
        <v>238186</v>
      </c>
      <c r="G20" s="160">
        <v>291190</v>
      </c>
      <c r="H20" s="160">
        <v>176186</v>
      </c>
      <c r="I20" s="160">
        <v>6793</v>
      </c>
      <c r="J20" s="160">
        <v>10356</v>
      </c>
      <c r="K20" s="161">
        <v>2626</v>
      </c>
      <c r="L20" s="156"/>
    </row>
    <row r="21" spans="1:12" s="157" customFormat="1" ht="15" customHeight="1">
      <c r="A21" s="158"/>
      <c r="B21" s="171" t="s">
        <v>731</v>
      </c>
      <c r="C21" s="160">
        <v>504636</v>
      </c>
      <c r="D21" s="160">
        <v>615215</v>
      </c>
      <c r="E21" s="160">
        <v>375264</v>
      </c>
      <c r="F21" s="160">
        <v>240980</v>
      </c>
      <c r="G21" s="160">
        <v>294595</v>
      </c>
      <c r="H21" s="160">
        <v>178253</v>
      </c>
      <c r="I21" s="160">
        <v>263656</v>
      </c>
      <c r="J21" s="160">
        <v>320620</v>
      </c>
      <c r="K21" s="161">
        <v>197011</v>
      </c>
      <c r="L21" s="156"/>
    </row>
    <row r="22" spans="1:12" s="157" customFormat="1" ht="22.5" customHeight="1">
      <c r="A22" s="1338" t="s">
        <v>248</v>
      </c>
      <c r="B22" s="1339"/>
      <c r="C22" s="160"/>
      <c r="D22" s="160"/>
      <c r="E22" s="160"/>
      <c r="F22" s="160"/>
      <c r="G22" s="160"/>
      <c r="H22" s="160"/>
      <c r="I22" s="160"/>
      <c r="J22" s="160"/>
      <c r="K22" s="161"/>
      <c r="L22" s="156"/>
    </row>
    <row r="23" spans="1:12" s="157" customFormat="1" ht="22.5" customHeight="1">
      <c r="A23" s="172" t="s">
        <v>732</v>
      </c>
      <c r="B23" s="159" t="s">
        <v>195</v>
      </c>
      <c r="C23" s="160">
        <v>275658</v>
      </c>
      <c r="D23" s="160">
        <v>289689</v>
      </c>
      <c r="E23" s="160">
        <v>204964</v>
      </c>
      <c r="F23" s="160">
        <v>261170</v>
      </c>
      <c r="G23" s="160">
        <v>274571</v>
      </c>
      <c r="H23" s="160">
        <v>193651</v>
      </c>
      <c r="I23" s="160">
        <v>14488</v>
      </c>
      <c r="J23" s="160">
        <v>15118</v>
      </c>
      <c r="K23" s="161">
        <v>11313</v>
      </c>
      <c r="L23" s="156"/>
    </row>
    <row r="24" spans="1:12" s="157" customFormat="1" ht="17.25" customHeight="1">
      <c r="A24" s="172" t="s">
        <v>733</v>
      </c>
      <c r="B24" s="159" t="s">
        <v>196</v>
      </c>
      <c r="C24" s="160">
        <v>291259</v>
      </c>
      <c r="D24" s="160">
        <v>359680</v>
      </c>
      <c r="E24" s="160">
        <v>188802</v>
      </c>
      <c r="F24" s="160">
        <v>241760</v>
      </c>
      <c r="G24" s="160">
        <v>294756</v>
      </c>
      <c r="H24" s="160">
        <v>162401</v>
      </c>
      <c r="I24" s="160">
        <v>49499</v>
      </c>
      <c r="J24" s="160">
        <v>64924</v>
      </c>
      <c r="K24" s="161">
        <v>26401</v>
      </c>
      <c r="L24" s="156"/>
    </row>
    <row r="25" spans="1:12" s="157" customFormat="1" ht="15" customHeight="1">
      <c r="A25" s="159"/>
      <c r="B25" s="159" t="s">
        <v>734</v>
      </c>
      <c r="C25" s="160">
        <v>214130</v>
      </c>
      <c r="D25" s="160">
        <v>280531</v>
      </c>
      <c r="E25" s="160">
        <v>160433</v>
      </c>
      <c r="F25" s="160">
        <v>187257</v>
      </c>
      <c r="G25" s="160">
        <v>244064</v>
      </c>
      <c r="H25" s="160">
        <v>141319</v>
      </c>
      <c r="I25" s="160">
        <v>26873</v>
      </c>
      <c r="J25" s="160">
        <v>36467</v>
      </c>
      <c r="K25" s="161">
        <v>19114</v>
      </c>
      <c r="L25" s="156"/>
    </row>
    <row r="26" spans="1:12" s="157" customFormat="1" ht="15" customHeight="1">
      <c r="A26" s="159"/>
      <c r="B26" s="159" t="s">
        <v>735</v>
      </c>
      <c r="C26" s="160">
        <v>194102</v>
      </c>
      <c r="D26" s="160">
        <v>237469</v>
      </c>
      <c r="E26" s="160">
        <v>163605</v>
      </c>
      <c r="F26" s="160">
        <v>179254</v>
      </c>
      <c r="G26" s="160">
        <v>219666</v>
      </c>
      <c r="H26" s="160">
        <v>150835</v>
      </c>
      <c r="I26" s="160">
        <v>14848</v>
      </c>
      <c r="J26" s="160">
        <v>17803</v>
      </c>
      <c r="K26" s="161">
        <v>12770</v>
      </c>
      <c r="L26" s="156"/>
    </row>
    <row r="27" spans="1:12" s="157" customFormat="1" ht="15" customHeight="1">
      <c r="A27" s="159"/>
      <c r="B27" s="159" t="s">
        <v>736</v>
      </c>
      <c r="C27" s="160">
        <v>143323</v>
      </c>
      <c r="D27" s="160">
        <v>233627</v>
      </c>
      <c r="E27" s="160">
        <v>131743</v>
      </c>
      <c r="F27" s="160">
        <v>137795</v>
      </c>
      <c r="G27" s="160">
        <v>220623</v>
      </c>
      <c r="H27" s="160">
        <v>127174</v>
      </c>
      <c r="I27" s="160">
        <v>5528</v>
      </c>
      <c r="J27" s="160">
        <v>13004</v>
      </c>
      <c r="K27" s="161">
        <v>4569</v>
      </c>
      <c r="L27" s="156"/>
    </row>
    <row r="28" spans="1:12" s="157" customFormat="1" ht="15" customHeight="1">
      <c r="A28" s="159"/>
      <c r="B28" s="159" t="s">
        <v>737</v>
      </c>
      <c r="C28" s="160">
        <v>243072</v>
      </c>
      <c r="D28" s="160">
        <v>253759</v>
      </c>
      <c r="E28" s="160">
        <v>202470</v>
      </c>
      <c r="F28" s="160">
        <v>222639</v>
      </c>
      <c r="G28" s="160">
        <v>234871</v>
      </c>
      <c r="H28" s="160">
        <v>176167</v>
      </c>
      <c r="I28" s="160">
        <v>20433</v>
      </c>
      <c r="J28" s="160">
        <v>18888</v>
      </c>
      <c r="K28" s="161">
        <v>26303</v>
      </c>
      <c r="L28" s="156"/>
    </row>
    <row r="29" spans="1:12" s="157" customFormat="1" ht="15" customHeight="1">
      <c r="A29" s="159"/>
      <c r="B29" s="159" t="s">
        <v>738</v>
      </c>
      <c r="C29" s="160">
        <v>238660</v>
      </c>
      <c r="D29" s="160">
        <v>274935</v>
      </c>
      <c r="E29" s="160">
        <v>184141</v>
      </c>
      <c r="F29" s="160">
        <v>216672</v>
      </c>
      <c r="G29" s="160">
        <v>249292</v>
      </c>
      <c r="H29" s="160">
        <v>167646</v>
      </c>
      <c r="I29" s="160">
        <v>21988</v>
      </c>
      <c r="J29" s="160">
        <v>25643</v>
      </c>
      <c r="K29" s="161">
        <v>16495</v>
      </c>
      <c r="L29" s="156"/>
    </row>
    <row r="30" spans="1:12" s="157" customFormat="1" ht="15" customHeight="1">
      <c r="A30" s="159"/>
      <c r="B30" s="159" t="s">
        <v>739</v>
      </c>
      <c r="C30" s="160">
        <v>276809</v>
      </c>
      <c r="D30" s="160">
        <v>286535</v>
      </c>
      <c r="E30" s="160">
        <v>219754</v>
      </c>
      <c r="F30" s="160">
        <v>236121</v>
      </c>
      <c r="G30" s="160">
        <v>245010</v>
      </c>
      <c r="H30" s="160">
        <v>183980</v>
      </c>
      <c r="I30" s="160">
        <v>40688</v>
      </c>
      <c r="J30" s="160">
        <v>41525</v>
      </c>
      <c r="K30" s="161">
        <v>35774</v>
      </c>
      <c r="L30" s="156"/>
    </row>
    <row r="31" spans="1:12" s="157" customFormat="1" ht="15" customHeight="1">
      <c r="A31" s="159"/>
      <c r="B31" s="159" t="s">
        <v>740</v>
      </c>
      <c r="C31" s="160">
        <v>277002</v>
      </c>
      <c r="D31" s="160">
        <v>302248</v>
      </c>
      <c r="E31" s="160">
        <v>190288</v>
      </c>
      <c r="F31" s="160">
        <v>234065</v>
      </c>
      <c r="G31" s="160">
        <v>255417</v>
      </c>
      <c r="H31" s="160">
        <v>160725</v>
      </c>
      <c r="I31" s="160">
        <v>42937</v>
      </c>
      <c r="J31" s="160">
        <v>46831</v>
      </c>
      <c r="K31" s="161">
        <v>29563</v>
      </c>
      <c r="L31" s="156"/>
    </row>
    <row r="32" spans="1:12" s="157" customFormat="1" ht="15" customHeight="1">
      <c r="A32" s="159"/>
      <c r="B32" s="159" t="s">
        <v>741</v>
      </c>
      <c r="C32" s="160">
        <v>320280</v>
      </c>
      <c r="D32" s="160">
        <v>352880</v>
      </c>
      <c r="E32" s="160">
        <v>226642</v>
      </c>
      <c r="F32" s="160">
        <v>261852</v>
      </c>
      <c r="G32" s="160">
        <v>286566</v>
      </c>
      <c r="H32" s="160">
        <v>190865</v>
      </c>
      <c r="I32" s="160">
        <v>58428</v>
      </c>
      <c r="J32" s="160">
        <v>66314</v>
      </c>
      <c r="K32" s="161">
        <v>35777</v>
      </c>
      <c r="L32" s="156"/>
    </row>
    <row r="33" spans="1:12" s="157" customFormat="1" ht="15" customHeight="1">
      <c r="A33" s="159"/>
      <c r="B33" s="159" t="s">
        <v>249</v>
      </c>
      <c r="C33" s="160">
        <v>376809</v>
      </c>
      <c r="D33" s="160">
        <v>474851</v>
      </c>
      <c r="E33" s="160">
        <v>233046</v>
      </c>
      <c r="F33" s="160">
        <v>298427</v>
      </c>
      <c r="G33" s="160">
        <v>371257</v>
      </c>
      <c r="H33" s="160">
        <v>191633</v>
      </c>
      <c r="I33" s="160">
        <v>78382</v>
      </c>
      <c r="J33" s="160">
        <v>103594</v>
      </c>
      <c r="K33" s="161">
        <v>41413</v>
      </c>
      <c r="L33" s="156"/>
    </row>
    <row r="34" spans="1:14" s="157" customFormat="1" ht="15" customHeight="1">
      <c r="A34" s="159"/>
      <c r="B34" s="159" t="s">
        <v>250</v>
      </c>
      <c r="C34" s="160">
        <v>350080</v>
      </c>
      <c r="D34" s="160">
        <v>465306</v>
      </c>
      <c r="E34" s="160">
        <v>211444</v>
      </c>
      <c r="F34" s="160">
        <v>269647</v>
      </c>
      <c r="G34" s="160">
        <v>353235</v>
      </c>
      <c r="H34" s="160">
        <v>169077</v>
      </c>
      <c r="I34" s="160">
        <v>80433</v>
      </c>
      <c r="J34" s="160">
        <v>112071</v>
      </c>
      <c r="K34" s="161">
        <v>42367</v>
      </c>
      <c r="L34" s="156"/>
      <c r="N34" s="156"/>
    </row>
    <row r="35" spans="1:14" s="157" customFormat="1" ht="15" customHeight="1">
      <c r="A35" s="159"/>
      <c r="B35" s="159" t="s">
        <v>251</v>
      </c>
      <c r="C35" s="160">
        <v>367800</v>
      </c>
      <c r="D35" s="160">
        <v>441151</v>
      </c>
      <c r="E35" s="160">
        <v>219331</v>
      </c>
      <c r="F35" s="160">
        <v>291931</v>
      </c>
      <c r="G35" s="160">
        <v>346332</v>
      </c>
      <c r="H35" s="160">
        <v>181818</v>
      </c>
      <c r="I35" s="160">
        <v>75869</v>
      </c>
      <c r="J35" s="160">
        <v>94819</v>
      </c>
      <c r="K35" s="161">
        <v>37513</v>
      </c>
      <c r="L35" s="156"/>
      <c r="N35" s="156"/>
    </row>
    <row r="36" spans="1:14" s="157" customFormat="1" ht="15" customHeight="1">
      <c r="A36" s="159"/>
      <c r="B36" s="159" t="s">
        <v>252</v>
      </c>
      <c r="C36" s="160">
        <v>312795</v>
      </c>
      <c r="D36" s="160">
        <v>335669</v>
      </c>
      <c r="E36" s="160">
        <v>234443</v>
      </c>
      <c r="F36" s="160">
        <v>265863</v>
      </c>
      <c r="G36" s="160">
        <v>286604</v>
      </c>
      <c r="H36" s="160">
        <v>194818</v>
      </c>
      <c r="I36" s="160">
        <v>46932</v>
      </c>
      <c r="J36" s="160">
        <v>49065</v>
      </c>
      <c r="K36" s="161">
        <v>39625</v>
      </c>
      <c r="L36" s="156"/>
      <c r="N36" s="156"/>
    </row>
    <row r="37" spans="1:14" s="157" customFormat="1" ht="15" customHeight="1">
      <c r="A37" s="159"/>
      <c r="B37" s="159" t="s">
        <v>253</v>
      </c>
      <c r="C37" s="160">
        <v>286606</v>
      </c>
      <c r="D37" s="160">
        <v>324096</v>
      </c>
      <c r="E37" s="160">
        <v>211558</v>
      </c>
      <c r="F37" s="160">
        <v>241149</v>
      </c>
      <c r="G37" s="160">
        <v>272932</v>
      </c>
      <c r="H37" s="160">
        <v>177527</v>
      </c>
      <c r="I37" s="160">
        <v>45457</v>
      </c>
      <c r="J37" s="160">
        <v>51164</v>
      </c>
      <c r="K37" s="161">
        <v>34301</v>
      </c>
      <c r="L37" s="156"/>
      <c r="N37" s="156"/>
    </row>
    <row r="38" spans="1:12" s="157" customFormat="1" ht="17.25" customHeight="1">
      <c r="A38" s="172" t="s">
        <v>742</v>
      </c>
      <c r="B38" s="159" t="s">
        <v>743</v>
      </c>
      <c r="C38" s="173">
        <v>484031</v>
      </c>
      <c r="D38" s="173">
        <v>540640</v>
      </c>
      <c r="E38" s="173">
        <v>259955</v>
      </c>
      <c r="F38" s="173">
        <v>368838</v>
      </c>
      <c r="G38" s="173">
        <v>409218</v>
      </c>
      <c r="H38" s="173">
        <v>209003</v>
      </c>
      <c r="I38" s="160">
        <v>115193</v>
      </c>
      <c r="J38" s="160">
        <v>131422</v>
      </c>
      <c r="K38" s="161">
        <v>50952</v>
      </c>
      <c r="L38" s="156"/>
    </row>
    <row r="39" spans="1:12" s="157" customFormat="1" ht="17.25" customHeight="1">
      <c r="A39" s="172" t="s">
        <v>744</v>
      </c>
      <c r="B39" s="159" t="s">
        <v>228</v>
      </c>
      <c r="C39" s="173" t="s">
        <v>243</v>
      </c>
      <c r="D39" s="173" t="s">
        <v>243</v>
      </c>
      <c r="E39" s="173" t="s">
        <v>243</v>
      </c>
      <c r="F39" s="173" t="s">
        <v>243</v>
      </c>
      <c r="G39" s="173" t="s">
        <v>243</v>
      </c>
      <c r="H39" s="173" t="s">
        <v>243</v>
      </c>
      <c r="I39" s="173" t="s">
        <v>243</v>
      </c>
      <c r="J39" s="173" t="s">
        <v>243</v>
      </c>
      <c r="K39" s="174" t="s">
        <v>243</v>
      </c>
      <c r="L39" s="156"/>
    </row>
    <row r="40" spans="1:12" s="157" customFormat="1" ht="17.25" customHeight="1">
      <c r="A40" s="172" t="s">
        <v>75</v>
      </c>
      <c r="B40" s="159" t="s">
        <v>229</v>
      </c>
      <c r="C40" s="173">
        <v>229649</v>
      </c>
      <c r="D40" s="173">
        <v>250935</v>
      </c>
      <c r="E40" s="173">
        <v>146766</v>
      </c>
      <c r="F40" s="173">
        <v>210948</v>
      </c>
      <c r="G40" s="173">
        <v>230209</v>
      </c>
      <c r="H40" s="173">
        <v>135950</v>
      </c>
      <c r="I40" s="160">
        <v>18701</v>
      </c>
      <c r="J40" s="160">
        <v>20726</v>
      </c>
      <c r="K40" s="161">
        <v>10816</v>
      </c>
      <c r="L40" s="156"/>
    </row>
    <row r="41" spans="1:12" s="157" customFormat="1" ht="17.25" customHeight="1">
      <c r="A41" s="172" t="s">
        <v>230</v>
      </c>
      <c r="B41" s="159" t="s">
        <v>231</v>
      </c>
      <c r="C41" s="173">
        <v>205792</v>
      </c>
      <c r="D41" s="173">
        <v>289646</v>
      </c>
      <c r="E41" s="173">
        <v>134818</v>
      </c>
      <c r="F41" s="173">
        <v>181294</v>
      </c>
      <c r="G41" s="173">
        <v>250799</v>
      </c>
      <c r="H41" s="173">
        <v>122465</v>
      </c>
      <c r="I41" s="160">
        <v>24498</v>
      </c>
      <c r="J41" s="160">
        <v>38847</v>
      </c>
      <c r="K41" s="161">
        <v>12353</v>
      </c>
      <c r="L41" s="156"/>
    </row>
    <row r="42" spans="1:12" s="157" customFormat="1" ht="15" customHeight="1">
      <c r="A42" s="172"/>
      <c r="B42" s="159" t="s">
        <v>254</v>
      </c>
      <c r="C42" s="173">
        <v>286956</v>
      </c>
      <c r="D42" s="173">
        <v>322858</v>
      </c>
      <c r="E42" s="173">
        <v>196027</v>
      </c>
      <c r="F42" s="173">
        <v>247143</v>
      </c>
      <c r="G42" s="173">
        <v>277572</v>
      </c>
      <c r="H42" s="173">
        <v>170076</v>
      </c>
      <c r="I42" s="160">
        <v>39813</v>
      </c>
      <c r="J42" s="160">
        <v>45286</v>
      </c>
      <c r="K42" s="161">
        <v>25951</v>
      </c>
      <c r="L42" s="156"/>
    </row>
    <row r="43" spans="1:12" s="157" customFormat="1" ht="15" customHeight="1">
      <c r="A43" s="172"/>
      <c r="B43" s="159" t="s">
        <v>255</v>
      </c>
      <c r="C43" s="173">
        <v>177545</v>
      </c>
      <c r="D43" s="173">
        <v>267154</v>
      </c>
      <c r="E43" s="173">
        <v>125269</v>
      </c>
      <c r="F43" s="173">
        <v>158377</v>
      </c>
      <c r="G43" s="173">
        <v>232667</v>
      </c>
      <c r="H43" s="173">
        <v>115038</v>
      </c>
      <c r="I43" s="160">
        <v>19168</v>
      </c>
      <c r="J43" s="160">
        <v>34487</v>
      </c>
      <c r="K43" s="161">
        <v>10231</v>
      </c>
      <c r="L43" s="156"/>
    </row>
    <row r="44" spans="1:12" s="157" customFormat="1" ht="17.25" customHeight="1">
      <c r="A44" s="172" t="s">
        <v>745</v>
      </c>
      <c r="B44" s="159" t="s">
        <v>232</v>
      </c>
      <c r="C44" s="173">
        <v>429700</v>
      </c>
      <c r="D44" s="173">
        <v>640472</v>
      </c>
      <c r="E44" s="173">
        <v>242960</v>
      </c>
      <c r="F44" s="173">
        <v>331593</v>
      </c>
      <c r="G44" s="173">
        <v>485288</v>
      </c>
      <c r="H44" s="173">
        <v>195422</v>
      </c>
      <c r="I44" s="160">
        <v>98107</v>
      </c>
      <c r="J44" s="160">
        <v>155184</v>
      </c>
      <c r="K44" s="161">
        <v>47538</v>
      </c>
      <c r="L44" s="156"/>
    </row>
    <row r="45" spans="1:12" s="157" customFormat="1" ht="17.25" customHeight="1">
      <c r="A45" s="172" t="s">
        <v>78</v>
      </c>
      <c r="B45" s="159" t="s">
        <v>233</v>
      </c>
      <c r="C45" s="160">
        <v>137411</v>
      </c>
      <c r="D45" s="160">
        <v>163836</v>
      </c>
      <c r="E45" s="160">
        <v>116665</v>
      </c>
      <c r="F45" s="160">
        <v>132942</v>
      </c>
      <c r="G45" s="160">
        <v>156978</v>
      </c>
      <c r="H45" s="160">
        <v>114072</v>
      </c>
      <c r="I45" s="160">
        <v>4469</v>
      </c>
      <c r="J45" s="160">
        <v>6858</v>
      </c>
      <c r="K45" s="161">
        <v>2593</v>
      </c>
      <c r="L45" s="156"/>
    </row>
    <row r="46" spans="1:12" s="157" customFormat="1" ht="17.25" customHeight="1">
      <c r="A46" s="172" t="s">
        <v>79</v>
      </c>
      <c r="B46" s="159" t="s">
        <v>234</v>
      </c>
      <c r="C46" s="160">
        <v>304214</v>
      </c>
      <c r="D46" s="160">
        <v>399300</v>
      </c>
      <c r="E46" s="160">
        <v>275886</v>
      </c>
      <c r="F46" s="160">
        <v>244354</v>
      </c>
      <c r="G46" s="160">
        <v>321420</v>
      </c>
      <c r="H46" s="160">
        <v>221395</v>
      </c>
      <c r="I46" s="160">
        <v>59860</v>
      </c>
      <c r="J46" s="160">
        <v>77880</v>
      </c>
      <c r="K46" s="161">
        <v>54491</v>
      </c>
      <c r="L46" s="156"/>
    </row>
    <row r="47" spans="1:12" s="157" customFormat="1" ht="17.25" customHeight="1">
      <c r="A47" s="172" t="s">
        <v>698</v>
      </c>
      <c r="B47" s="159" t="s">
        <v>235</v>
      </c>
      <c r="C47" s="160">
        <v>455557</v>
      </c>
      <c r="D47" s="160">
        <v>523388</v>
      </c>
      <c r="E47" s="160">
        <v>400632</v>
      </c>
      <c r="F47" s="160">
        <v>342158</v>
      </c>
      <c r="G47" s="160">
        <v>390383</v>
      </c>
      <c r="H47" s="160">
        <v>303108</v>
      </c>
      <c r="I47" s="160">
        <v>113399</v>
      </c>
      <c r="J47" s="160">
        <v>133005</v>
      </c>
      <c r="K47" s="161">
        <v>97524</v>
      </c>
      <c r="L47" s="156"/>
    </row>
    <row r="48" spans="1:12" s="157" customFormat="1" ht="17.25" customHeight="1">
      <c r="A48" s="172" t="s">
        <v>699</v>
      </c>
      <c r="B48" s="159" t="s">
        <v>236</v>
      </c>
      <c r="C48" s="160">
        <v>360647</v>
      </c>
      <c r="D48" s="160">
        <v>403219</v>
      </c>
      <c r="E48" s="160">
        <v>274515</v>
      </c>
      <c r="F48" s="160">
        <v>284225</v>
      </c>
      <c r="G48" s="160">
        <v>319807</v>
      </c>
      <c r="H48" s="160">
        <v>212236</v>
      </c>
      <c r="I48" s="160">
        <v>76422</v>
      </c>
      <c r="J48" s="160">
        <v>83412</v>
      </c>
      <c r="K48" s="161">
        <v>62279</v>
      </c>
      <c r="L48" s="156"/>
    </row>
    <row r="49" spans="1:12" s="157" customFormat="1" ht="17.25" customHeight="1">
      <c r="A49" s="172" t="s">
        <v>700</v>
      </c>
      <c r="B49" s="159" t="s">
        <v>237</v>
      </c>
      <c r="C49" s="160">
        <v>267408</v>
      </c>
      <c r="D49" s="160">
        <v>322289</v>
      </c>
      <c r="E49" s="160">
        <v>169144</v>
      </c>
      <c r="F49" s="160">
        <v>223424</v>
      </c>
      <c r="G49" s="160">
        <v>264619</v>
      </c>
      <c r="H49" s="160">
        <v>149664</v>
      </c>
      <c r="I49" s="160">
        <v>43984</v>
      </c>
      <c r="J49" s="160">
        <v>57670</v>
      </c>
      <c r="K49" s="161">
        <v>19480</v>
      </c>
      <c r="L49" s="156"/>
    </row>
    <row r="50" spans="1:12" s="157" customFormat="1" ht="15" customHeight="1">
      <c r="A50" s="172"/>
      <c r="B50" s="159" t="s">
        <v>256</v>
      </c>
      <c r="C50" s="160">
        <v>409961</v>
      </c>
      <c r="D50" s="160">
        <v>482848</v>
      </c>
      <c r="E50" s="160">
        <v>296866</v>
      </c>
      <c r="F50" s="160">
        <v>313547</v>
      </c>
      <c r="G50" s="160">
        <v>363813</v>
      </c>
      <c r="H50" s="160">
        <v>235553</v>
      </c>
      <c r="I50" s="160">
        <v>96414</v>
      </c>
      <c r="J50" s="160">
        <v>119035</v>
      </c>
      <c r="K50" s="161">
        <v>61313</v>
      </c>
      <c r="L50" s="156"/>
    </row>
    <row r="51" spans="1:12" s="157" customFormat="1" ht="15" customHeight="1">
      <c r="A51" s="172"/>
      <c r="B51" s="159" t="s">
        <v>257</v>
      </c>
      <c r="C51" s="160">
        <v>164953</v>
      </c>
      <c r="D51" s="160">
        <v>199854</v>
      </c>
      <c r="E51" s="160">
        <v>118187</v>
      </c>
      <c r="F51" s="160">
        <v>157651</v>
      </c>
      <c r="G51" s="160">
        <v>190674</v>
      </c>
      <c r="H51" s="160">
        <v>113402</v>
      </c>
      <c r="I51" s="160">
        <v>7302</v>
      </c>
      <c r="J51" s="160">
        <v>9180</v>
      </c>
      <c r="K51" s="161">
        <v>4785</v>
      </c>
      <c r="L51" s="156"/>
    </row>
    <row r="52" spans="1:12" s="157" customFormat="1" ht="15" customHeight="1" thickBot="1">
      <c r="A52" s="175"/>
      <c r="B52" s="175" t="s">
        <v>746</v>
      </c>
      <c r="C52" s="176">
        <v>263201</v>
      </c>
      <c r="D52" s="176">
        <v>317984</v>
      </c>
      <c r="E52" s="176">
        <v>149875</v>
      </c>
      <c r="F52" s="176">
        <v>221102</v>
      </c>
      <c r="G52" s="176">
        <v>261472</v>
      </c>
      <c r="H52" s="176">
        <v>137592</v>
      </c>
      <c r="I52" s="176">
        <v>42099</v>
      </c>
      <c r="J52" s="176">
        <v>56512</v>
      </c>
      <c r="K52" s="177">
        <v>12283</v>
      </c>
      <c r="L52" s="156"/>
    </row>
    <row r="53" spans="1:12" s="157" customFormat="1" ht="15" customHeight="1">
      <c r="A53" s="157" t="s">
        <v>747</v>
      </c>
      <c r="C53" s="156"/>
      <c r="D53" s="156"/>
      <c r="E53" s="156"/>
      <c r="F53" s="156"/>
      <c r="G53" s="156"/>
      <c r="H53" s="156"/>
      <c r="I53" s="156"/>
      <c r="J53" s="156"/>
      <c r="K53" s="156"/>
      <c r="L53" s="156"/>
    </row>
    <row r="54" spans="1:12" s="157" customFormat="1" ht="15" customHeight="1">
      <c r="A54" s="157" t="s">
        <v>258</v>
      </c>
      <c r="C54" s="156"/>
      <c r="D54" s="156"/>
      <c r="E54" s="156"/>
      <c r="F54" s="156"/>
      <c r="G54" s="156"/>
      <c r="H54" s="156"/>
      <c r="I54" s="156"/>
      <c r="J54" s="156"/>
      <c r="K54" s="156"/>
      <c r="L54" s="156"/>
    </row>
    <row r="55" spans="3:12" ht="12">
      <c r="C55" s="141"/>
      <c r="D55" s="141"/>
      <c r="E55" s="141"/>
      <c r="F55" s="141"/>
      <c r="G55" s="141"/>
      <c r="H55" s="141"/>
      <c r="I55" s="141"/>
      <c r="J55" s="141"/>
      <c r="K55" s="141"/>
      <c r="L55" s="141"/>
    </row>
    <row r="56" spans="3:12" ht="12">
      <c r="C56" s="141"/>
      <c r="D56" s="141"/>
      <c r="E56" s="141"/>
      <c r="F56" s="141"/>
      <c r="G56" s="141"/>
      <c r="H56" s="141"/>
      <c r="I56" s="141"/>
      <c r="J56" s="141"/>
      <c r="K56" s="141"/>
      <c r="L56" s="141"/>
    </row>
    <row r="57" spans="3:12" ht="12">
      <c r="C57" s="141"/>
      <c r="D57" s="141"/>
      <c r="E57" s="141"/>
      <c r="F57" s="141"/>
      <c r="G57" s="141"/>
      <c r="H57" s="141"/>
      <c r="I57" s="141"/>
      <c r="J57" s="141"/>
      <c r="K57" s="141"/>
      <c r="L57" s="141"/>
    </row>
    <row r="58" spans="3:12" ht="12">
      <c r="C58" s="141"/>
      <c r="D58" s="141"/>
      <c r="E58" s="141"/>
      <c r="F58" s="141"/>
      <c r="G58" s="141"/>
      <c r="H58" s="141"/>
      <c r="I58" s="141"/>
      <c r="J58" s="141"/>
      <c r="K58" s="141"/>
      <c r="L58" s="141"/>
    </row>
    <row r="59" spans="3:12" ht="12">
      <c r="C59" s="141"/>
      <c r="D59" s="141"/>
      <c r="E59" s="141"/>
      <c r="F59" s="141"/>
      <c r="G59" s="141"/>
      <c r="H59" s="141"/>
      <c r="I59" s="141"/>
      <c r="J59" s="141"/>
      <c r="K59" s="141"/>
      <c r="L59" s="141"/>
    </row>
    <row r="60" spans="3:12" ht="12">
      <c r="C60" s="141"/>
      <c r="D60" s="141"/>
      <c r="E60" s="141"/>
      <c r="F60" s="141"/>
      <c r="G60" s="141"/>
      <c r="H60" s="141"/>
      <c r="I60" s="141"/>
      <c r="J60" s="141"/>
      <c r="K60" s="141"/>
      <c r="L60" s="141"/>
    </row>
    <row r="61" spans="3:12" ht="12">
      <c r="C61" s="141"/>
      <c r="D61" s="141"/>
      <c r="E61" s="141"/>
      <c r="F61" s="141"/>
      <c r="G61" s="141"/>
      <c r="H61" s="141"/>
      <c r="I61" s="141"/>
      <c r="J61" s="141"/>
      <c r="K61" s="141"/>
      <c r="L61" s="141"/>
    </row>
    <row r="62" spans="3:12" ht="12">
      <c r="C62" s="141"/>
      <c r="D62" s="141"/>
      <c r="E62" s="141"/>
      <c r="F62" s="141"/>
      <c r="G62" s="141"/>
      <c r="H62" s="141"/>
      <c r="I62" s="141"/>
      <c r="J62" s="141"/>
      <c r="K62" s="141"/>
      <c r="L62" s="141"/>
    </row>
    <row r="63" spans="3:12" ht="12">
      <c r="C63" s="141"/>
      <c r="D63" s="141"/>
      <c r="E63" s="141"/>
      <c r="F63" s="141"/>
      <c r="G63" s="141"/>
      <c r="H63" s="141"/>
      <c r="I63" s="141"/>
      <c r="J63" s="141"/>
      <c r="K63" s="141"/>
      <c r="L63" s="141"/>
    </row>
    <row r="64" spans="3:12" ht="12">
      <c r="C64" s="141"/>
      <c r="D64" s="141"/>
      <c r="E64" s="141"/>
      <c r="F64" s="141"/>
      <c r="G64" s="141"/>
      <c r="H64" s="141"/>
      <c r="I64" s="141"/>
      <c r="J64" s="141"/>
      <c r="K64" s="141"/>
      <c r="L64" s="141"/>
    </row>
    <row r="65" spans="3:12" ht="12">
      <c r="C65" s="141"/>
      <c r="D65" s="141"/>
      <c r="E65" s="141"/>
      <c r="F65" s="141"/>
      <c r="G65" s="141"/>
      <c r="H65" s="141"/>
      <c r="I65" s="141"/>
      <c r="J65" s="141"/>
      <c r="K65" s="141"/>
      <c r="L65" s="141"/>
    </row>
    <row r="66" spans="3:12" ht="12">
      <c r="C66" s="141"/>
      <c r="D66" s="141"/>
      <c r="E66" s="141"/>
      <c r="F66" s="141"/>
      <c r="G66" s="141"/>
      <c r="H66" s="141"/>
      <c r="I66" s="141"/>
      <c r="J66" s="141"/>
      <c r="K66" s="141"/>
      <c r="L66" s="141"/>
    </row>
    <row r="67" spans="3:12" ht="12">
      <c r="C67" s="141"/>
      <c r="D67" s="141"/>
      <c r="E67" s="141"/>
      <c r="F67" s="141"/>
      <c r="G67" s="141"/>
      <c r="H67" s="141"/>
      <c r="I67" s="141"/>
      <c r="J67" s="141"/>
      <c r="K67" s="141"/>
      <c r="L67" s="141"/>
    </row>
    <row r="68" spans="3:12" ht="12">
      <c r="C68" s="141"/>
      <c r="D68" s="141"/>
      <c r="E68" s="141"/>
      <c r="F68" s="141"/>
      <c r="G68" s="141"/>
      <c r="H68" s="141"/>
      <c r="I68" s="141"/>
      <c r="J68" s="141"/>
      <c r="K68" s="141"/>
      <c r="L68" s="141"/>
    </row>
    <row r="69" spans="3:12" ht="12">
      <c r="C69" s="141"/>
      <c r="D69" s="141"/>
      <c r="E69" s="141"/>
      <c r="F69" s="141"/>
      <c r="G69" s="141"/>
      <c r="H69" s="141"/>
      <c r="I69" s="141"/>
      <c r="J69" s="141"/>
      <c r="K69" s="141"/>
      <c r="L69" s="141"/>
    </row>
    <row r="70" spans="3:12" ht="12">
      <c r="C70" s="141"/>
      <c r="D70" s="141"/>
      <c r="E70" s="141"/>
      <c r="F70" s="141"/>
      <c r="G70" s="141"/>
      <c r="H70" s="141"/>
      <c r="I70" s="141"/>
      <c r="J70" s="141"/>
      <c r="K70" s="141"/>
      <c r="L70" s="141"/>
    </row>
    <row r="71" spans="3:12" ht="12">
      <c r="C71" s="141"/>
      <c r="D71" s="141"/>
      <c r="E71" s="141"/>
      <c r="F71" s="141"/>
      <c r="G71" s="141"/>
      <c r="H71" s="141"/>
      <c r="I71" s="141"/>
      <c r="J71" s="141"/>
      <c r="K71" s="141"/>
      <c r="L71" s="141"/>
    </row>
    <row r="72" spans="3:12" ht="12">
      <c r="C72" s="141"/>
      <c r="D72" s="141"/>
      <c r="E72" s="141"/>
      <c r="F72" s="141"/>
      <c r="G72" s="141"/>
      <c r="H72" s="141"/>
      <c r="I72" s="141"/>
      <c r="J72" s="141"/>
      <c r="K72" s="141"/>
      <c r="L72" s="141"/>
    </row>
    <row r="73" spans="3:12" ht="12">
      <c r="C73" s="141"/>
      <c r="D73" s="141"/>
      <c r="E73" s="141"/>
      <c r="F73" s="141"/>
      <c r="G73" s="141"/>
      <c r="H73" s="141"/>
      <c r="I73" s="141"/>
      <c r="J73" s="141"/>
      <c r="K73" s="141"/>
      <c r="L73" s="141"/>
    </row>
    <row r="74" spans="3:12" ht="12">
      <c r="C74" s="141"/>
      <c r="D74" s="141"/>
      <c r="E74" s="141"/>
      <c r="F74" s="141"/>
      <c r="G74" s="141"/>
      <c r="H74" s="141"/>
      <c r="I74" s="141"/>
      <c r="J74" s="141"/>
      <c r="K74" s="141"/>
      <c r="L74" s="141"/>
    </row>
    <row r="75" spans="3:12" ht="12">
      <c r="C75" s="141"/>
      <c r="D75" s="141"/>
      <c r="E75" s="141"/>
      <c r="F75" s="141"/>
      <c r="G75" s="141"/>
      <c r="H75" s="141"/>
      <c r="I75" s="141"/>
      <c r="J75" s="141"/>
      <c r="K75" s="141"/>
      <c r="L75" s="141"/>
    </row>
    <row r="76" spans="3:12" ht="12">
      <c r="C76" s="141"/>
      <c r="D76" s="141"/>
      <c r="E76" s="141"/>
      <c r="F76" s="141"/>
      <c r="G76" s="141"/>
      <c r="H76" s="141"/>
      <c r="I76" s="141"/>
      <c r="J76" s="141"/>
      <c r="K76" s="141"/>
      <c r="L76" s="141"/>
    </row>
    <row r="77" spans="3:12" ht="12">
      <c r="C77" s="141"/>
      <c r="D77" s="141"/>
      <c r="E77" s="141"/>
      <c r="F77" s="141"/>
      <c r="G77" s="141"/>
      <c r="H77" s="141"/>
      <c r="I77" s="141"/>
      <c r="J77" s="141"/>
      <c r="K77" s="141"/>
      <c r="L77" s="141"/>
    </row>
    <row r="78" spans="3:12" ht="12">
      <c r="C78" s="141"/>
      <c r="D78" s="141"/>
      <c r="E78" s="141"/>
      <c r="F78" s="141"/>
      <c r="G78" s="141"/>
      <c r="H78" s="141"/>
      <c r="I78" s="141"/>
      <c r="J78" s="141"/>
      <c r="K78" s="141"/>
      <c r="L78" s="141"/>
    </row>
    <row r="79" spans="3:12" ht="12">
      <c r="C79" s="141"/>
      <c r="D79" s="141"/>
      <c r="E79" s="141"/>
      <c r="F79" s="141"/>
      <c r="G79" s="141"/>
      <c r="H79" s="141"/>
      <c r="I79" s="141"/>
      <c r="J79" s="141"/>
      <c r="K79" s="141"/>
      <c r="L79" s="141"/>
    </row>
  </sheetData>
  <mergeCells count="2">
    <mergeCell ref="A22:B22"/>
    <mergeCell ref="A5:B5"/>
  </mergeCells>
  <printOptions/>
  <pageMargins left="0.6692913385826772" right="0.31496062992125984" top="0.5905511811023623" bottom="0.3937007874015748" header="0.2755905511811024" footer="0.1968503937007874"/>
  <pageSetup fitToHeight="1" fitToWidth="1" horizontalDpi="600" verticalDpi="600" orientation="portrait" paperSize="9" scale="97" r:id="rId1"/>
  <headerFooter alignWithMargins="0">
    <oddHeader>&amp;R&amp;D&amp;T</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1:N373"/>
  <sheetViews>
    <sheetView workbookViewId="0" topLeftCell="A1">
      <pane ySplit="4" topLeftCell="BM5" activePane="bottomLeft" state="frozen"/>
      <selection pane="topLeft" activeCell="N34" sqref="N34:N37"/>
      <selection pane="bottomLeft" activeCell="A1" sqref="A1"/>
    </sheetView>
  </sheetViews>
  <sheetFormatPr defaultColWidth="9.00390625" defaultRowHeight="13.5"/>
  <cols>
    <col min="1" max="1" width="2.625" style="142" customWidth="1"/>
    <col min="2" max="2" width="25.625" style="142" customWidth="1"/>
    <col min="3" max="11" width="7.625" style="142" customWidth="1"/>
    <col min="12" max="16384" width="9.00390625" style="142" customWidth="1"/>
  </cols>
  <sheetData>
    <row r="1" spans="1:12" ht="18" customHeight="1">
      <c r="A1" s="140"/>
      <c r="B1" s="141"/>
      <c r="C1" s="141"/>
      <c r="D1" s="141"/>
      <c r="E1" s="141"/>
      <c r="F1" s="141"/>
      <c r="G1" s="141"/>
      <c r="H1" s="141"/>
      <c r="I1" s="141"/>
      <c r="J1" s="141"/>
      <c r="K1" s="141"/>
      <c r="L1" s="141"/>
    </row>
    <row r="2" spans="1:12" ht="15" customHeight="1" thickBot="1">
      <c r="A2" s="178" t="s">
        <v>259</v>
      </c>
      <c r="B2" s="178"/>
      <c r="C2" s="178"/>
      <c r="D2" s="178"/>
      <c r="E2" s="178"/>
      <c r="F2" s="178"/>
      <c r="G2" s="178"/>
      <c r="H2" s="178"/>
      <c r="I2" s="178"/>
      <c r="J2" s="178"/>
      <c r="K2" s="171" t="s">
        <v>714</v>
      </c>
      <c r="L2" s="141"/>
    </row>
    <row r="3" spans="1:12" s="149" customFormat="1" ht="15" customHeight="1" thickTop="1">
      <c r="A3" s="145"/>
      <c r="B3" s="146" t="s">
        <v>715</v>
      </c>
      <c r="C3" s="147" t="s">
        <v>716</v>
      </c>
      <c r="D3" s="147"/>
      <c r="E3" s="147"/>
      <c r="F3" s="147" t="s">
        <v>717</v>
      </c>
      <c r="G3" s="147"/>
      <c r="H3" s="147"/>
      <c r="I3" s="147" t="s">
        <v>245</v>
      </c>
      <c r="J3" s="147"/>
      <c r="K3" s="148"/>
      <c r="L3" s="179"/>
    </row>
    <row r="4" spans="1:12" s="149" customFormat="1" ht="15" customHeight="1">
      <c r="A4" s="150"/>
      <c r="B4" s="151" t="s">
        <v>718</v>
      </c>
      <c r="C4" s="152" t="s">
        <v>719</v>
      </c>
      <c r="D4" s="152" t="s">
        <v>240</v>
      </c>
      <c r="E4" s="152" t="s">
        <v>241</v>
      </c>
      <c r="F4" s="152" t="s">
        <v>242</v>
      </c>
      <c r="G4" s="152" t="s">
        <v>240</v>
      </c>
      <c r="H4" s="152" t="s">
        <v>241</v>
      </c>
      <c r="I4" s="152" t="s">
        <v>242</v>
      </c>
      <c r="J4" s="152" t="s">
        <v>240</v>
      </c>
      <c r="K4" s="153" t="s">
        <v>241</v>
      </c>
      <c r="L4" s="179"/>
    </row>
    <row r="5" spans="1:12" s="149" customFormat="1" ht="15" customHeight="1">
      <c r="A5" s="1340" t="s">
        <v>246</v>
      </c>
      <c r="B5" s="1341"/>
      <c r="C5" s="180"/>
      <c r="D5" s="180"/>
      <c r="E5" s="180"/>
      <c r="F5" s="180"/>
      <c r="G5" s="180"/>
      <c r="H5" s="180"/>
      <c r="I5" s="180"/>
      <c r="J5" s="180"/>
      <c r="K5" s="181"/>
      <c r="L5" s="179"/>
    </row>
    <row r="6" spans="1:12" s="157" customFormat="1" ht="17.25" customHeight="1">
      <c r="A6" s="158"/>
      <c r="B6" s="159" t="s">
        <v>90</v>
      </c>
      <c r="C6" s="160">
        <v>311918</v>
      </c>
      <c r="D6" s="160">
        <v>382060</v>
      </c>
      <c r="E6" s="160">
        <v>214930</v>
      </c>
      <c r="F6" s="160">
        <v>256659</v>
      </c>
      <c r="G6" s="160">
        <v>312214</v>
      </c>
      <c r="H6" s="160">
        <v>179842</v>
      </c>
      <c r="I6" s="160">
        <v>55259</v>
      </c>
      <c r="J6" s="160">
        <v>69846</v>
      </c>
      <c r="K6" s="161">
        <v>35088</v>
      </c>
      <c r="L6" s="156"/>
    </row>
    <row r="7" spans="1:12" s="157" customFormat="1" ht="17.25" customHeight="1">
      <c r="A7" s="158"/>
      <c r="B7" s="159" t="s">
        <v>91</v>
      </c>
      <c r="C7" s="160">
        <v>324511</v>
      </c>
      <c r="D7" s="160">
        <v>392351</v>
      </c>
      <c r="E7" s="160">
        <v>233972</v>
      </c>
      <c r="F7" s="160">
        <v>267989</v>
      </c>
      <c r="G7" s="160">
        <v>322595</v>
      </c>
      <c r="H7" s="160">
        <v>195112</v>
      </c>
      <c r="I7" s="160">
        <v>56522</v>
      </c>
      <c r="J7" s="160">
        <v>69756</v>
      </c>
      <c r="K7" s="161">
        <v>38860</v>
      </c>
      <c r="L7" s="156"/>
    </row>
    <row r="8" spans="1:12" s="157" customFormat="1" ht="17.25" customHeight="1">
      <c r="A8" s="158"/>
      <c r="B8" s="159" t="s">
        <v>92</v>
      </c>
      <c r="C8" s="160">
        <v>316090</v>
      </c>
      <c r="D8" s="160">
        <v>386106</v>
      </c>
      <c r="E8" s="160">
        <v>228153</v>
      </c>
      <c r="F8" s="160">
        <v>261877</v>
      </c>
      <c r="G8" s="160">
        <v>318976</v>
      </c>
      <c r="H8" s="160">
        <v>190163</v>
      </c>
      <c r="I8" s="160">
        <v>54213</v>
      </c>
      <c r="J8" s="160">
        <v>67130</v>
      </c>
      <c r="K8" s="161">
        <v>37990</v>
      </c>
      <c r="L8" s="156"/>
    </row>
    <row r="9" spans="1:12" s="167" customFormat="1" ht="17.25" customHeight="1">
      <c r="A9" s="165"/>
      <c r="B9" s="168" t="s">
        <v>720</v>
      </c>
      <c r="C9" s="169">
        <v>318115</v>
      </c>
      <c r="D9" s="169">
        <v>390073</v>
      </c>
      <c r="E9" s="169">
        <v>229148</v>
      </c>
      <c r="F9" s="169">
        <v>260700</v>
      </c>
      <c r="G9" s="169">
        <v>318221</v>
      </c>
      <c r="H9" s="169">
        <v>189582</v>
      </c>
      <c r="I9" s="169">
        <v>57415</v>
      </c>
      <c r="J9" s="169">
        <v>71852</v>
      </c>
      <c r="K9" s="170">
        <v>39566</v>
      </c>
      <c r="L9" s="166"/>
    </row>
    <row r="10" spans="1:12" s="157" customFormat="1" ht="22.5" customHeight="1">
      <c r="A10" s="158"/>
      <c r="B10" s="171" t="s">
        <v>247</v>
      </c>
      <c r="C10" s="160">
        <v>263937</v>
      </c>
      <c r="D10" s="160">
        <v>324649</v>
      </c>
      <c r="E10" s="160">
        <v>188399</v>
      </c>
      <c r="F10" s="160">
        <v>258825</v>
      </c>
      <c r="G10" s="160">
        <v>316876</v>
      </c>
      <c r="H10" s="160">
        <v>186598</v>
      </c>
      <c r="I10" s="160">
        <v>5112</v>
      </c>
      <c r="J10" s="160">
        <v>7773</v>
      </c>
      <c r="K10" s="161">
        <v>1801</v>
      </c>
      <c r="L10" s="156"/>
    </row>
    <row r="11" spans="1:12" s="157" customFormat="1" ht="15" customHeight="1">
      <c r="A11" s="158"/>
      <c r="B11" s="171" t="s">
        <v>748</v>
      </c>
      <c r="C11" s="160">
        <v>263685</v>
      </c>
      <c r="D11" s="160">
        <v>321775</v>
      </c>
      <c r="E11" s="160">
        <v>189298</v>
      </c>
      <c r="F11" s="160">
        <v>263103</v>
      </c>
      <c r="G11" s="160">
        <v>321058</v>
      </c>
      <c r="H11" s="160">
        <v>188890</v>
      </c>
      <c r="I11" s="160">
        <v>582</v>
      </c>
      <c r="J11" s="160">
        <v>717</v>
      </c>
      <c r="K11" s="161">
        <v>408</v>
      </c>
      <c r="L11" s="156"/>
    </row>
    <row r="12" spans="1:12" s="157" customFormat="1" ht="15" customHeight="1">
      <c r="A12" s="158"/>
      <c r="B12" s="171" t="s">
        <v>749</v>
      </c>
      <c r="C12" s="160">
        <v>271303</v>
      </c>
      <c r="D12" s="160">
        <v>332397</v>
      </c>
      <c r="E12" s="160">
        <v>195912</v>
      </c>
      <c r="F12" s="160">
        <v>262816</v>
      </c>
      <c r="G12" s="160">
        <v>321734</v>
      </c>
      <c r="H12" s="160">
        <v>190109</v>
      </c>
      <c r="I12" s="160">
        <v>8487</v>
      </c>
      <c r="J12" s="160">
        <v>10663</v>
      </c>
      <c r="K12" s="161">
        <v>5803</v>
      </c>
      <c r="L12" s="156"/>
    </row>
    <row r="13" spans="1:12" s="157" customFormat="1" ht="15" customHeight="1">
      <c r="A13" s="158"/>
      <c r="B13" s="171" t="s">
        <v>750</v>
      </c>
      <c r="C13" s="160">
        <v>264252</v>
      </c>
      <c r="D13" s="160">
        <v>323003</v>
      </c>
      <c r="E13" s="160">
        <v>191998</v>
      </c>
      <c r="F13" s="160">
        <v>260719</v>
      </c>
      <c r="G13" s="160">
        <v>317874</v>
      </c>
      <c r="H13" s="160">
        <v>190428</v>
      </c>
      <c r="I13" s="160">
        <v>3533</v>
      </c>
      <c r="J13" s="160">
        <v>5129</v>
      </c>
      <c r="K13" s="161">
        <v>1570</v>
      </c>
      <c r="L13" s="156"/>
    </row>
    <row r="14" spans="1:12" s="157" customFormat="1" ht="15" customHeight="1">
      <c r="A14" s="158"/>
      <c r="B14" s="171" t="s">
        <v>751</v>
      </c>
      <c r="C14" s="160">
        <v>257798</v>
      </c>
      <c r="D14" s="160">
        <v>313953</v>
      </c>
      <c r="E14" s="160">
        <v>188600</v>
      </c>
      <c r="F14" s="160">
        <v>256908</v>
      </c>
      <c r="G14" s="160">
        <v>312975</v>
      </c>
      <c r="H14" s="160">
        <v>187819</v>
      </c>
      <c r="I14" s="160">
        <v>890</v>
      </c>
      <c r="J14" s="160">
        <v>978</v>
      </c>
      <c r="K14" s="161">
        <v>781</v>
      </c>
      <c r="L14" s="156"/>
    </row>
    <row r="15" spans="1:12" s="157" customFormat="1" ht="15" customHeight="1">
      <c r="A15" s="158"/>
      <c r="B15" s="171" t="s">
        <v>752</v>
      </c>
      <c r="C15" s="160">
        <v>479561</v>
      </c>
      <c r="D15" s="160">
        <v>598143</v>
      </c>
      <c r="E15" s="160">
        <v>332624</v>
      </c>
      <c r="F15" s="160">
        <v>261674</v>
      </c>
      <c r="G15" s="160">
        <v>319327</v>
      </c>
      <c r="H15" s="160">
        <v>190235</v>
      </c>
      <c r="I15" s="160">
        <v>217887</v>
      </c>
      <c r="J15" s="160">
        <v>278816</v>
      </c>
      <c r="K15" s="161">
        <v>142389</v>
      </c>
      <c r="L15" s="156"/>
    </row>
    <row r="16" spans="1:12" s="157" customFormat="1" ht="15" customHeight="1">
      <c r="A16" s="158"/>
      <c r="B16" s="171" t="s">
        <v>753</v>
      </c>
      <c r="C16" s="160">
        <v>347617</v>
      </c>
      <c r="D16" s="160">
        <v>425579</v>
      </c>
      <c r="E16" s="160">
        <v>252276</v>
      </c>
      <c r="F16" s="160">
        <v>260206</v>
      </c>
      <c r="G16" s="160">
        <v>317803</v>
      </c>
      <c r="H16" s="160">
        <v>189769</v>
      </c>
      <c r="I16" s="160">
        <v>87411</v>
      </c>
      <c r="J16" s="160">
        <v>107776</v>
      </c>
      <c r="K16" s="161">
        <v>62507</v>
      </c>
      <c r="L16" s="156"/>
    </row>
    <row r="17" spans="1:12" s="157" customFormat="1" ht="15" customHeight="1">
      <c r="A17" s="158"/>
      <c r="B17" s="171" t="s">
        <v>754</v>
      </c>
      <c r="C17" s="160">
        <v>278991</v>
      </c>
      <c r="D17" s="160">
        <v>337718</v>
      </c>
      <c r="E17" s="160">
        <v>206549</v>
      </c>
      <c r="F17" s="160">
        <v>260600</v>
      </c>
      <c r="G17" s="160">
        <v>317178</v>
      </c>
      <c r="H17" s="160">
        <v>190809</v>
      </c>
      <c r="I17" s="160">
        <v>18391</v>
      </c>
      <c r="J17" s="160">
        <v>20540</v>
      </c>
      <c r="K17" s="161">
        <v>15740</v>
      </c>
      <c r="L17" s="156"/>
    </row>
    <row r="18" spans="1:12" s="157" customFormat="1" ht="15" customHeight="1">
      <c r="A18" s="158"/>
      <c r="B18" s="171" t="s">
        <v>755</v>
      </c>
      <c r="C18" s="160">
        <v>263853</v>
      </c>
      <c r="D18" s="160">
        <v>323054</v>
      </c>
      <c r="E18" s="160">
        <v>190778</v>
      </c>
      <c r="F18" s="160">
        <v>260532</v>
      </c>
      <c r="G18" s="160">
        <v>317855</v>
      </c>
      <c r="H18" s="160">
        <v>189775</v>
      </c>
      <c r="I18" s="160">
        <v>3321</v>
      </c>
      <c r="J18" s="160">
        <v>5199</v>
      </c>
      <c r="K18" s="161">
        <v>1003</v>
      </c>
      <c r="L18" s="156"/>
    </row>
    <row r="19" spans="1:12" s="157" customFormat="1" ht="15" customHeight="1">
      <c r="A19" s="158"/>
      <c r="B19" s="171" t="s">
        <v>756</v>
      </c>
      <c r="C19" s="160">
        <v>259959</v>
      </c>
      <c r="D19" s="160">
        <v>316125</v>
      </c>
      <c r="E19" s="160">
        <v>189944</v>
      </c>
      <c r="F19" s="160">
        <v>258448</v>
      </c>
      <c r="G19" s="160">
        <v>314074</v>
      </c>
      <c r="H19" s="160">
        <v>189107</v>
      </c>
      <c r="I19" s="160">
        <v>1511</v>
      </c>
      <c r="J19" s="160">
        <v>2051</v>
      </c>
      <c r="K19" s="161">
        <v>837</v>
      </c>
      <c r="L19" s="156"/>
    </row>
    <row r="20" spans="1:12" s="157" customFormat="1" ht="15" customHeight="1">
      <c r="A20" s="158"/>
      <c r="B20" s="171" t="s">
        <v>757</v>
      </c>
      <c r="C20" s="160">
        <v>272950</v>
      </c>
      <c r="D20" s="160">
        <v>337971</v>
      </c>
      <c r="E20" s="160">
        <v>193729</v>
      </c>
      <c r="F20" s="160">
        <v>261409</v>
      </c>
      <c r="G20" s="160">
        <v>320407</v>
      </c>
      <c r="H20" s="160">
        <v>189527</v>
      </c>
      <c r="I20" s="160">
        <v>11541</v>
      </c>
      <c r="J20" s="160">
        <v>17564</v>
      </c>
      <c r="K20" s="161">
        <v>4202</v>
      </c>
      <c r="L20" s="156"/>
    </row>
    <row r="21" spans="1:12" s="157" customFormat="1" ht="15" customHeight="1">
      <c r="A21" s="158"/>
      <c r="B21" s="171" t="s">
        <v>758</v>
      </c>
      <c r="C21" s="160">
        <v>594120</v>
      </c>
      <c r="D21" s="160">
        <v>729789</v>
      </c>
      <c r="E21" s="160">
        <v>428338</v>
      </c>
      <c r="F21" s="160">
        <v>263176</v>
      </c>
      <c r="G21" s="160">
        <v>321509</v>
      </c>
      <c r="H21" s="160">
        <v>191895</v>
      </c>
      <c r="I21" s="160">
        <v>330944</v>
      </c>
      <c r="J21" s="160">
        <v>408280</v>
      </c>
      <c r="K21" s="161">
        <v>236443</v>
      </c>
      <c r="L21" s="156"/>
    </row>
    <row r="22" spans="1:12" s="157" customFormat="1" ht="22.5" customHeight="1">
      <c r="A22" s="1338" t="s">
        <v>248</v>
      </c>
      <c r="B22" s="1339"/>
      <c r="C22" s="160"/>
      <c r="D22" s="160"/>
      <c r="E22" s="160"/>
      <c r="F22" s="160"/>
      <c r="G22" s="160"/>
      <c r="H22" s="160"/>
      <c r="I22" s="160"/>
      <c r="J22" s="160"/>
      <c r="K22" s="161"/>
      <c r="L22" s="156"/>
    </row>
    <row r="23" spans="1:12" s="157" customFormat="1" ht="22.5" customHeight="1">
      <c r="A23" s="172" t="s">
        <v>732</v>
      </c>
      <c r="B23" s="159" t="s">
        <v>195</v>
      </c>
      <c r="C23" s="160">
        <v>291586</v>
      </c>
      <c r="D23" s="160">
        <v>308552</v>
      </c>
      <c r="E23" s="160">
        <v>181539</v>
      </c>
      <c r="F23" s="160">
        <v>278472</v>
      </c>
      <c r="G23" s="160">
        <v>294704</v>
      </c>
      <c r="H23" s="160">
        <v>173187</v>
      </c>
      <c r="I23" s="160">
        <v>13114</v>
      </c>
      <c r="J23" s="160">
        <v>13848</v>
      </c>
      <c r="K23" s="161">
        <v>8352</v>
      </c>
      <c r="L23" s="156"/>
    </row>
    <row r="24" spans="1:12" s="157" customFormat="1" ht="17.25" customHeight="1">
      <c r="A24" s="172" t="s">
        <v>733</v>
      </c>
      <c r="B24" s="159" t="s">
        <v>196</v>
      </c>
      <c r="C24" s="160">
        <v>319396</v>
      </c>
      <c r="D24" s="160">
        <v>388461</v>
      </c>
      <c r="E24" s="160">
        <v>208247</v>
      </c>
      <c r="F24" s="160">
        <v>259879</v>
      </c>
      <c r="G24" s="160">
        <v>312481</v>
      </c>
      <c r="H24" s="160">
        <v>175225</v>
      </c>
      <c r="I24" s="160">
        <v>59517</v>
      </c>
      <c r="J24" s="160">
        <v>75980</v>
      </c>
      <c r="K24" s="161">
        <v>33022</v>
      </c>
      <c r="L24" s="156"/>
    </row>
    <row r="25" spans="1:12" s="157" customFormat="1" ht="15" customHeight="1">
      <c r="A25" s="159"/>
      <c r="B25" s="159" t="s">
        <v>734</v>
      </c>
      <c r="C25" s="160">
        <v>237289</v>
      </c>
      <c r="D25" s="160">
        <v>312666</v>
      </c>
      <c r="E25" s="160">
        <v>179062</v>
      </c>
      <c r="F25" s="160">
        <v>203646</v>
      </c>
      <c r="G25" s="160">
        <v>267439</v>
      </c>
      <c r="H25" s="160">
        <v>154367</v>
      </c>
      <c r="I25" s="160">
        <v>33643</v>
      </c>
      <c r="J25" s="160">
        <v>45227</v>
      </c>
      <c r="K25" s="161">
        <v>24695</v>
      </c>
      <c r="L25" s="156"/>
    </row>
    <row r="26" spans="1:12" s="157" customFormat="1" ht="15" customHeight="1">
      <c r="A26" s="159"/>
      <c r="B26" s="159" t="s">
        <v>735</v>
      </c>
      <c r="C26" s="1026">
        <v>219491</v>
      </c>
      <c r="D26" s="1026">
        <v>278715</v>
      </c>
      <c r="E26" s="1026">
        <v>188337</v>
      </c>
      <c r="F26" s="1026">
        <v>198526</v>
      </c>
      <c r="G26" s="1026">
        <v>254108</v>
      </c>
      <c r="H26" s="1026">
        <v>169288</v>
      </c>
      <c r="I26" s="1026">
        <v>20965</v>
      </c>
      <c r="J26" s="1026">
        <v>24607</v>
      </c>
      <c r="K26" s="1027">
        <v>19049</v>
      </c>
      <c r="L26" s="156"/>
    </row>
    <row r="27" spans="1:12" s="157" customFormat="1" ht="15" customHeight="1">
      <c r="A27" s="159"/>
      <c r="B27" s="159" t="s">
        <v>736</v>
      </c>
      <c r="C27" s="160">
        <v>154601</v>
      </c>
      <c r="D27" s="160">
        <v>269030</v>
      </c>
      <c r="E27" s="160">
        <v>138659</v>
      </c>
      <c r="F27" s="160">
        <v>148136</v>
      </c>
      <c r="G27" s="160">
        <v>256101</v>
      </c>
      <c r="H27" s="160">
        <v>133095</v>
      </c>
      <c r="I27" s="160">
        <v>6465</v>
      </c>
      <c r="J27" s="160">
        <v>12929</v>
      </c>
      <c r="K27" s="161">
        <v>5564</v>
      </c>
      <c r="L27" s="156"/>
    </row>
    <row r="28" spans="1:12" s="157" customFormat="1" ht="15" customHeight="1">
      <c r="A28" s="159"/>
      <c r="B28" s="159" t="s">
        <v>737</v>
      </c>
      <c r="C28" s="160">
        <v>253059</v>
      </c>
      <c r="D28" s="160">
        <v>261800</v>
      </c>
      <c r="E28" s="160">
        <v>216693</v>
      </c>
      <c r="F28" s="160">
        <v>232465</v>
      </c>
      <c r="G28" s="160">
        <v>243562</v>
      </c>
      <c r="H28" s="160">
        <v>186298</v>
      </c>
      <c r="I28" s="160">
        <v>20594</v>
      </c>
      <c r="J28" s="160">
        <v>18238</v>
      </c>
      <c r="K28" s="161">
        <v>30395</v>
      </c>
      <c r="L28" s="156"/>
    </row>
    <row r="29" spans="1:12" s="157" customFormat="1" ht="15" customHeight="1">
      <c r="A29" s="159"/>
      <c r="B29" s="159" t="s">
        <v>738</v>
      </c>
      <c r="C29" s="160">
        <v>265297</v>
      </c>
      <c r="D29" s="160">
        <v>292349</v>
      </c>
      <c r="E29" s="160">
        <v>216970</v>
      </c>
      <c r="F29" s="160">
        <v>237502</v>
      </c>
      <c r="G29" s="160">
        <v>262018</v>
      </c>
      <c r="H29" s="160">
        <v>193705</v>
      </c>
      <c r="I29" s="160">
        <v>27795</v>
      </c>
      <c r="J29" s="160">
        <v>30331</v>
      </c>
      <c r="K29" s="161">
        <v>23265</v>
      </c>
      <c r="L29" s="156"/>
    </row>
    <row r="30" spans="1:12" s="157" customFormat="1" ht="15" customHeight="1">
      <c r="A30" s="159"/>
      <c r="B30" s="159" t="s">
        <v>739</v>
      </c>
      <c r="C30" s="160">
        <v>313509</v>
      </c>
      <c r="D30" s="160">
        <v>323690</v>
      </c>
      <c r="E30" s="160">
        <v>258171</v>
      </c>
      <c r="F30" s="160">
        <v>257070</v>
      </c>
      <c r="G30" s="160">
        <v>266147</v>
      </c>
      <c r="H30" s="160">
        <v>207733</v>
      </c>
      <c r="I30" s="160">
        <v>56439</v>
      </c>
      <c r="J30" s="160">
        <v>57543</v>
      </c>
      <c r="K30" s="161">
        <v>50438</v>
      </c>
      <c r="L30" s="156"/>
    </row>
    <row r="31" spans="1:12" s="157" customFormat="1" ht="15" customHeight="1">
      <c r="A31" s="159"/>
      <c r="B31" s="159" t="s">
        <v>740</v>
      </c>
      <c r="C31" s="160">
        <v>315956</v>
      </c>
      <c r="D31" s="160">
        <v>338446</v>
      </c>
      <c r="E31" s="160">
        <v>230138</v>
      </c>
      <c r="F31" s="160">
        <v>252589</v>
      </c>
      <c r="G31" s="160">
        <v>271033</v>
      </c>
      <c r="H31" s="160">
        <v>182210</v>
      </c>
      <c r="I31" s="160">
        <v>63367</v>
      </c>
      <c r="J31" s="160">
        <v>67413</v>
      </c>
      <c r="K31" s="161">
        <v>47928</v>
      </c>
      <c r="L31" s="156"/>
    </row>
    <row r="32" spans="1:12" s="157" customFormat="1" ht="15" customHeight="1">
      <c r="A32" s="159"/>
      <c r="B32" s="159" t="s">
        <v>741</v>
      </c>
      <c r="C32" s="160">
        <v>328548</v>
      </c>
      <c r="D32" s="160">
        <v>366136</v>
      </c>
      <c r="E32" s="160">
        <v>223170</v>
      </c>
      <c r="F32" s="160">
        <v>264763</v>
      </c>
      <c r="G32" s="160">
        <v>292122</v>
      </c>
      <c r="H32" s="160">
        <v>188063</v>
      </c>
      <c r="I32" s="160">
        <v>63785</v>
      </c>
      <c r="J32" s="160">
        <v>74014</v>
      </c>
      <c r="K32" s="161">
        <v>35107</v>
      </c>
      <c r="L32" s="156"/>
    </row>
    <row r="33" spans="1:12" s="157" customFormat="1" ht="15" customHeight="1">
      <c r="A33" s="159"/>
      <c r="B33" s="159" t="s">
        <v>249</v>
      </c>
      <c r="C33" s="160">
        <v>400300</v>
      </c>
      <c r="D33" s="160">
        <v>498345</v>
      </c>
      <c r="E33" s="160">
        <v>246199</v>
      </c>
      <c r="F33" s="160">
        <v>313615</v>
      </c>
      <c r="G33" s="160">
        <v>386212</v>
      </c>
      <c r="H33" s="160">
        <v>199511</v>
      </c>
      <c r="I33" s="160">
        <v>86685</v>
      </c>
      <c r="J33" s="160">
        <v>112133</v>
      </c>
      <c r="K33" s="161">
        <v>46688</v>
      </c>
      <c r="L33" s="156"/>
    </row>
    <row r="34" spans="1:14" s="157" customFormat="1" ht="15" customHeight="1">
      <c r="A34" s="159"/>
      <c r="B34" s="159" t="s">
        <v>250</v>
      </c>
      <c r="C34" s="160">
        <v>373541</v>
      </c>
      <c r="D34" s="160">
        <v>487240</v>
      </c>
      <c r="E34" s="160">
        <v>222849</v>
      </c>
      <c r="F34" s="160">
        <v>285424</v>
      </c>
      <c r="G34" s="160">
        <v>367026</v>
      </c>
      <c r="H34" s="160">
        <v>177272</v>
      </c>
      <c r="I34" s="160">
        <v>88117</v>
      </c>
      <c r="J34" s="160">
        <v>120214</v>
      </c>
      <c r="K34" s="161">
        <v>45577</v>
      </c>
      <c r="L34" s="156"/>
      <c r="N34" s="156"/>
    </row>
    <row r="35" spans="1:14" s="157" customFormat="1" ht="15" customHeight="1">
      <c r="A35" s="159"/>
      <c r="B35" s="159" t="s">
        <v>251</v>
      </c>
      <c r="C35" s="160">
        <v>390738</v>
      </c>
      <c r="D35" s="160">
        <v>452469</v>
      </c>
      <c r="E35" s="160">
        <v>244248</v>
      </c>
      <c r="F35" s="160">
        <v>306074</v>
      </c>
      <c r="G35" s="160">
        <v>351571</v>
      </c>
      <c r="H35" s="160">
        <v>198108</v>
      </c>
      <c r="I35" s="160">
        <v>84664</v>
      </c>
      <c r="J35" s="160">
        <v>100898</v>
      </c>
      <c r="K35" s="161">
        <v>46140</v>
      </c>
      <c r="L35" s="156"/>
      <c r="N35" s="156"/>
    </row>
    <row r="36" spans="1:14" s="157" customFormat="1" ht="15" customHeight="1">
      <c r="A36" s="159"/>
      <c r="B36" s="159" t="s">
        <v>252</v>
      </c>
      <c r="C36" s="173">
        <v>312883</v>
      </c>
      <c r="D36" s="173">
        <v>335047</v>
      </c>
      <c r="E36" s="173">
        <v>239775</v>
      </c>
      <c r="F36" s="173">
        <v>263149</v>
      </c>
      <c r="G36" s="173">
        <v>282835</v>
      </c>
      <c r="H36" s="173">
        <v>198212</v>
      </c>
      <c r="I36" s="173">
        <v>49734</v>
      </c>
      <c r="J36" s="173">
        <v>52212</v>
      </c>
      <c r="K36" s="174">
        <v>41563</v>
      </c>
      <c r="L36" s="156"/>
      <c r="N36" s="156"/>
    </row>
    <row r="37" spans="1:14" s="157" customFormat="1" ht="15" customHeight="1">
      <c r="A37" s="159"/>
      <c r="B37" s="159" t="s">
        <v>253</v>
      </c>
      <c r="C37" s="173">
        <v>303057</v>
      </c>
      <c r="D37" s="173">
        <v>346013</v>
      </c>
      <c r="E37" s="173">
        <v>225816</v>
      </c>
      <c r="F37" s="173">
        <v>252429</v>
      </c>
      <c r="G37" s="173">
        <v>289106</v>
      </c>
      <c r="H37" s="173">
        <v>186479</v>
      </c>
      <c r="I37" s="160">
        <v>50628</v>
      </c>
      <c r="J37" s="160">
        <v>56907</v>
      </c>
      <c r="K37" s="161">
        <v>39338</v>
      </c>
      <c r="L37" s="156"/>
      <c r="N37" s="156"/>
    </row>
    <row r="38" spans="1:12" s="157" customFormat="1" ht="17.25" customHeight="1">
      <c r="A38" s="172" t="s">
        <v>742</v>
      </c>
      <c r="B38" s="159" t="s">
        <v>743</v>
      </c>
      <c r="C38" s="173" t="s">
        <v>243</v>
      </c>
      <c r="D38" s="173" t="s">
        <v>243</v>
      </c>
      <c r="E38" s="173" t="s">
        <v>243</v>
      </c>
      <c r="F38" s="173" t="s">
        <v>243</v>
      </c>
      <c r="G38" s="173" t="s">
        <v>243</v>
      </c>
      <c r="H38" s="173" t="s">
        <v>243</v>
      </c>
      <c r="I38" s="173" t="s">
        <v>243</v>
      </c>
      <c r="J38" s="173" t="s">
        <v>243</v>
      </c>
      <c r="K38" s="174" t="s">
        <v>243</v>
      </c>
      <c r="L38" s="156"/>
    </row>
    <row r="39" spans="1:12" s="157" customFormat="1" ht="17.25" customHeight="1">
      <c r="A39" s="172" t="s">
        <v>744</v>
      </c>
      <c r="B39" s="159" t="s">
        <v>228</v>
      </c>
      <c r="C39" s="173">
        <v>421741</v>
      </c>
      <c r="D39" s="173">
        <v>489434</v>
      </c>
      <c r="E39" s="173">
        <v>256497</v>
      </c>
      <c r="F39" s="173">
        <v>322922</v>
      </c>
      <c r="G39" s="173">
        <v>371089</v>
      </c>
      <c r="H39" s="173">
        <v>205342</v>
      </c>
      <c r="I39" s="160">
        <v>98819</v>
      </c>
      <c r="J39" s="160">
        <v>118345</v>
      </c>
      <c r="K39" s="161">
        <v>51155</v>
      </c>
      <c r="L39" s="156"/>
    </row>
    <row r="40" spans="1:12" s="157" customFormat="1" ht="17.25" customHeight="1">
      <c r="A40" s="172" t="s">
        <v>75</v>
      </c>
      <c r="B40" s="159" t="s">
        <v>229</v>
      </c>
      <c r="C40" s="173">
        <v>248370</v>
      </c>
      <c r="D40" s="173">
        <v>279942</v>
      </c>
      <c r="E40" s="173">
        <v>148965</v>
      </c>
      <c r="F40" s="173">
        <v>226805</v>
      </c>
      <c r="G40" s="173">
        <v>255524</v>
      </c>
      <c r="H40" s="173">
        <v>136382</v>
      </c>
      <c r="I40" s="160">
        <v>21565</v>
      </c>
      <c r="J40" s="160">
        <v>24418</v>
      </c>
      <c r="K40" s="161">
        <v>12583</v>
      </c>
      <c r="L40" s="156"/>
    </row>
    <row r="41" spans="1:12" s="157" customFormat="1" ht="17.25" customHeight="1">
      <c r="A41" s="172" t="s">
        <v>230</v>
      </c>
      <c r="B41" s="159" t="s">
        <v>231</v>
      </c>
      <c r="C41" s="160">
        <v>191782</v>
      </c>
      <c r="D41" s="160">
        <v>320995</v>
      </c>
      <c r="E41" s="160">
        <v>127121</v>
      </c>
      <c r="F41" s="160">
        <v>168677</v>
      </c>
      <c r="G41" s="160">
        <v>272357</v>
      </c>
      <c r="H41" s="160">
        <v>116793</v>
      </c>
      <c r="I41" s="160">
        <v>23105</v>
      </c>
      <c r="J41" s="160">
        <v>48638</v>
      </c>
      <c r="K41" s="161">
        <v>10328</v>
      </c>
      <c r="L41" s="156"/>
    </row>
    <row r="42" spans="1:12" s="157" customFormat="1" ht="15" customHeight="1">
      <c r="A42" s="172"/>
      <c r="B42" s="159" t="s">
        <v>254</v>
      </c>
      <c r="C42" s="160">
        <v>305237</v>
      </c>
      <c r="D42" s="160">
        <v>336316</v>
      </c>
      <c r="E42" s="160">
        <v>190150</v>
      </c>
      <c r="F42" s="160">
        <v>265332</v>
      </c>
      <c r="G42" s="160">
        <v>291277</v>
      </c>
      <c r="H42" s="160">
        <v>169254</v>
      </c>
      <c r="I42" s="160">
        <v>39905</v>
      </c>
      <c r="J42" s="160">
        <v>45039</v>
      </c>
      <c r="K42" s="161">
        <v>20896</v>
      </c>
      <c r="L42" s="156"/>
    </row>
    <row r="43" spans="1:12" s="157" customFormat="1" ht="15" customHeight="1">
      <c r="A43" s="172"/>
      <c r="B43" s="159" t="s">
        <v>255</v>
      </c>
      <c r="C43" s="160">
        <v>160289</v>
      </c>
      <c r="D43" s="160">
        <v>304862</v>
      </c>
      <c r="E43" s="160">
        <v>122426</v>
      </c>
      <c r="F43" s="160">
        <v>141847</v>
      </c>
      <c r="G43" s="160">
        <v>252432</v>
      </c>
      <c r="H43" s="160">
        <v>112886</v>
      </c>
      <c r="I43" s="160">
        <v>18442</v>
      </c>
      <c r="J43" s="160">
        <v>52430</v>
      </c>
      <c r="K43" s="161">
        <v>9540</v>
      </c>
      <c r="L43" s="156"/>
    </row>
    <row r="44" spans="1:12" s="157" customFormat="1" ht="17.25" customHeight="1">
      <c r="A44" s="172" t="s">
        <v>745</v>
      </c>
      <c r="B44" s="159" t="s">
        <v>232</v>
      </c>
      <c r="C44" s="160">
        <v>500225</v>
      </c>
      <c r="D44" s="160">
        <v>630801</v>
      </c>
      <c r="E44" s="160">
        <v>329834</v>
      </c>
      <c r="F44" s="160">
        <v>390783</v>
      </c>
      <c r="G44" s="160">
        <v>491732</v>
      </c>
      <c r="H44" s="160">
        <v>259053</v>
      </c>
      <c r="I44" s="160">
        <v>109442</v>
      </c>
      <c r="J44" s="160">
        <v>139069</v>
      </c>
      <c r="K44" s="161">
        <v>70781</v>
      </c>
      <c r="L44" s="156"/>
    </row>
    <row r="45" spans="1:12" s="157" customFormat="1" ht="17.25" customHeight="1">
      <c r="A45" s="172" t="s">
        <v>78</v>
      </c>
      <c r="B45" s="159" t="s">
        <v>233</v>
      </c>
      <c r="C45" s="160">
        <v>192617</v>
      </c>
      <c r="D45" s="160">
        <v>221349</v>
      </c>
      <c r="E45" s="160">
        <v>163615</v>
      </c>
      <c r="F45" s="160">
        <v>182661</v>
      </c>
      <c r="G45" s="160">
        <v>208987</v>
      </c>
      <c r="H45" s="160">
        <v>156088</v>
      </c>
      <c r="I45" s="160">
        <v>9956</v>
      </c>
      <c r="J45" s="160">
        <v>12362</v>
      </c>
      <c r="K45" s="161">
        <v>7527</v>
      </c>
      <c r="L45" s="156"/>
    </row>
    <row r="46" spans="1:12" s="157" customFormat="1" ht="17.25" customHeight="1">
      <c r="A46" s="172" t="s">
        <v>79</v>
      </c>
      <c r="B46" s="159" t="s">
        <v>234</v>
      </c>
      <c r="C46" s="160">
        <v>353825</v>
      </c>
      <c r="D46" s="160">
        <v>447302</v>
      </c>
      <c r="E46" s="160">
        <v>319147</v>
      </c>
      <c r="F46" s="160">
        <v>280559</v>
      </c>
      <c r="G46" s="160">
        <v>358730</v>
      </c>
      <c r="H46" s="160">
        <v>251614</v>
      </c>
      <c r="I46" s="160">
        <v>73226</v>
      </c>
      <c r="J46" s="160">
        <v>88572</v>
      </c>
      <c r="K46" s="161">
        <v>67533</v>
      </c>
      <c r="L46" s="156"/>
    </row>
    <row r="47" spans="1:12" s="157" customFormat="1" ht="17.25" customHeight="1">
      <c r="A47" s="172" t="s">
        <v>698</v>
      </c>
      <c r="B47" s="159" t="s">
        <v>235</v>
      </c>
      <c r="C47" s="160">
        <v>518330</v>
      </c>
      <c r="D47" s="160">
        <v>559379</v>
      </c>
      <c r="E47" s="160">
        <v>464606</v>
      </c>
      <c r="F47" s="160">
        <v>389595</v>
      </c>
      <c r="G47" s="160">
        <v>419337</v>
      </c>
      <c r="H47" s="160">
        <v>350669</v>
      </c>
      <c r="I47" s="160">
        <v>128735</v>
      </c>
      <c r="J47" s="160">
        <v>140042</v>
      </c>
      <c r="K47" s="161">
        <v>113937</v>
      </c>
      <c r="L47" s="156"/>
    </row>
    <row r="48" spans="1:12" s="157" customFormat="1" ht="17.25" customHeight="1">
      <c r="A48" s="172" t="s">
        <v>699</v>
      </c>
      <c r="B48" s="159" t="s">
        <v>236</v>
      </c>
      <c r="C48" s="160">
        <v>382771</v>
      </c>
      <c r="D48" s="160">
        <v>437342</v>
      </c>
      <c r="E48" s="160">
        <v>216892</v>
      </c>
      <c r="F48" s="160">
        <v>306604</v>
      </c>
      <c r="G48" s="160">
        <v>348187</v>
      </c>
      <c r="H48" s="160">
        <v>180204</v>
      </c>
      <c r="I48" s="160">
        <v>76167</v>
      </c>
      <c r="J48" s="160">
        <v>89155</v>
      </c>
      <c r="K48" s="161">
        <v>36688</v>
      </c>
      <c r="L48" s="156"/>
    </row>
    <row r="49" spans="1:12" s="157" customFormat="1" ht="17.25" customHeight="1">
      <c r="A49" s="172" t="s">
        <v>700</v>
      </c>
      <c r="B49" s="159" t="s">
        <v>237</v>
      </c>
      <c r="C49" s="160">
        <v>290071</v>
      </c>
      <c r="D49" s="160">
        <v>361420</v>
      </c>
      <c r="E49" s="160">
        <v>138944</v>
      </c>
      <c r="F49" s="160">
        <v>235484</v>
      </c>
      <c r="G49" s="160">
        <v>287380</v>
      </c>
      <c r="H49" s="160">
        <v>125560</v>
      </c>
      <c r="I49" s="160">
        <v>54587</v>
      </c>
      <c r="J49" s="160">
        <v>74040</v>
      </c>
      <c r="K49" s="161">
        <v>13384</v>
      </c>
      <c r="L49" s="156"/>
    </row>
    <row r="50" spans="1:12" s="157" customFormat="1" ht="15" customHeight="1">
      <c r="A50" s="172"/>
      <c r="B50" s="159" t="s">
        <v>256</v>
      </c>
      <c r="C50" s="160">
        <v>547782</v>
      </c>
      <c r="D50" s="160">
        <v>610710</v>
      </c>
      <c r="E50" s="160">
        <v>198434</v>
      </c>
      <c r="F50" s="160">
        <v>393151</v>
      </c>
      <c r="G50" s="160">
        <v>431709</v>
      </c>
      <c r="H50" s="160">
        <v>179092</v>
      </c>
      <c r="I50" s="160">
        <v>154631</v>
      </c>
      <c r="J50" s="160">
        <v>179001</v>
      </c>
      <c r="K50" s="161">
        <v>19342</v>
      </c>
      <c r="L50" s="156"/>
    </row>
    <row r="51" spans="1:12" s="157" customFormat="1" ht="15" customHeight="1">
      <c r="A51" s="172"/>
      <c r="B51" s="159" t="s">
        <v>257</v>
      </c>
      <c r="C51" s="160">
        <v>189256</v>
      </c>
      <c r="D51" s="160">
        <v>262269</v>
      </c>
      <c r="E51" s="160">
        <v>127689</v>
      </c>
      <c r="F51" s="160">
        <v>175017</v>
      </c>
      <c r="G51" s="160">
        <v>242175</v>
      </c>
      <c r="H51" s="160">
        <v>118388</v>
      </c>
      <c r="I51" s="160">
        <v>14239</v>
      </c>
      <c r="J51" s="160">
        <v>20094</v>
      </c>
      <c r="K51" s="161">
        <v>9301</v>
      </c>
      <c r="L51" s="156"/>
    </row>
    <row r="52" spans="1:12" s="157" customFormat="1" ht="15" customHeight="1" thickBot="1">
      <c r="A52" s="175"/>
      <c r="B52" s="175" t="s">
        <v>746</v>
      </c>
      <c r="C52" s="176">
        <v>279026</v>
      </c>
      <c r="D52" s="176">
        <v>339469</v>
      </c>
      <c r="E52" s="176">
        <v>139080</v>
      </c>
      <c r="F52" s="176">
        <v>228523</v>
      </c>
      <c r="G52" s="176">
        <v>273326</v>
      </c>
      <c r="H52" s="176">
        <v>124787</v>
      </c>
      <c r="I52" s="176">
        <v>50503</v>
      </c>
      <c r="J52" s="176">
        <v>66143</v>
      </c>
      <c r="K52" s="177">
        <v>14293</v>
      </c>
      <c r="L52" s="156"/>
    </row>
    <row r="53" spans="1:12" s="157" customFormat="1" ht="15" customHeight="1">
      <c r="A53" s="156" t="s">
        <v>747</v>
      </c>
      <c r="B53" s="156"/>
      <c r="C53" s="156"/>
      <c r="D53" s="156"/>
      <c r="E53" s="156"/>
      <c r="F53" s="156"/>
      <c r="G53" s="156"/>
      <c r="H53" s="156"/>
      <c r="I53" s="156"/>
      <c r="J53" s="156"/>
      <c r="K53" s="156"/>
      <c r="L53" s="156"/>
    </row>
    <row r="54" spans="1:12" s="157" customFormat="1" ht="15" customHeight="1">
      <c r="A54" s="156" t="s">
        <v>258</v>
      </c>
      <c r="B54" s="156"/>
      <c r="C54" s="156"/>
      <c r="D54" s="156"/>
      <c r="E54" s="156"/>
      <c r="F54" s="156"/>
      <c r="G54" s="156"/>
      <c r="H54" s="156"/>
      <c r="I54" s="156"/>
      <c r="J54" s="156"/>
      <c r="K54" s="156"/>
      <c r="L54" s="156"/>
    </row>
    <row r="55" spans="1:12" ht="12">
      <c r="A55" s="141"/>
      <c r="B55" s="141"/>
      <c r="C55" s="141"/>
      <c r="D55" s="141"/>
      <c r="E55" s="141"/>
      <c r="F55" s="141"/>
      <c r="G55" s="141"/>
      <c r="H55" s="141"/>
      <c r="I55" s="141"/>
      <c r="J55" s="141"/>
      <c r="K55" s="141"/>
      <c r="L55" s="141"/>
    </row>
    <row r="56" spans="1:12" ht="12">
      <c r="A56" s="141"/>
      <c r="B56" s="141"/>
      <c r="C56" s="141"/>
      <c r="D56" s="141"/>
      <c r="E56" s="141"/>
      <c r="F56" s="141"/>
      <c r="G56" s="141"/>
      <c r="H56" s="141"/>
      <c r="I56" s="141"/>
      <c r="J56" s="141"/>
      <c r="K56" s="141"/>
      <c r="L56" s="141"/>
    </row>
    <row r="57" spans="1:12" ht="12">
      <c r="A57" s="141"/>
      <c r="B57" s="141"/>
      <c r="C57" s="141"/>
      <c r="D57" s="141"/>
      <c r="E57" s="141"/>
      <c r="F57" s="141"/>
      <c r="G57" s="141"/>
      <c r="H57" s="141"/>
      <c r="I57" s="141"/>
      <c r="J57" s="141"/>
      <c r="K57" s="141"/>
      <c r="L57" s="141"/>
    </row>
    <row r="58" spans="1:12" ht="12">
      <c r="A58" s="141"/>
      <c r="B58" s="141"/>
      <c r="C58" s="141"/>
      <c r="D58" s="141"/>
      <c r="E58" s="141"/>
      <c r="F58" s="141"/>
      <c r="G58" s="141"/>
      <c r="H58" s="141"/>
      <c r="I58" s="141"/>
      <c r="J58" s="141"/>
      <c r="K58" s="141"/>
      <c r="L58" s="141"/>
    </row>
    <row r="59" spans="1:12" ht="12">
      <c r="A59" s="141"/>
      <c r="B59" s="141"/>
      <c r="C59" s="141"/>
      <c r="D59" s="141"/>
      <c r="E59" s="141"/>
      <c r="F59" s="141"/>
      <c r="G59" s="141"/>
      <c r="H59" s="141"/>
      <c r="I59" s="141"/>
      <c r="J59" s="141"/>
      <c r="K59" s="141"/>
      <c r="L59" s="141"/>
    </row>
    <row r="60" spans="1:12" ht="12">
      <c r="A60" s="141"/>
      <c r="B60" s="141"/>
      <c r="C60" s="141"/>
      <c r="D60" s="141"/>
      <c r="E60" s="141"/>
      <c r="F60" s="141"/>
      <c r="G60" s="141"/>
      <c r="H60" s="141"/>
      <c r="I60" s="141"/>
      <c r="J60" s="141"/>
      <c r="K60" s="141"/>
      <c r="L60" s="141"/>
    </row>
    <row r="61" spans="1:12" ht="12">
      <c r="A61" s="141"/>
      <c r="B61" s="141"/>
      <c r="C61" s="141"/>
      <c r="D61" s="141"/>
      <c r="E61" s="141"/>
      <c r="F61" s="141"/>
      <c r="G61" s="141"/>
      <c r="H61" s="141"/>
      <c r="I61" s="141"/>
      <c r="J61" s="141"/>
      <c r="K61" s="141"/>
      <c r="L61" s="141"/>
    </row>
    <row r="62" spans="1:12" ht="12">
      <c r="A62" s="141"/>
      <c r="B62" s="141"/>
      <c r="C62" s="141"/>
      <c r="D62" s="141"/>
      <c r="E62" s="141"/>
      <c r="F62" s="141"/>
      <c r="G62" s="141"/>
      <c r="H62" s="141"/>
      <c r="I62" s="141"/>
      <c r="J62" s="141"/>
      <c r="K62" s="141"/>
      <c r="L62" s="141"/>
    </row>
    <row r="63" spans="1:12" ht="12">
      <c r="A63" s="141"/>
      <c r="B63" s="141"/>
      <c r="C63" s="141"/>
      <c r="D63" s="141"/>
      <c r="E63" s="141"/>
      <c r="F63" s="141"/>
      <c r="G63" s="141"/>
      <c r="H63" s="141"/>
      <c r="I63" s="141"/>
      <c r="J63" s="141"/>
      <c r="K63" s="141"/>
      <c r="L63" s="141"/>
    </row>
    <row r="64" spans="1:12" ht="12">
      <c r="A64" s="141"/>
      <c r="B64" s="141"/>
      <c r="C64" s="141"/>
      <c r="D64" s="141"/>
      <c r="E64" s="141"/>
      <c r="F64" s="141"/>
      <c r="G64" s="141"/>
      <c r="H64" s="141"/>
      <c r="I64" s="141"/>
      <c r="J64" s="141"/>
      <c r="K64" s="141"/>
      <c r="L64" s="141"/>
    </row>
    <row r="65" spans="1:12" ht="12">
      <c r="A65" s="141"/>
      <c r="B65" s="141"/>
      <c r="C65" s="141"/>
      <c r="D65" s="141"/>
      <c r="E65" s="141"/>
      <c r="F65" s="141"/>
      <c r="G65" s="141"/>
      <c r="H65" s="141"/>
      <c r="I65" s="141"/>
      <c r="J65" s="141"/>
      <c r="K65" s="141"/>
      <c r="L65" s="141"/>
    </row>
    <row r="66" spans="1:12" ht="12">
      <c r="A66" s="141"/>
      <c r="B66" s="141"/>
      <c r="C66" s="141"/>
      <c r="D66" s="141"/>
      <c r="E66" s="141"/>
      <c r="F66" s="141"/>
      <c r="G66" s="141"/>
      <c r="H66" s="141"/>
      <c r="I66" s="141"/>
      <c r="J66" s="141"/>
      <c r="K66" s="141"/>
      <c r="L66" s="141"/>
    </row>
    <row r="67" spans="1:12" ht="12">
      <c r="A67" s="141"/>
      <c r="B67" s="141"/>
      <c r="C67" s="141"/>
      <c r="D67" s="141"/>
      <c r="E67" s="141"/>
      <c r="F67" s="141"/>
      <c r="G67" s="141"/>
      <c r="H67" s="141"/>
      <c r="I67" s="141"/>
      <c r="J67" s="141"/>
      <c r="K67" s="141"/>
      <c r="L67" s="141"/>
    </row>
    <row r="68" spans="1:12" ht="12">
      <c r="A68" s="141"/>
      <c r="B68" s="141"/>
      <c r="C68" s="141"/>
      <c r="D68" s="141"/>
      <c r="E68" s="141"/>
      <c r="F68" s="141"/>
      <c r="G68" s="141"/>
      <c r="H68" s="141"/>
      <c r="I68" s="141"/>
      <c r="J68" s="141"/>
      <c r="K68" s="141"/>
      <c r="L68" s="141"/>
    </row>
    <row r="69" spans="1:12" ht="12">
      <c r="A69" s="141"/>
      <c r="B69" s="141"/>
      <c r="C69" s="141"/>
      <c r="D69" s="141"/>
      <c r="E69" s="141"/>
      <c r="F69" s="141"/>
      <c r="G69" s="141"/>
      <c r="H69" s="141"/>
      <c r="I69" s="141"/>
      <c r="J69" s="141"/>
      <c r="K69" s="141"/>
      <c r="L69" s="141"/>
    </row>
    <row r="70" spans="1:12" ht="12">
      <c r="A70" s="141"/>
      <c r="B70" s="141"/>
      <c r="C70" s="141"/>
      <c r="D70" s="141"/>
      <c r="E70" s="141"/>
      <c r="F70" s="141"/>
      <c r="G70" s="141"/>
      <c r="H70" s="141"/>
      <c r="I70" s="141"/>
      <c r="J70" s="141"/>
      <c r="K70" s="141"/>
      <c r="L70" s="141"/>
    </row>
    <row r="71" spans="1:12" ht="12">
      <c r="A71" s="141"/>
      <c r="B71" s="141"/>
      <c r="C71" s="141"/>
      <c r="D71" s="141"/>
      <c r="E71" s="141"/>
      <c r="F71" s="141"/>
      <c r="G71" s="141"/>
      <c r="H71" s="141"/>
      <c r="I71" s="141"/>
      <c r="J71" s="141"/>
      <c r="K71" s="141"/>
      <c r="L71" s="141"/>
    </row>
    <row r="72" spans="1:12" ht="12">
      <c r="A72" s="141"/>
      <c r="B72" s="141"/>
      <c r="C72" s="141"/>
      <c r="D72" s="141"/>
      <c r="E72" s="141"/>
      <c r="F72" s="141"/>
      <c r="G72" s="141"/>
      <c r="H72" s="141"/>
      <c r="I72" s="141"/>
      <c r="J72" s="141"/>
      <c r="K72" s="141"/>
      <c r="L72" s="141"/>
    </row>
    <row r="73" spans="1:12" ht="12">
      <c r="A73" s="141"/>
      <c r="B73" s="141"/>
      <c r="C73" s="141"/>
      <c r="D73" s="141"/>
      <c r="E73" s="141"/>
      <c r="F73" s="141"/>
      <c r="G73" s="141"/>
      <c r="H73" s="141"/>
      <c r="I73" s="141"/>
      <c r="J73" s="141"/>
      <c r="K73" s="141"/>
      <c r="L73" s="141"/>
    </row>
    <row r="74" spans="1:12" ht="12">
      <c r="A74" s="141"/>
      <c r="B74" s="141"/>
      <c r="C74" s="141"/>
      <c r="D74" s="141"/>
      <c r="E74" s="141"/>
      <c r="F74" s="141"/>
      <c r="G74" s="141"/>
      <c r="H74" s="141"/>
      <c r="I74" s="141"/>
      <c r="J74" s="141"/>
      <c r="K74" s="141"/>
      <c r="L74" s="141"/>
    </row>
    <row r="75" spans="1:12" ht="12">
      <c r="A75" s="141"/>
      <c r="B75" s="141"/>
      <c r="C75" s="141"/>
      <c r="D75" s="141"/>
      <c r="E75" s="141"/>
      <c r="F75" s="141"/>
      <c r="G75" s="141"/>
      <c r="H75" s="141"/>
      <c r="I75" s="141"/>
      <c r="J75" s="141"/>
      <c r="K75" s="141"/>
      <c r="L75" s="141"/>
    </row>
    <row r="76" spans="1:12" ht="12">
      <c r="A76" s="141"/>
      <c r="B76" s="141"/>
      <c r="C76" s="141"/>
      <c r="D76" s="141"/>
      <c r="E76" s="141"/>
      <c r="F76" s="141"/>
      <c r="G76" s="141"/>
      <c r="H76" s="141"/>
      <c r="I76" s="141"/>
      <c r="J76" s="141"/>
      <c r="K76" s="141"/>
      <c r="L76" s="141"/>
    </row>
    <row r="77" spans="1:12" ht="12">
      <c r="A77" s="141"/>
      <c r="B77" s="141"/>
      <c r="C77" s="141"/>
      <c r="D77" s="141"/>
      <c r="E77" s="141"/>
      <c r="F77" s="141"/>
      <c r="G77" s="141"/>
      <c r="H77" s="141"/>
      <c r="I77" s="141"/>
      <c r="J77" s="141"/>
      <c r="K77" s="141"/>
      <c r="L77" s="141"/>
    </row>
    <row r="78" spans="1:12" ht="12">
      <c r="A78" s="141"/>
      <c r="B78" s="141"/>
      <c r="C78" s="141"/>
      <c r="D78" s="141"/>
      <c r="E78" s="141"/>
      <c r="F78" s="141"/>
      <c r="G78" s="141"/>
      <c r="H78" s="141"/>
      <c r="I78" s="141"/>
      <c r="J78" s="141"/>
      <c r="K78" s="141"/>
      <c r="L78" s="141"/>
    </row>
    <row r="79" spans="1:12" ht="12">
      <c r="A79" s="141"/>
      <c r="B79" s="141"/>
      <c r="C79" s="141"/>
      <c r="D79" s="141"/>
      <c r="E79" s="141"/>
      <c r="F79" s="141"/>
      <c r="G79" s="141"/>
      <c r="H79" s="141"/>
      <c r="I79" s="141"/>
      <c r="J79" s="141"/>
      <c r="K79" s="141"/>
      <c r="L79" s="141"/>
    </row>
    <row r="80" spans="1:12" ht="12">
      <c r="A80" s="141"/>
      <c r="B80" s="141"/>
      <c r="C80" s="141"/>
      <c r="D80" s="141"/>
      <c r="E80" s="141"/>
      <c r="F80" s="141"/>
      <c r="G80" s="141"/>
      <c r="H80" s="141"/>
      <c r="I80" s="141"/>
      <c r="J80" s="141"/>
      <c r="K80" s="141"/>
      <c r="L80" s="141"/>
    </row>
    <row r="81" spans="1:12" ht="12">
      <c r="A81" s="141"/>
      <c r="B81" s="141"/>
      <c r="C81" s="141"/>
      <c r="D81" s="141"/>
      <c r="E81" s="141"/>
      <c r="F81" s="141"/>
      <c r="G81" s="141"/>
      <c r="H81" s="141"/>
      <c r="I81" s="141"/>
      <c r="J81" s="141"/>
      <c r="K81" s="141"/>
      <c r="L81" s="141"/>
    </row>
    <row r="82" spans="1:12" ht="12">
      <c r="A82" s="141"/>
      <c r="B82" s="141"/>
      <c r="C82" s="141"/>
      <c r="D82" s="141"/>
      <c r="E82" s="141"/>
      <c r="F82" s="141"/>
      <c r="G82" s="141"/>
      <c r="H82" s="141"/>
      <c r="I82" s="141"/>
      <c r="J82" s="141"/>
      <c r="K82" s="141"/>
      <c r="L82" s="141"/>
    </row>
    <row r="83" spans="1:12" ht="12">
      <c r="A83" s="141"/>
      <c r="B83" s="141"/>
      <c r="C83" s="141"/>
      <c r="D83" s="141"/>
      <c r="E83" s="141"/>
      <c r="F83" s="141"/>
      <c r="G83" s="141"/>
      <c r="H83" s="141"/>
      <c r="I83" s="141"/>
      <c r="J83" s="141"/>
      <c r="K83" s="141"/>
      <c r="L83" s="141"/>
    </row>
    <row r="84" spans="1:12" ht="12">
      <c r="A84" s="141"/>
      <c r="B84" s="141"/>
      <c r="C84" s="141"/>
      <c r="D84" s="141"/>
      <c r="E84" s="141"/>
      <c r="F84" s="141"/>
      <c r="G84" s="141"/>
      <c r="H84" s="141"/>
      <c r="I84" s="141"/>
      <c r="J84" s="141"/>
      <c r="K84" s="141"/>
      <c r="L84" s="141"/>
    </row>
    <row r="85" spans="1:12" ht="12">
      <c r="A85" s="141"/>
      <c r="B85" s="141"/>
      <c r="C85" s="141"/>
      <c r="D85" s="141"/>
      <c r="E85" s="141"/>
      <c r="F85" s="141"/>
      <c r="G85" s="141"/>
      <c r="H85" s="141"/>
      <c r="I85" s="141"/>
      <c r="J85" s="141"/>
      <c r="K85" s="141"/>
      <c r="L85" s="141"/>
    </row>
    <row r="86" spans="1:12" ht="12">
      <c r="A86" s="141"/>
      <c r="B86" s="141"/>
      <c r="C86" s="141"/>
      <c r="D86" s="141"/>
      <c r="E86" s="141"/>
      <c r="F86" s="141"/>
      <c r="G86" s="141"/>
      <c r="H86" s="141"/>
      <c r="I86" s="141"/>
      <c r="J86" s="141"/>
      <c r="K86" s="141"/>
      <c r="L86" s="141"/>
    </row>
    <row r="87" spans="1:12" ht="12">
      <c r="A87" s="141"/>
      <c r="B87" s="141"/>
      <c r="C87" s="141"/>
      <c r="D87" s="141"/>
      <c r="E87" s="141"/>
      <c r="F87" s="141"/>
      <c r="G87" s="141"/>
      <c r="H87" s="141"/>
      <c r="I87" s="141"/>
      <c r="J87" s="141"/>
      <c r="K87" s="141"/>
      <c r="L87" s="141"/>
    </row>
    <row r="88" spans="1:12" ht="12">
      <c r="A88" s="141"/>
      <c r="B88" s="141"/>
      <c r="C88" s="141"/>
      <c r="D88" s="141"/>
      <c r="E88" s="141"/>
      <c r="F88" s="141"/>
      <c r="G88" s="141"/>
      <c r="H88" s="141"/>
      <c r="I88" s="141"/>
      <c r="J88" s="141"/>
      <c r="K88" s="141"/>
      <c r="L88" s="141"/>
    </row>
    <row r="89" spans="1:12" ht="12">
      <c r="A89" s="141"/>
      <c r="B89" s="141"/>
      <c r="C89" s="141"/>
      <c r="D89" s="141"/>
      <c r="E89" s="141"/>
      <c r="F89" s="141"/>
      <c r="G89" s="141"/>
      <c r="H89" s="141"/>
      <c r="I89" s="141"/>
      <c r="J89" s="141"/>
      <c r="K89" s="141"/>
      <c r="L89" s="141"/>
    </row>
    <row r="90" spans="1:12" ht="12">
      <c r="A90" s="141"/>
      <c r="B90" s="141"/>
      <c r="C90" s="141"/>
      <c r="D90" s="141"/>
      <c r="E90" s="141"/>
      <c r="F90" s="141"/>
      <c r="G90" s="141"/>
      <c r="H90" s="141"/>
      <c r="I90" s="141"/>
      <c r="J90" s="141"/>
      <c r="K90" s="141"/>
      <c r="L90" s="141"/>
    </row>
    <row r="91" spans="1:12" ht="12">
      <c r="A91" s="141"/>
      <c r="B91" s="141"/>
      <c r="C91" s="141"/>
      <c r="D91" s="141"/>
      <c r="E91" s="141"/>
      <c r="F91" s="141"/>
      <c r="G91" s="141"/>
      <c r="H91" s="141"/>
      <c r="I91" s="141"/>
      <c r="J91" s="141"/>
      <c r="K91" s="141"/>
      <c r="L91" s="141"/>
    </row>
    <row r="92" spans="1:12" ht="12">
      <c r="A92" s="141"/>
      <c r="B92" s="141"/>
      <c r="C92" s="141"/>
      <c r="D92" s="141"/>
      <c r="E92" s="141"/>
      <c r="F92" s="141"/>
      <c r="G92" s="141"/>
      <c r="H92" s="141"/>
      <c r="I92" s="141"/>
      <c r="J92" s="141"/>
      <c r="K92" s="141"/>
      <c r="L92" s="141"/>
    </row>
    <row r="93" spans="1:12" ht="12">
      <c r="A93" s="141"/>
      <c r="B93" s="141"/>
      <c r="C93" s="141"/>
      <c r="D93" s="141"/>
      <c r="E93" s="141"/>
      <c r="F93" s="141"/>
      <c r="G93" s="141"/>
      <c r="H93" s="141"/>
      <c r="I93" s="141"/>
      <c r="J93" s="141"/>
      <c r="K93" s="141"/>
      <c r="L93" s="141"/>
    </row>
    <row r="94" spans="1:12" ht="12">
      <c r="A94" s="141"/>
      <c r="B94" s="141"/>
      <c r="C94" s="141"/>
      <c r="D94" s="141"/>
      <c r="E94" s="141"/>
      <c r="F94" s="141"/>
      <c r="G94" s="141"/>
      <c r="H94" s="141"/>
      <c r="I94" s="141"/>
      <c r="J94" s="141"/>
      <c r="K94" s="141"/>
      <c r="L94" s="141"/>
    </row>
    <row r="95" spans="1:12" ht="12">
      <c r="A95" s="141"/>
      <c r="B95" s="141"/>
      <c r="C95" s="141"/>
      <c r="D95" s="141"/>
      <c r="E95" s="141"/>
      <c r="F95" s="141"/>
      <c r="G95" s="141"/>
      <c r="H95" s="141"/>
      <c r="I95" s="141"/>
      <c r="J95" s="141"/>
      <c r="K95" s="141"/>
      <c r="L95" s="141"/>
    </row>
    <row r="96" spans="1:12" ht="12">
      <c r="A96" s="141"/>
      <c r="B96" s="141"/>
      <c r="C96" s="141"/>
      <c r="D96" s="141"/>
      <c r="E96" s="141"/>
      <c r="F96" s="141"/>
      <c r="G96" s="141"/>
      <c r="H96" s="141"/>
      <c r="I96" s="141"/>
      <c r="J96" s="141"/>
      <c r="K96" s="141"/>
      <c r="L96" s="141"/>
    </row>
    <row r="97" spans="1:12" ht="12">
      <c r="A97" s="141"/>
      <c r="B97" s="141"/>
      <c r="C97" s="141"/>
      <c r="D97" s="141"/>
      <c r="E97" s="141"/>
      <c r="F97" s="141"/>
      <c r="G97" s="141"/>
      <c r="H97" s="141"/>
      <c r="I97" s="141"/>
      <c r="J97" s="141"/>
      <c r="K97" s="141"/>
      <c r="L97" s="141"/>
    </row>
    <row r="98" spans="1:12" ht="12">
      <c r="A98" s="141"/>
      <c r="B98" s="141"/>
      <c r="C98" s="141"/>
      <c r="D98" s="141"/>
      <c r="E98" s="141"/>
      <c r="F98" s="141"/>
      <c r="G98" s="141"/>
      <c r="H98" s="141"/>
      <c r="I98" s="141"/>
      <c r="J98" s="141"/>
      <c r="K98" s="141"/>
      <c r="L98" s="141"/>
    </row>
    <row r="99" spans="1:12" ht="12">
      <c r="A99" s="141"/>
      <c r="B99" s="141"/>
      <c r="C99" s="141"/>
      <c r="D99" s="141"/>
      <c r="E99" s="141"/>
      <c r="F99" s="141"/>
      <c r="G99" s="141"/>
      <c r="H99" s="141"/>
      <c r="I99" s="141"/>
      <c r="J99" s="141"/>
      <c r="K99" s="141"/>
      <c r="L99" s="141"/>
    </row>
    <row r="100" spans="1:12" ht="12">
      <c r="A100" s="141"/>
      <c r="B100" s="141"/>
      <c r="C100" s="141"/>
      <c r="D100" s="141"/>
      <c r="E100" s="141"/>
      <c r="F100" s="141"/>
      <c r="G100" s="141"/>
      <c r="H100" s="141"/>
      <c r="I100" s="141"/>
      <c r="J100" s="141"/>
      <c r="K100" s="141"/>
      <c r="L100" s="141"/>
    </row>
    <row r="101" spans="1:12" ht="12">
      <c r="A101" s="141"/>
      <c r="B101" s="141"/>
      <c r="C101" s="141"/>
      <c r="D101" s="141"/>
      <c r="E101" s="141"/>
      <c r="F101" s="141"/>
      <c r="G101" s="141"/>
      <c r="H101" s="141"/>
      <c r="I101" s="141"/>
      <c r="J101" s="141"/>
      <c r="K101" s="141"/>
      <c r="L101" s="141"/>
    </row>
    <row r="102" spans="1:12" ht="12">
      <c r="A102" s="141"/>
      <c r="B102" s="141"/>
      <c r="C102" s="141"/>
      <c r="D102" s="141"/>
      <c r="E102" s="141"/>
      <c r="F102" s="141"/>
      <c r="G102" s="141"/>
      <c r="H102" s="141"/>
      <c r="I102" s="141"/>
      <c r="J102" s="141"/>
      <c r="K102" s="141"/>
      <c r="L102" s="141"/>
    </row>
    <row r="103" spans="1:12" ht="12">
      <c r="A103" s="141"/>
      <c r="B103" s="141"/>
      <c r="C103" s="141"/>
      <c r="D103" s="141"/>
      <c r="E103" s="141"/>
      <c r="F103" s="141"/>
      <c r="G103" s="141"/>
      <c r="H103" s="141"/>
      <c r="I103" s="141"/>
      <c r="J103" s="141"/>
      <c r="K103" s="141"/>
      <c r="L103" s="141"/>
    </row>
    <row r="104" spans="1:12" ht="12">
      <c r="A104" s="141"/>
      <c r="B104" s="141"/>
      <c r="C104" s="141"/>
      <c r="D104" s="141"/>
      <c r="E104" s="141"/>
      <c r="F104" s="141"/>
      <c r="G104" s="141"/>
      <c r="H104" s="141"/>
      <c r="I104" s="141"/>
      <c r="J104" s="141"/>
      <c r="K104" s="141"/>
      <c r="L104" s="141"/>
    </row>
    <row r="105" spans="1:12" ht="12">
      <c r="A105" s="141"/>
      <c r="B105" s="141"/>
      <c r="C105" s="141"/>
      <c r="D105" s="141"/>
      <c r="E105" s="141"/>
      <c r="F105" s="141"/>
      <c r="G105" s="141"/>
      <c r="H105" s="141"/>
      <c r="I105" s="141"/>
      <c r="J105" s="141"/>
      <c r="K105" s="141"/>
      <c r="L105" s="141"/>
    </row>
    <row r="106" spans="1:12" ht="12">
      <c r="A106" s="141"/>
      <c r="B106" s="141"/>
      <c r="C106" s="141"/>
      <c r="D106" s="141"/>
      <c r="E106" s="141"/>
      <c r="F106" s="141"/>
      <c r="G106" s="141"/>
      <c r="H106" s="141"/>
      <c r="I106" s="141"/>
      <c r="J106" s="141"/>
      <c r="K106" s="141"/>
      <c r="L106" s="141"/>
    </row>
    <row r="107" spans="1:12" ht="12">
      <c r="A107" s="141"/>
      <c r="B107" s="141"/>
      <c r="C107" s="141"/>
      <c r="D107" s="141"/>
      <c r="E107" s="141"/>
      <c r="F107" s="141"/>
      <c r="G107" s="141"/>
      <c r="H107" s="141"/>
      <c r="I107" s="141"/>
      <c r="J107" s="141"/>
      <c r="K107" s="141"/>
      <c r="L107" s="141"/>
    </row>
    <row r="108" spans="1:12" ht="12">
      <c r="A108" s="141"/>
      <c r="B108" s="141"/>
      <c r="C108" s="141"/>
      <c r="D108" s="141"/>
      <c r="E108" s="141"/>
      <c r="F108" s="141"/>
      <c r="G108" s="141"/>
      <c r="H108" s="141"/>
      <c r="I108" s="141"/>
      <c r="J108" s="141"/>
      <c r="K108" s="141"/>
      <c r="L108" s="141"/>
    </row>
    <row r="109" spans="1:12" ht="12">
      <c r="A109" s="141"/>
      <c r="B109" s="141"/>
      <c r="C109" s="141"/>
      <c r="D109" s="141"/>
      <c r="E109" s="141"/>
      <c r="F109" s="141"/>
      <c r="G109" s="141"/>
      <c r="H109" s="141"/>
      <c r="I109" s="141"/>
      <c r="J109" s="141"/>
      <c r="K109" s="141"/>
      <c r="L109" s="141"/>
    </row>
    <row r="110" spans="1:12" ht="12">
      <c r="A110" s="141"/>
      <c r="B110" s="141"/>
      <c r="C110" s="141"/>
      <c r="D110" s="141"/>
      <c r="E110" s="141"/>
      <c r="F110" s="141"/>
      <c r="G110" s="141"/>
      <c r="H110" s="141"/>
      <c r="I110" s="141"/>
      <c r="J110" s="141"/>
      <c r="K110" s="141"/>
      <c r="L110" s="141"/>
    </row>
    <row r="111" spans="1:12" ht="12">
      <c r="A111" s="141"/>
      <c r="B111" s="141"/>
      <c r="C111" s="141"/>
      <c r="D111" s="141"/>
      <c r="E111" s="141"/>
      <c r="F111" s="141"/>
      <c r="G111" s="141"/>
      <c r="H111" s="141"/>
      <c r="I111" s="141"/>
      <c r="J111" s="141"/>
      <c r="K111" s="141"/>
      <c r="L111" s="141"/>
    </row>
    <row r="112" spans="1:12" ht="12">
      <c r="A112" s="141"/>
      <c r="B112" s="141"/>
      <c r="C112" s="141"/>
      <c r="D112" s="141"/>
      <c r="E112" s="141"/>
      <c r="F112" s="141"/>
      <c r="G112" s="141"/>
      <c r="H112" s="141"/>
      <c r="I112" s="141"/>
      <c r="J112" s="141"/>
      <c r="K112" s="141"/>
      <c r="L112" s="141"/>
    </row>
    <row r="113" spans="1:12" ht="12">
      <c r="A113" s="141"/>
      <c r="B113" s="141"/>
      <c r="C113" s="141"/>
      <c r="D113" s="141"/>
      <c r="E113" s="141"/>
      <c r="F113" s="141"/>
      <c r="G113" s="141"/>
      <c r="H113" s="141"/>
      <c r="I113" s="141"/>
      <c r="J113" s="141"/>
      <c r="K113" s="141"/>
      <c r="L113" s="141"/>
    </row>
    <row r="114" spans="1:12" ht="12">
      <c r="A114" s="141"/>
      <c r="B114" s="141"/>
      <c r="C114" s="141"/>
      <c r="D114" s="141"/>
      <c r="E114" s="141"/>
      <c r="F114" s="141"/>
      <c r="G114" s="141"/>
      <c r="H114" s="141"/>
      <c r="I114" s="141"/>
      <c r="J114" s="141"/>
      <c r="K114" s="141"/>
      <c r="L114" s="141"/>
    </row>
    <row r="115" spans="1:12" ht="12">
      <c r="A115" s="141"/>
      <c r="B115" s="141"/>
      <c r="C115" s="141"/>
      <c r="D115" s="141"/>
      <c r="E115" s="141"/>
      <c r="F115" s="141"/>
      <c r="G115" s="141"/>
      <c r="H115" s="141"/>
      <c r="I115" s="141"/>
      <c r="J115" s="141"/>
      <c r="K115" s="141"/>
      <c r="L115" s="141"/>
    </row>
    <row r="116" spans="1:12" ht="12">
      <c r="A116" s="141"/>
      <c r="B116" s="141"/>
      <c r="C116" s="141"/>
      <c r="D116" s="141"/>
      <c r="E116" s="141"/>
      <c r="F116" s="141"/>
      <c r="G116" s="141"/>
      <c r="H116" s="141"/>
      <c r="I116" s="141"/>
      <c r="J116" s="141"/>
      <c r="K116" s="141"/>
      <c r="L116" s="141"/>
    </row>
    <row r="117" spans="1:12" ht="12">
      <c r="A117" s="141"/>
      <c r="B117" s="141"/>
      <c r="C117" s="141"/>
      <c r="D117" s="141"/>
      <c r="E117" s="141"/>
      <c r="F117" s="141"/>
      <c r="G117" s="141"/>
      <c r="H117" s="141"/>
      <c r="I117" s="141"/>
      <c r="J117" s="141"/>
      <c r="K117" s="141"/>
      <c r="L117" s="141"/>
    </row>
    <row r="118" spans="1:12" ht="12">
      <c r="A118" s="141"/>
      <c r="B118" s="141"/>
      <c r="C118" s="141"/>
      <c r="D118" s="141"/>
      <c r="E118" s="141"/>
      <c r="F118" s="141"/>
      <c r="G118" s="141"/>
      <c r="H118" s="141"/>
      <c r="I118" s="141"/>
      <c r="J118" s="141"/>
      <c r="K118" s="141"/>
      <c r="L118" s="141"/>
    </row>
    <row r="119" spans="1:12" ht="12">
      <c r="A119" s="141"/>
      <c r="B119" s="141"/>
      <c r="C119" s="141"/>
      <c r="D119" s="141"/>
      <c r="E119" s="141"/>
      <c r="F119" s="141"/>
      <c r="G119" s="141"/>
      <c r="H119" s="141"/>
      <c r="I119" s="141"/>
      <c r="J119" s="141"/>
      <c r="K119" s="141"/>
      <c r="L119" s="141"/>
    </row>
    <row r="120" spans="1:12" ht="12">
      <c r="A120" s="141"/>
      <c r="B120" s="141"/>
      <c r="C120" s="141"/>
      <c r="D120" s="141"/>
      <c r="E120" s="141"/>
      <c r="F120" s="141"/>
      <c r="G120" s="141"/>
      <c r="H120" s="141"/>
      <c r="I120" s="141"/>
      <c r="J120" s="141"/>
      <c r="K120" s="141"/>
      <c r="L120" s="141"/>
    </row>
    <row r="121" spans="1:12" ht="12">
      <c r="A121" s="141"/>
      <c r="B121" s="141"/>
      <c r="C121" s="141"/>
      <c r="D121" s="141"/>
      <c r="E121" s="141"/>
      <c r="F121" s="141"/>
      <c r="G121" s="141"/>
      <c r="H121" s="141"/>
      <c r="I121" s="141"/>
      <c r="J121" s="141"/>
      <c r="K121" s="141"/>
      <c r="L121" s="141"/>
    </row>
    <row r="122" spans="1:12" ht="12">
      <c r="A122" s="141"/>
      <c r="B122" s="141"/>
      <c r="C122" s="141"/>
      <c r="D122" s="141"/>
      <c r="E122" s="141"/>
      <c r="F122" s="141"/>
      <c r="G122" s="141"/>
      <c r="H122" s="141"/>
      <c r="I122" s="141"/>
      <c r="J122" s="141"/>
      <c r="K122" s="141"/>
      <c r="L122" s="141"/>
    </row>
    <row r="123" spans="1:12" ht="12">
      <c r="A123" s="141"/>
      <c r="B123" s="141"/>
      <c r="C123" s="141"/>
      <c r="D123" s="141"/>
      <c r="E123" s="141"/>
      <c r="F123" s="141"/>
      <c r="G123" s="141"/>
      <c r="H123" s="141"/>
      <c r="I123" s="141"/>
      <c r="J123" s="141"/>
      <c r="K123" s="141"/>
      <c r="L123" s="141"/>
    </row>
    <row r="124" spans="1:12" ht="12">
      <c r="A124" s="141"/>
      <c r="B124" s="141"/>
      <c r="C124" s="141"/>
      <c r="D124" s="141"/>
      <c r="E124" s="141"/>
      <c r="F124" s="141"/>
      <c r="G124" s="141"/>
      <c r="H124" s="141"/>
      <c r="I124" s="141"/>
      <c r="J124" s="141"/>
      <c r="K124" s="141"/>
      <c r="L124" s="141"/>
    </row>
    <row r="125" spans="1:12" ht="12">
      <c r="A125" s="141"/>
      <c r="B125" s="141"/>
      <c r="C125" s="141"/>
      <c r="D125" s="141"/>
      <c r="E125" s="141"/>
      <c r="F125" s="141"/>
      <c r="G125" s="141"/>
      <c r="H125" s="141"/>
      <c r="I125" s="141"/>
      <c r="J125" s="141"/>
      <c r="K125" s="141"/>
      <c r="L125" s="141"/>
    </row>
    <row r="126" spans="1:12" ht="12">
      <c r="A126" s="141"/>
      <c r="B126" s="141"/>
      <c r="C126" s="141"/>
      <c r="D126" s="141"/>
      <c r="E126" s="141"/>
      <c r="F126" s="141"/>
      <c r="G126" s="141"/>
      <c r="H126" s="141"/>
      <c r="I126" s="141"/>
      <c r="J126" s="141"/>
      <c r="K126" s="141"/>
      <c r="L126" s="141"/>
    </row>
    <row r="127" spans="1:12" ht="12">
      <c r="A127" s="141"/>
      <c r="B127" s="141"/>
      <c r="C127" s="141"/>
      <c r="D127" s="141"/>
      <c r="E127" s="141"/>
      <c r="F127" s="141"/>
      <c r="G127" s="141"/>
      <c r="H127" s="141"/>
      <c r="I127" s="141"/>
      <c r="J127" s="141"/>
      <c r="K127" s="141"/>
      <c r="L127" s="141"/>
    </row>
    <row r="128" spans="1:12" ht="12">
      <c r="A128" s="141"/>
      <c r="B128" s="141"/>
      <c r="C128" s="141"/>
      <c r="D128" s="141"/>
      <c r="E128" s="141"/>
      <c r="F128" s="141"/>
      <c r="G128" s="141"/>
      <c r="H128" s="141"/>
      <c r="I128" s="141"/>
      <c r="J128" s="141"/>
      <c r="K128" s="141"/>
      <c r="L128" s="141"/>
    </row>
    <row r="129" spans="1:12" ht="12">
      <c r="A129" s="141"/>
      <c r="B129" s="141"/>
      <c r="C129" s="141"/>
      <c r="D129" s="141"/>
      <c r="E129" s="141"/>
      <c r="F129" s="141"/>
      <c r="G129" s="141"/>
      <c r="H129" s="141"/>
      <c r="I129" s="141"/>
      <c r="J129" s="141"/>
      <c r="K129" s="141"/>
      <c r="L129" s="141"/>
    </row>
    <row r="130" spans="1:12" ht="12">
      <c r="A130" s="141"/>
      <c r="B130" s="141"/>
      <c r="C130" s="141"/>
      <c r="D130" s="141"/>
      <c r="E130" s="141"/>
      <c r="F130" s="141"/>
      <c r="G130" s="141"/>
      <c r="H130" s="141"/>
      <c r="I130" s="141"/>
      <c r="J130" s="141"/>
      <c r="K130" s="141"/>
      <c r="L130" s="141"/>
    </row>
    <row r="131" spans="1:12" ht="12">
      <c r="A131" s="141"/>
      <c r="B131" s="141"/>
      <c r="C131" s="141"/>
      <c r="D131" s="141"/>
      <c r="E131" s="141"/>
      <c r="F131" s="141"/>
      <c r="G131" s="141"/>
      <c r="H131" s="141"/>
      <c r="I131" s="141"/>
      <c r="J131" s="141"/>
      <c r="K131" s="141"/>
      <c r="L131" s="141"/>
    </row>
    <row r="132" spans="1:12" ht="12">
      <c r="A132" s="141"/>
      <c r="B132" s="141"/>
      <c r="C132" s="141"/>
      <c r="D132" s="141"/>
      <c r="E132" s="141"/>
      <c r="F132" s="141"/>
      <c r="G132" s="141"/>
      <c r="H132" s="141"/>
      <c r="I132" s="141"/>
      <c r="J132" s="141"/>
      <c r="K132" s="141"/>
      <c r="L132" s="141"/>
    </row>
    <row r="133" spans="1:12" ht="12">
      <c r="A133" s="141"/>
      <c r="B133" s="141"/>
      <c r="C133" s="141"/>
      <c r="D133" s="141"/>
      <c r="E133" s="141"/>
      <c r="F133" s="141"/>
      <c r="G133" s="141"/>
      <c r="H133" s="141"/>
      <c r="I133" s="141"/>
      <c r="J133" s="141"/>
      <c r="K133" s="141"/>
      <c r="L133" s="141"/>
    </row>
    <row r="134" spans="1:12" ht="12">
      <c r="A134" s="141"/>
      <c r="B134" s="141"/>
      <c r="C134" s="141"/>
      <c r="D134" s="141"/>
      <c r="E134" s="141"/>
      <c r="F134" s="141"/>
      <c r="G134" s="141"/>
      <c r="H134" s="141"/>
      <c r="I134" s="141"/>
      <c r="J134" s="141"/>
      <c r="K134" s="141"/>
      <c r="L134" s="141"/>
    </row>
    <row r="135" spans="1:12" ht="12">
      <c r="A135" s="141"/>
      <c r="B135" s="141"/>
      <c r="C135" s="141"/>
      <c r="D135" s="141"/>
      <c r="E135" s="141"/>
      <c r="F135" s="141"/>
      <c r="G135" s="141"/>
      <c r="H135" s="141"/>
      <c r="I135" s="141"/>
      <c r="J135" s="141"/>
      <c r="K135" s="141"/>
      <c r="L135" s="141"/>
    </row>
    <row r="136" spans="1:12" ht="12">
      <c r="A136" s="141"/>
      <c r="B136" s="141"/>
      <c r="C136" s="141"/>
      <c r="D136" s="141"/>
      <c r="E136" s="141"/>
      <c r="F136" s="141"/>
      <c r="G136" s="141"/>
      <c r="H136" s="141"/>
      <c r="I136" s="141"/>
      <c r="J136" s="141"/>
      <c r="K136" s="141"/>
      <c r="L136" s="141"/>
    </row>
    <row r="137" spans="1:12" ht="12">
      <c r="A137" s="141"/>
      <c r="B137" s="141"/>
      <c r="C137" s="141"/>
      <c r="D137" s="141"/>
      <c r="E137" s="141"/>
      <c r="F137" s="141"/>
      <c r="G137" s="141"/>
      <c r="H137" s="141"/>
      <c r="I137" s="141"/>
      <c r="J137" s="141"/>
      <c r="K137" s="141"/>
      <c r="L137" s="141"/>
    </row>
    <row r="138" spans="1:12" ht="12">
      <c r="A138" s="141"/>
      <c r="B138" s="141"/>
      <c r="C138" s="141"/>
      <c r="D138" s="141"/>
      <c r="E138" s="141"/>
      <c r="F138" s="141"/>
      <c r="G138" s="141"/>
      <c r="H138" s="141"/>
      <c r="I138" s="141"/>
      <c r="J138" s="141"/>
      <c r="K138" s="141"/>
      <c r="L138" s="141"/>
    </row>
    <row r="139" spans="1:12" ht="12">
      <c r="A139" s="141"/>
      <c r="B139" s="141"/>
      <c r="C139" s="141"/>
      <c r="D139" s="141"/>
      <c r="E139" s="141"/>
      <c r="F139" s="141"/>
      <c r="G139" s="141"/>
      <c r="H139" s="141"/>
      <c r="I139" s="141"/>
      <c r="J139" s="141"/>
      <c r="K139" s="141"/>
      <c r="L139" s="141"/>
    </row>
    <row r="140" spans="1:12" ht="12">
      <c r="A140" s="141"/>
      <c r="B140" s="141"/>
      <c r="C140" s="141"/>
      <c r="D140" s="141"/>
      <c r="E140" s="141"/>
      <c r="F140" s="141"/>
      <c r="G140" s="141"/>
      <c r="H140" s="141"/>
      <c r="I140" s="141"/>
      <c r="J140" s="141"/>
      <c r="K140" s="141"/>
      <c r="L140" s="141"/>
    </row>
    <row r="141" spans="1:12" ht="12">
      <c r="A141" s="141"/>
      <c r="B141" s="141"/>
      <c r="C141" s="141"/>
      <c r="D141" s="141"/>
      <c r="E141" s="141"/>
      <c r="F141" s="141"/>
      <c r="G141" s="141"/>
      <c r="H141" s="141"/>
      <c r="I141" s="141"/>
      <c r="J141" s="141"/>
      <c r="K141" s="141"/>
      <c r="L141" s="141"/>
    </row>
    <row r="142" spans="1:12" ht="12">
      <c r="A142" s="141"/>
      <c r="B142" s="141"/>
      <c r="C142" s="141"/>
      <c r="D142" s="141"/>
      <c r="E142" s="141"/>
      <c r="F142" s="141"/>
      <c r="G142" s="141"/>
      <c r="H142" s="141"/>
      <c r="I142" s="141"/>
      <c r="J142" s="141"/>
      <c r="K142" s="141"/>
      <c r="L142" s="141"/>
    </row>
    <row r="143" spans="1:12" ht="12">
      <c r="A143" s="141"/>
      <c r="B143" s="141"/>
      <c r="C143" s="141"/>
      <c r="D143" s="141"/>
      <c r="E143" s="141"/>
      <c r="F143" s="141"/>
      <c r="G143" s="141"/>
      <c r="H143" s="141"/>
      <c r="I143" s="141"/>
      <c r="J143" s="141"/>
      <c r="K143" s="141"/>
      <c r="L143" s="141"/>
    </row>
    <row r="144" spans="1:12" ht="12">
      <c r="A144" s="141"/>
      <c r="B144" s="141"/>
      <c r="C144" s="141"/>
      <c r="D144" s="141"/>
      <c r="E144" s="141"/>
      <c r="F144" s="141"/>
      <c r="G144" s="141"/>
      <c r="H144" s="141"/>
      <c r="I144" s="141"/>
      <c r="J144" s="141"/>
      <c r="K144" s="141"/>
      <c r="L144" s="141"/>
    </row>
    <row r="145" spans="1:12" ht="12">
      <c r="A145" s="141"/>
      <c r="B145" s="141"/>
      <c r="C145" s="141"/>
      <c r="D145" s="141"/>
      <c r="E145" s="141"/>
      <c r="F145" s="141"/>
      <c r="G145" s="141"/>
      <c r="H145" s="141"/>
      <c r="I145" s="141"/>
      <c r="J145" s="141"/>
      <c r="K145" s="141"/>
      <c r="L145" s="141"/>
    </row>
    <row r="146" spans="1:12" ht="12">
      <c r="A146" s="141"/>
      <c r="B146" s="141"/>
      <c r="C146" s="141"/>
      <c r="D146" s="141"/>
      <c r="E146" s="141"/>
      <c r="F146" s="141"/>
      <c r="G146" s="141"/>
      <c r="H146" s="141"/>
      <c r="I146" s="141"/>
      <c r="J146" s="141"/>
      <c r="K146" s="141"/>
      <c r="L146" s="141"/>
    </row>
    <row r="147" spans="1:12" ht="12">
      <c r="A147" s="141"/>
      <c r="B147" s="141"/>
      <c r="C147" s="141"/>
      <c r="D147" s="141"/>
      <c r="E147" s="141"/>
      <c r="F147" s="141"/>
      <c r="G147" s="141"/>
      <c r="H147" s="141"/>
      <c r="I147" s="141"/>
      <c r="J147" s="141"/>
      <c r="K147" s="141"/>
      <c r="L147" s="141"/>
    </row>
    <row r="148" spans="1:12" ht="12">
      <c r="A148" s="141"/>
      <c r="B148" s="141"/>
      <c r="C148" s="141"/>
      <c r="D148" s="141"/>
      <c r="E148" s="141"/>
      <c r="F148" s="141"/>
      <c r="G148" s="141"/>
      <c r="H148" s="141"/>
      <c r="I148" s="141"/>
      <c r="J148" s="141"/>
      <c r="K148" s="141"/>
      <c r="L148" s="141"/>
    </row>
    <row r="149" spans="1:12" ht="12">
      <c r="A149" s="141"/>
      <c r="B149" s="141"/>
      <c r="C149" s="141"/>
      <c r="D149" s="141"/>
      <c r="E149" s="141"/>
      <c r="F149" s="141"/>
      <c r="G149" s="141"/>
      <c r="H149" s="141"/>
      <c r="I149" s="141"/>
      <c r="J149" s="141"/>
      <c r="K149" s="141"/>
      <c r="L149" s="141"/>
    </row>
    <row r="150" spans="1:12" ht="12">
      <c r="A150" s="141"/>
      <c r="B150" s="141"/>
      <c r="C150" s="141"/>
      <c r="D150" s="141"/>
      <c r="E150" s="141"/>
      <c r="F150" s="141"/>
      <c r="G150" s="141"/>
      <c r="H150" s="141"/>
      <c r="I150" s="141"/>
      <c r="J150" s="141"/>
      <c r="K150" s="141"/>
      <c r="L150" s="141"/>
    </row>
    <row r="151" spans="1:12" ht="12">
      <c r="A151" s="141"/>
      <c r="B151" s="141"/>
      <c r="C151" s="141"/>
      <c r="D151" s="141"/>
      <c r="E151" s="141"/>
      <c r="F151" s="141"/>
      <c r="G151" s="141"/>
      <c r="H151" s="141"/>
      <c r="I151" s="141"/>
      <c r="J151" s="141"/>
      <c r="K151" s="141"/>
      <c r="L151" s="141"/>
    </row>
    <row r="152" spans="1:12" ht="12">
      <c r="A152" s="141"/>
      <c r="B152" s="141"/>
      <c r="C152" s="141"/>
      <c r="D152" s="141"/>
      <c r="E152" s="141"/>
      <c r="F152" s="141"/>
      <c r="G152" s="141"/>
      <c r="H152" s="141"/>
      <c r="I152" s="141"/>
      <c r="J152" s="141"/>
      <c r="K152" s="141"/>
      <c r="L152" s="141"/>
    </row>
    <row r="153" spans="1:12" ht="12">
      <c r="A153" s="141"/>
      <c r="B153" s="141"/>
      <c r="C153" s="141"/>
      <c r="D153" s="141"/>
      <c r="E153" s="141"/>
      <c r="F153" s="141"/>
      <c r="G153" s="141"/>
      <c r="H153" s="141"/>
      <c r="I153" s="141"/>
      <c r="J153" s="141"/>
      <c r="K153" s="141"/>
      <c r="L153" s="141"/>
    </row>
    <row r="154" spans="1:12" ht="12">
      <c r="A154" s="141"/>
      <c r="B154" s="141"/>
      <c r="C154" s="141"/>
      <c r="D154" s="141"/>
      <c r="E154" s="141"/>
      <c r="F154" s="141"/>
      <c r="G154" s="141"/>
      <c r="H154" s="141"/>
      <c r="I154" s="141"/>
      <c r="J154" s="141"/>
      <c r="K154" s="141"/>
      <c r="L154" s="141"/>
    </row>
    <row r="155" spans="1:12" ht="12">
      <c r="A155" s="141"/>
      <c r="B155" s="141"/>
      <c r="C155" s="141"/>
      <c r="D155" s="141"/>
      <c r="E155" s="141"/>
      <c r="F155" s="141"/>
      <c r="G155" s="141"/>
      <c r="H155" s="141"/>
      <c r="I155" s="141"/>
      <c r="J155" s="141"/>
      <c r="K155" s="141"/>
      <c r="L155" s="141"/>
    </row>
    <row r="156" spans="1:12" ht="12">
      <c r="A156" s="141"/>
      <c r="B156" s="141"/>
      <c r="C156" s="141"/>
      <c r="D156" s="141"/>
      <c r="E156" s="141"/>
      <c r="F156" s="141"/>
      <c r="G156" s="141"/>
      <c r="H156" s="141"/>
      <c r="I156" s="141"/>
      <c r="J156" s="141"/>
      <c r="K156" s="141"/>
      <c r="L156" s="141"/>
    </row>
    <row r="157" spans="1:12" ht="12">
      <c r="A157" s="141"/>
      <c r="B157" s="141"/>
      <c r="C157" s="141"/>
      <c r="D157" s="141"/>
      <c r="E157" s="141"/>
      <c r="F157" s="141"/>
      <c r="G157" s="141"/>
      <c r="H157" s="141"/>
      <c r="I157" s="141"/>
      <c r="J157" s="141"/>
      <c r="K157" s="141"/>
      <c r="L157" s="141"/>
    </row>
    <row r="158" spans="1:12" ht="12">
      <c r="A158" s="141"/>
      <c r="B158" s="141"/>
      <c r="C158" s="141"/>
      <c r="D158" s="141"/>
      <c r="E158" s="141"/>
      <c r="F158" s="141"/>
      <c r="G158" s="141"/>
      <c r="H158" s="141"/>
      <c r="I158" s="141"/>
      <c r="J158" s="141"/>
      <c r="K158" s="141"/>
      <c r="L158" s="141"/>
    </row>
    <row r="159" spans="1:12" ht="12">
      <c r="A159" s="141"/>
      <c r="B159" s="141"/>
      <c r="C159" s="141"/>
      <c r="D159" s="141"/>
      <c r="E159" s="141"/>
      <c r="F159" s="141"/>
      <c r="G159" s="141"/>
      <c r="H159" s="141"/>
      <c r="I159" s="141"/>
      <c r="J159" s="141"/>
      <c r="K159" s="141"/>
      <c r="L159" s="141"/>
    </row>
    <row r="160" spans="1:12" ht="12">
      <c r="A160" s="141"/>
      <c r="B160" s="141"/>
      <c r="C160" s="141"/>
      <c r="D160" s="141"/>
      <c r="E160" s="141"/>
      <c r="F160" s="141"/>
      <c r="G160" s="141"/>
      <c r="H160" s="141"/>
      <c r="I160" s="141"/>
      <c r="J160" s="141"/>
      <c r="K160" s="141"/>
      <c r="L160" s="141"/>
    </row>
    <row r="161" spans="1:12" ht="12">
      <c r="A161" s="141"/>
      <c r="B161" s="141"/>
      <c r="C161" s="141"/>
      <c r="D161" s="141"/>
      <c r="E161" s="141"/>
      <c r="F161" s="141"/>
      <c r="G161" s="141"/>
      <c r="H161" s="141"/>
      <c r="I161" s="141"/>
      <c r="J161" s="141"/>
      <c r="K161" s="141"/>
      <c r="L161" s="141"/>
    </row>
    <row r="162" spans="1:12" ht="12">
      <c r="A162" s="141"/>
      <c r="B162" s="141"/>
      <c r="C162" s="141"/>
      <c r="D162" s="141"/>
      <c r="E162" s="141"/>
      <c r="F162" s="141"/>
      <c r="G162" s="141"/>
      <c r="H162" s="141"/>
      <c r="I162" s="141"/>
      <c r="J162" s="141"/>
      <c r="K162" s="141"/>
      <c r="L162" s="141"/>
    </row>
    <row r="163" spans="1:12" ht="12">
      <c r="A163" s="141"/>
      <c r="B163" s="141"/>
      <c r="C163" s="141"/>
      <c r="D163" s="141"/>
      <c r="E163" s="141"/>
      <c r="F163" s="141"/>
      <c r="G163" s="141"/>
      <c r="H163" s="141"/>
      <c r="I163" s="141"/>
      <c r="J163" s="141"/>
      <c r="K163" s="141"/>
      <c r="L163" s="141"/>
    </row>
    <row r="164" spans="1:12" ht="12">
      <c r="A164" s="141"/>
      <c r="B164" s="141"/>
      <c r="C164" s="141"/>
      <c r="D164" s="141"/>
      <c r="E164" s="141"/>
      <c r="F164" s="141"/>
      <c r="G164" s="141"/>
      <c r="H164" s="141"/>
      <c r="I164" s="141"/>
      <c r="J164" s="141"/>
      <c r="K164" s="141"/>
      <c r="L164" s="141"/>
    </row>
    <row r="165" spans="1:12" ht="12">
      <c r="A165" s="141"/>
      <c r="B165" s="141"/>
      <c r="C165" s="141"/>
      <c r="D165" s="141"/>
      <c r="E165" s="141"/>
      <c r="F165" s="141"/>
      <c r="G165" s="141"/>
      <c r="H165" s="141"/>
      <c r="I165" s="141"/>
      <c r="J165" s="141"/>
      <c r="K165" s="141"/>
      <c r="L165" s="141"/>
    </row>
    <row r="166" spans="1:12" ht="12">
      <c r="A166" s="141"/>
      <c r="B166" s="141"/>
      <c r="C166" s="141"/>
      <c r="D166" s="141"/>
      <c r="E166" s="141"/>
      <c r="F166" s="141"/>
      <c r="G166" s="141"/>
      <c r="H166" s="141"/>
      <c r="I166" s="141"/>
      <c r="J166" s="141"/>
      <c r="K166" s="141"/>
      <c r="L166" s="141"/>
    </row>
    <row r="167" spans="1:12" ht="12">
      <c r="A167" s="141"/>
      <c r="B167" s="141"/>
      <c r="C167" s="141"/>
      <c r="D167" s="141"/>
      <c r="E167" s="141"/>
      <c r="F167" s="141"/>
      <c r="G167" s="141"/>
      <c r="H167" s="141"/>
      <c r="I167" s="141"/>
      <c r="J167" s="141"/>
      <c r="K167" s="141"/>
      <c r="L167" s="141"/>
    </row>
    <row r="168" spans="1:12" ht="12">
      <c r="A168" s="141"/>
      <c r="B168" s="141"/>
      <c r="C168" s="141"/>
      <c r="D168" s="141"/>
      <c r="E168" s="141"/>
      <c r="F168" s="141"/>
      <c r="G168" s="141"/>
      <c r="H168" s="141"/>
      <c r="I168" s="141"/>
      <c r="J168" s="141"/>
      <c r="K168" s="141"/>
      <c r="L168" s="141"/>
    </row>
    <row r="169" spans="1:12" ht="12">
      <c r="A169" s="141"/>
      <c r="B169" s="141"/>
      <c r="C169" s="141"/>
      <c r="D169" s="141"/>
      <c r="E169" s="141"/>
      <c r="F169" s="141"/>
      <c r="G169" s="141"/>
      <c r="H169" s="141"/>
      <c r="I169" s="141"/>
      <c r="J169" s="141"/>
      <c r="K169" s="141"/>
      <c r="L169" s="141"/>
    </row>
    <row r="170" spans="1:12" ht="12">
      <c r="A170" s="141"/>
      <c r="B170" s="141"/>
      <c r="C170" s="141"/>
      <c r="D170" s="141"/>
      <c r="E170" s="141"/>
      <c r="F170" s="141"/>
      <c r="G170" s="141"/>
      <c r="H170" s="141"/>
      <c r="I170" s="141"/>
      <c r="J170" s="141"/>
      <c r="K170" s="141"/>
      <c r="L170" s="141"/>
    </row>
    <row r="171" spans="1:12" ht="12">
      <c r="A171" s="141"/>
      <c r="B171" s="141"/>
      <c r="C171" s="141"/>
      <c r="D171" s="141"/>
      <c r="E171" s="141"/>
      <c r="F171" s="141"/>
      <c r="G171" s="141"/>
      <c r="H171" s="141"/>
      <c r="I171" s="141"/>
      <c r="J171" s="141"/>
      <c r="K171" s="141"/>
      <c r="L171" s="141"/>
    </row>
    <row r="172" spans="1:12" ht="12">
      <c r="A172" s="141"/>
      <c r="B172" s="141"/>
      <c r="C172" s="141"/>
      <c r="D172" s="141"/>
      <c r="E172" s="141"/>
      <c r="F172" s="141"/>
      <c r="G172" s="141"/>
      <c r="H172" s="141"/>
      <c r="I172" s="141"/>
      <c r="J172" s="141"/>
      <c r="K172" s="141"/>
      <c r="L172" s="141"/>
    </row>
    <row r="173" spans="1:12" ht="12">
      <c r="A173" s="141"/>
      <c r="B173" s="141"/>
      <c r="C173" s="141"/>
      <c r="D173" s="141"/>
      <c r="E173" s="141"/>
      <c r="F173" s="141"/>
      <c r="G173" s="141"/>
      <c r="H173" s="141"/>
      <c r="I173" s="141"/>
      <c r="J173" s="141"/>
      <c r="K173" s="141"/>
      <c r="L173" s="141"/>
    </row>
    <row r="174" spans="1:12" ht="12">
      <c r="A174" s="141"/>
      <c r="B174" s="141"/>
      <c r="C174" s="141"/>
      <c r="D174" s="141"/>
      <c r="E174" s="141"/>
      <c r="F174" s="141"/>
      <c r="G174" s="141"/>
      <c r="H174" s="141"/>
      <c r="I174" s="141"/>
      <c r="J174" s="141"/>
      <c r="K174" s="141"/>
      <c r="L174" s="141"/>
    </row>
    <row r="175" spans="1:12" ht="12">
      <c r="A175" s="141"/>
      <c r="B175" s="141"/>
      <c r="C175" s="141"/>
      <c r="D175" s="141"/>
      <c r="E175" s="141"/>
      <c r="F175" s="141"/>
      <c r="G175" s="141"/>
      <c r="H175" s="141"/>
      <c r="I175" s="141"/>
      <c r="J175" s="141"/>
      <c r="K175" s="141"/>
      <c r="L175" s="141"/>
    </row>
    <row r="176" spans="1:12" ht="12">
      <c r="A176" s="141"/>
      <c r="B176" s="141"/>
      <c r="C176" s="141"/>
      <c r="D176" s="141"/>
      <c r="E176" s="141"/>
      <c r="F176" s="141"/>
      <c r="G176" s="141"/>
      <c r="H176" s="141"/>
      <c r="I176" s="141"/>
      <c r="J176" s="141"/>
      <c r="K176" s="141"/>
      <c r="L176" s="141"/>
    </row>
    <row r="177" spans="1:12" ht="12">
      <c r="A177" s="141"/>
      <c r="B177" s="141"/>
      <c r="C177" s="141"/>
      <c r="D177" s="141"/>
      <c r="E177" s="141"/>
      <c r="F177" s="141"/>
      <c r="G177" s="141"/>
      <c r="H177" s="141"/>
      <c r="I177" s="141"/>
      <c r="J177" s="141"/>
      <c r="K177" s="141"/>
      <c r="L177" s="141"/>
    </row>
    <row r="178" spans="1:12" ht="12">
      <c r="A178" s="141"/>
      <c r="B178" s="141"/>
      <c r="C178" s="141"/>
      <c r="D178" s="141"/>
      <c r="E178" s="141"/>
      <c r="F178" s="141"/>
      <c r="G178" s="141"/>
      <c r="H178" s="141"/>
      <c r="I178" s="141"/>
      <c r="J178" s="141"/>
      <c r="K178" s="141"/>
      <c r="L178" s="141"/>
    </row>
    <row r="179" spans="1:12" ht="12">
      <c r="A179" s="141"/>
      <c r="B179" s="141"/>
      <c r="C179" s="141"/>
      <c r="D179" s="141"/>
      <c r="E179" s="141"/>
      <c r="F179" s="141"/>
      <c r="G179" s="141"/>
      <c r="H179" s="141"/>
      <c r="I179" s="141"/>
      <c r="J179" s="141"/>
      <c r="K179" s="141"/>
      <c r="L179" s="141"/>
    </row>
    <row r="180" spans="1:12" ht="12">
      <c r="A180" s="141"/>
      <c r="B180" s="141"/>
      <c r="C180" s="141"/>
      <c r="D180" s="141"/>
      <c r="E180" s="141"/>
      <c r="F180" s="141"/>
      <c r="G180" s="141"/>
      <c r="H180" s="141"/>
      <c r="I180" s="141"/>
      <c r="J180" s="141"/>
      <c r="K180" s="141"/>
      <c r="L180" s="141"/>
    </row>
    <row r="181" spans="1:12" ht="12">
      <c r="A181" s="141"/>
      <c r="B181" s="141"/>
      <c r="C181" s="141"/>
      <c r="D181" s="141"/>
      <c r="E181" s="141"/>
      <c r="F181" s="141"/>
      <c r="G181" s="141"/>
      <c r="H181" s="141"/>
      <c r="I181" s="141"/>
      <c r="J181" s="141"/>
      <c r="K181" s="141"/>
      <c r="L181" s="141"/>
    </row>
    <row r="182" spans="1:12" ht="12">
      <c r="A182" s="141"/>
      <c r="B182" s="141"/>
      <c r="C182" s="141"/>
      <c r="D182" s="141"/>
      <c r="E182" s="141"/>
      <c r="F182" s="141"/>
      <c r="G182" s="141"/>
      <c r="H182" s="141"/>
      <c r="I182" s="141"/>
      <c r="J182" s="141"/>
      <c r="K182" s="141"/>
      <c r="L182" s="141"/>
    </row>
    <row r="183" spans="1:12" ht="12">
      <c r="A183" s="141"/>
      <c r="B183" s="141"/>
      <c r="C183" s="141"/>
      <c r="D183" s="141"/>
      <c r="E183" s="141"/>
      <c r="F183" s="141"/>
      <c r="G183" s="141"/>
      <c r="H183" s="141"/>
      <c r="I183" s="141"/>
      <c r="J183" s="141"/>
      <c r="K183" s="141"/>
      <c r="L183" s="141"/>
    </row>
    <row r="184" spans="1:12" ht="12">
      <c r="A184" s="141"/>
      <c r="B184" s="141"/>
      <c r="C184" s="141"/>
      <c r="D184" s="141"/>
      <c r="E184" s="141"/>
      <c r="F184" s="141"/>
      <c r="G184" s="141"/>
      <c r="H184" s="141"/>
      <c r="I184" s="141"/>
      <c r="J184" s="141"/>
      <c r="K184" s="141"/>
      <c r="L184" s="141"/>
    </row>
    <row r="185" spans="1:12" ht="12">
      <c r="A185" s="141"/>
      <c r="B185" s="141"/>
      <c r="C185" s="141"/>
      <c r="D185" s="141"/>
      <c r="E185" s="141"/>
      <c r="F185" s="141"/>
      <c r="G185" s="141"/>
      <c r="H185" s="141"/>
      <c r="I185" s="141"/>
      <c r="J185" s="141"/>
      <c r="K185" s="141"/>
      <c r="L185" s="141"/>
    </row>
    <row r="186" spans="1:12" ht="12">
      <c r="A186" s="141"/>
      <c r="B186" s="141"/>
      <c r="C186" s="141"/>
      <c r="D186" s="141"/>
      <c r="E186" s="141"/>
      <c r="F186" s="141"/>
      <c r="G186" s="141"/>
      <c r="H186" s="141"/>
      <c r="I186" s="141"/>
      <c r="J186" s="141"/>
      <c r="K186" s="141"/>
      <c r="L186" s="141"/>
    </row>
    <row r="187" spans="1:12" ht="12">
      <c r="A187" s="141"/>
      <c r="B187" s="141"/>
      <c r="C187" s="141"/>
      <c r="D187" s="141"/>
      <c r="E187" s="141"/>
      <c r="F187" s="141"/>
      <c r="G187" s="141"/>
      <c r="H187" s="141"/>
      <c r="I187" s="141"/>
      <c r="J187" s="141"/>
      <c r="K187" s="141"/>
      <c r="L187" s="141"/>
    </row>
    <row r="188" spans="1:12" ht="12">
      <c r="A188" s="141"/>
      <c r="B188" s="141"/>
      <c r="C188" s="141"/>
      <c r="D188" s="141"/>
      <c r="E188" s="141"/>
      <c r="F188" s="141"/>
      <c r="G188" s="141"/>
      <c r="H188" s="141"/>
      <c r="I188" s="141"/>
      <c r="J188" s="141"/>
      <c r="K188" s="141"/>
      <c r="L188" s="141"/>
    </row>
    <row r="189" spans="1:12" ht="12">
      <c r="A189" s="141"/>
      <c r="B189" s="141"/>
      <c r="C189" s="141"/>
      <c r="D189" s="141"/>
      <c r="E189" s="141"/>
      <c r="F189" s="141"/>
      <c r="G189" s="141"/>
      <c r="H189" s="141"/>
      <c r="I189" s="141"/>
      <c r="J189" s="141"/>
      <c r="K189" s="141"/>
      <c r="L189" s="141"/>
    </row>
    <row r="190" spans="1:12" ht="12">
      <c r="A190" s="141"/>
      <c r="B190" s="141"/>
      <c r="C190" s="141"/>
      <c r="D190" s="141"/>
      <c r="E190" s="141"/>
      <c r="F190" s="141"/>
      <c r="G190" s="141"/>
      <c r="H190" s="141"/>
      <c r="I190" s="141"/>
      <c r="J190" s="141"/>
      <c r="K190" s="141"/>
      <c r="L190" s="141"/>
    </row>
    <row r="191" spans="1:12" ht="12">
      <c r="A191" s="141"/>
      <c r="B191" s="141"/>
      <c r="C191" s="141"/>
      <c r="D191" s="141"/>
      <c r="E191" s="141"/>
      <c r="F191" s="141"/>
      <c r="G191" s="141"/>
      <c r="H191" s="141"/>
      <c r="I191" s="141"/>
      <c r="J191" s="141"/>
      <c r="K191" s="141"/>
      <c r="L191" s="141"/>
    </row>
    <row r="192" spans="1:12" ht="12">
      <c r="A192" s="141"/>
      <c r="B192" s="141"/>
      <c r="C192" s="141"/>
      <c r="D192" s="141"/>
      <c r="E192" s="141"/>
      <c r="F192" s="141"/>
      <c r="G192" s="141"/>
      <c r="H192" s="141"/>
      <c r="I192" s="141"/>
      <c r="J192" s="141"/>
      <c r="K192" s="141"/>
      <c r="L192" s="141"/>
    </row>
    <row r="193" spans="1:12" ht="12">
      <c r="A193" s="141"/>
      <c r="B193" s="141"/>
      <c r="C193" s="141"/>
      <c r="D193" s="141"/>
      <c r="E193" s="141"/>
      <c r="F193" s="141"/>
      <c r="G193" s="141"/>
      <c r="H193" s="141"/>
      <c r="I193" s="141"/>
      <c r="J193" s="141"/>
      <c r="K193" s="141"/>
      <c r="L193" s="141"/>
    </row>
    <row r="194" spans="1:12" ht="12">
      <c r="A194" s="141"/>
      <c r="B194" s="141"/>
      <c r="C194" s="141"/>
      <c r="D194" s="141"/>
      <c r="E194" s="141"/>
      <c r="F194" s="141"/>
      <c r="G194" s="141"/>
      <c r="H194" s="141"/>
      <c r="I194" s="141"/>
      <c r="J194" s="141"/>
      <c r="K194" s="141"/>
      <c r="L194" s="141"/>
    </row>
    <row r="195" spans="1:12" ht="12">
      <c r="A195" s="141"/>
      <c r="B195" s="141"/>
      <c r="C195" s="141"/>
      <c r="D195" s="141"/>
      <c r="E195" s="141"/>
      <c r="F195" s="141"/>
      <c r="G195" s="141"/>
      <c r="H195" s="141"/>
      <c r="I195" s="141"/>
      <c r="J195" s="141"/>
      <c r="K195" s="141"/>
      <c r="L195" s="141"/>
    </row>
    <row r="196" spans="1:12" ht="12">
      <c r="A196" s="141"/>
      <c r="B196" s="141"/>
      <c r="C196" s="141"/>
      <c r="D196" s="141"/>
      <c r="E196" s="141"/>
      <c r="F196" s="141"/>
      <c r="G196" s="141"/>
      <c r="H196" s="141"/>
      <c r="I196" s="141"/>
      <c r="J196" s="141"/>
      <c r="K196" s="141"/>
      <c r="L196" s="141"/>
    </row>
    <row r="197" spans="1:12" ht="12">
      <c r="A197" s="141"/>
      <c r="B197" s="141"/>
      <c r="C197" s="141"/>
      <c r="D197" s="141"/>
      <c r="E197" s="141"/>
      <c r="F197" s="141"/>
      <c r="G197" s="141"/>
      <c r="H197" s="141"/>
      <c r="I197" s="141"/>
      <c r="J197" s="141"/>
      <c r="K197" s="141"/>
      <c r="L197" s="141"/>
    </row>
    <row r="198" spans="1:12" ht="12">
      <c r="A198" s="141"/>
      <c r="B198" s="141"/>
      <c r="C198" s="141"/>
      <c r="D198" s="141"/>
      <c r="E198" s="141"/>
      <c r="F198" s="141"/>
      <c r="G198" s="141"/>
      <c r="H198" s="141"/>
      <c r="I198" s="141"/>
      <c r="J198" s="141"/>
      <c r="K198" s="141"/>
      <c r="L198" s="141"/>
    </row>
    <row r="199" spans="1:12" ht="12">
      <c r="A199" s="141"/>
      <c r="B199" s="141"/>
      <c r="C199" s="141"/>
      <c r="D199" s="141"/>
      <c r="E199" s="141"/>
      <c r="F199" s="141"/>
      <c r="G199" s="141"/>
      <c r="H199" s="141"/>
      <c r="I199" s="141"/>
      <c r="J199" s="141"/>
      <c r="K199" s="141"/>
      <c r="L199" s="141"/>
    </row>
    <row r="200" spans="1:12" ht="12">
      <c r="A200" s="141"/>
      <c r="B200" s="141"/>
      <c r="C200" s="141"/>
      <c r="D200" s="141"/>
      <c r="E200" s="141"/>
      <c r="F200" s="141"/>
      <c r="G200" s="141"/>
      <c r="H200" s="141"/>
      <c r="I200" s="141"/>
      <c r="J200" s="141"/>
      <c r="K200" s="141"/>
      <c r="L200" s="141"/>
    </row>
    <row r="201" spans="1:12" ht="12">
      <c r="A201" s="141"/>
      <c r="B201" s="141"/>
      <c r="C201" s="141"/>
      <c r="D201" s="141"/>
      <c r="E201" s="141"/>
      <c r="F201" s="141"/>
      <c r="G201" s="141"/>
      <c r="H201" s="141"/>
      <c r="I201" s="141"/>
      <c r="J201" s="141"/>
      <c r="K201" s="141"/>
      <c r="L201" s="141"/>
    </row>
    <row r="202" spans="1:12" ht="12">
      <c r="A202" s="141"/>
      <c r="B202" s="141"/>
      <c r="C202" s="141"/>
      <c r="D202" s="141"/>
      <c r="E202" s="141"/>
      <c r="F202" s="141"/>
      <c r="G202" s="141"/>
      <c r="H202" s="141"/>
      <c r="I202" s="141"/>
      <c r="J202" s="141"/>
      <c r="K202" s="141"/>
      <c r="L202" s="141"/>
    </row>
    <row r="203" spans="1:12" ht="12">
      <c r="A203" s="141"/>
      <c r="B203" s="141"/>
      <c r="C203" s="141"/>
      <c r="D203" s="141"/>
      <c r="E203" s="141"/>
      <c r="F203" s="141"/>
      <c r="G203" s="141"/>
      <c r="H203" s="141"/>
      <c r="I203" s="141"/>
      <c r="J203" s="141"/>
      <c r="K203" s="141"/>
      <c r="L203" s="141"/>
    </row>
    <row r="204" spans="1:12" ht="12">
      <c r="A204" s="141"/>
      <c r="B204" s="141"/>
      <c r="C204" s="141"/>
      <c r="D204" s="141"/>
      <c r="E204" s="141"/>
      <c r="F204" s="141"/>
      <c r="G204" s="141"/>
      <c r="H204" s="141"/>
      <c r="I204" s="141"/>
      <c r="J204" s="141"/>
      <c r="K204" s="141"/>
      <c r="L204" s="141"/>
    </row>
    <row r="205" spans="1:12" ht="12">
      <c r="A205" s="141"/>
      <c r="B205" s="141"/>
      <c r="C205" s="141"/>
      <c r="D205" s="141"/>
      <c r="E205" s="141"/>
      <c r="F205" s="141"/>
      <c r="G205" s="141"/>
      <c r="H205" s="141"/>
      <c r="I205" s="141"/>
      <c r="J205" s="141"/>
      <c r="K205" s="141"/>
      <c r="L205" s="141"/>
    </row>
    <row r="206" spans="1:12" ht="12">
      <c r="A206" s="141"/>
      <c r="B206" s="141"/>
      <c r="C206" s="141"/>
      <c r="D206" s="141"/>
      <c r="E206" s="141"/>
      <c r="F206" s="141"/>
      <c r="G206" s="141"/>
      <c r="H206" s="141"/>
      <c r="I206" s="141"/>
      <c r="J206" s="141"/>
      <c r="K206" s="141"/>
      <c r="L206" s="141"/>
    </row>
    <row r="207" spans="1:12" ht="12">
      <c r="A207" s="141"/>
      <c r="B207" s="141"/>
      <c r="C207" s="141"/>
      <c r="D207" s="141"/>
      <c r="E207" s="141"/>
      <c r="F207" s="141"/>
      <c r="G207" s="141"/>
      <c r="H207" s="141"/>
      <c r="I207" s="141"/>
      <c r="J207" s="141"/>
      <c r="K207" s="141"/>
      <c r="L207" s="141"/>
    </row>
    <row r="208" spans="1:12" ht="12">
      <c r="A208" s="141"/>
      <c r="B208" s="141"/>
      <c r="C208" s="141"/>
      <c r="D208" s="141"/>
      <c r="E208" s="141"/>
      <c r="F208" s="141"/>
      <c r="G208" s="141"/>
      <c r="H208" s="141"/>
      <c r="I208" s="141"/>
      <c r="J208" s="141"/>
      <c r="K208" s="141"/>
      <c r="L208" s="141"/>
    </row>
    <row r="209" spans="1:12" ht="12">
      <c r="A209" s="141"/>
      <c r="B209" s="141"/>
      <c r="C209" s="141"/>
      <c r="D209" s="141"/>
      <c r="E209" s="141"/>
      <c r="F209" s="141"/>
      <c r="G209" s="141"/>
      <c r="H209" s="141"/>
      <c r="I209" s="141"/>
      <c r="J209" s="141"/>
      <c r="K209" s="141"/>
      <c r="L209" s="141"/>
    </row>
    <row r="210" spans="1:12" ht="12">
      <c r="A210" s="141"/>
      <c r="B210" s="141"/>
      <c r="C210" s="141"/>
      <c r="D210" s="141"/>
      <c r="E210" s="141"/>
      <c r="F210" s="141"/>
      <c r="G210" s="141"/>
      <c r="H210" s="141"/>
      <c r="I210" s="141"/>
      <c r="J210" s="141"/>
      <c r="K210" s="141"/>
      <c r="L210" s="141"/>
    </row>
    <row r="211" spans="1:12" ht="12">
      <c r="A211" s="141"/>
      <c r="B211" s="141"/>
      <c r="C211" s="141"/>
      <c r="D211" s="141"/>
      <c r="E211" s="141"/>
      <c r="F211" s="141"/>
      <c r="G211" s="141"/>
      <c r="H211" s="141"/>
      <c r="I211" s="141"/>
      <c r="J211" s="141"/>
      <c r="K211" s="141"/>
      <c r="L211" s="141"/>
    </row>
    <row r="212" spans="1:12" ht="12">
      <c r="A212" s="141"/>
      <c r="B212" s="141"/>
      <c r="C212" s="141"/>
      <c r="D212" s="141"/>
      <c r="E212" s="141"/>
      <c r="F212" s="141"/>
      <c r="G212" s="141"/>
      <c r="H212" s="141"/>
      <c r="I212" s="141"/>
      <c r="J212" s="141"/>
      <c r="K212" s="141"/>
      <c r="L212" s="141"/>
    </row>
    <row r="213" spans="1:12" ht="12">
      <c r="A213" s="141"/>
      <c r="B213" s="141"/>
      <c r="C213" s="141"/>
      <c r="D213" s="141"/>
      <c r="E213" s="141"/>
      <c r="F213" s="141"/>
      <c r="G213" s="141"/>
      <c r="H213" s="141"/>
      <c r="I213" s="141"/>
      <c r="J213" s="141"/>
      <c r="K213" s="141"/>
      <c r="L213" s="141"/>
    </row>
    <row r="214" spans="1:12" ht="12">
      <c r="A214" s="141"/>
      <c r="B214" s="141"/>
      <c r="C214" s="141"/>
      <c r="D214" s="141"/>
      <c r="E214" s="141"/>
      <c r="F214" s="141"/>
      <c r="G214" s="141"/>
      <c r="H214" s="141"/>
      <c r="I214" s="141"/>
      <c r="J214" s="141"/>
      <c r="K214" s="141"/>
      <c r="L214" s="141"/>
    </row>
    <row r="215" spans="1:12" ht="12">
      <c r="A215" s="141"/>
      <c r="B215" s="141"/>
      <c r="C215" s="141"/>
      <c r="D215" s="141"/>
      <c r="E215" s="141"/>
      <c r="F215" s="141"/>
      <c r="G215" s="141"/>
      <c r="H215" s="141"/>
      <c r="I215" s="141"/>
      <c r="J215" s="141"/>
      <c r="K215" s="141"/>
      <c r="L215" s="141"/>
    </row>
    <row r="216" spans="1:12" ht="12">
      <c r="A216" s="141"/>
      <c r="B216" s="141"/>
      <c r="C216" s="141"/>
      <c r="D216" s="141"/>
      <c r="E216" s="141"/>
      <c r="F216" s="141"/>
      <c r="G216" s="141"/>
      <c r="H216" s="141"/>
      <c r="I216" s="141"/>
      <c r="J216" s="141"/>
      <c r="K216" s="141"/>
      <c r="L216" s="141"/>
    </row>
    <row r="217" spans="1:12" ht="12">
      <c r="A217" s="141"/>
      <c r="B217" s="141"/>
      <c r="C217" s="141"/>
      <c r="D217" s="141"/>
      <c r="E217" s="141"/>
      <c r="F217" s="141"/>
      <c r="G217" s="141"/>
      <c r="H217" s="141"/>
      <c r="I217" s="141"/>
      <c r="J217" s="141"/>
      <c r="K217" s="141"/>
      <c r="L217" s="141"/>
    </row>
    <row r="218" spans="1:12" ht="12">
      <c r="A218" s="141"/>
      <c r="B218" s="141"/>
      <c r="C218" s="141"/>
      <c r="D218" s="141"/>
      <c r="E218" s="141"/>
      <c r="F218" s="141"/>
      <c r="G218" s="141"/>
      <c r="H218" s="141"/>
      <c r="I218" s="141"/>
      <c r="J218" s="141"/>
      <c r="K218" s="141"/>
      <c r="L218" s="141"/>
    </row>
    <row r="219" spans="1:12" ht="12">
      <c r="A219" s="141"/>
      <c r="B219" s="141"/>
      <c r="C219" s="141"/>
      <c r="D219" s="141"/>
      <c r="E219" s="141"/>
      <c r="F219" s="141"/>
      <c r="G219" s="141"/>
      <c r="H219" s="141"/>
      <c r="I219" s="141"/>
      <c r="J219" s="141"/>
      <c r="K219" s="141"/>
      <c r="L219" s="141"/>
    </row>
    <row r="220" spans="1:12" ht="12">
      <c r="A220" s="141"/>
      <c r="B220" s="141"/>
      <c r="C220" s="141"/>
      <c r="D220" s="141"/>
      <c r="E220" s="141"/>
      <c r="F220" s="141"/>
      <c r="G220" s="141"/>
      <c r="H220" s="141"/>
      <c r="I220" s="141"/>
      <c r="J220" s="141"/>
      <c r="K220" s="141"/>
      <c r="L220" s="141"/>
    </row>
    <row r="221" spans="1:12" ht="12">
      <c r="A221" s="141"/>
      <c r="B221" s="141"/>
      <c r="C221" s="141"/>
      <c r="D221" s="141"/>
      <c r="E221" s="141"/>
      <c r="F221" s="141"/>
      <c r="G221" s="141"/>
      <c r="H221" s="141"/>
      <c r="I221" s="141"/>
      <c r="J221" s="141"/>
      <c r="K221" s="141"/>
      <c r="L221" s="141"/>
    </row>
    <row r="222" spans="1:12" ht="12">
      <c r="A222" s="141"/>
      <c r="B222" s="141"/>
      <c r="C222" s="141"/>
      <c r="D222" s="141"/>
      <c r="E222" s="141"/>
      <c r="F222" s="141"/>
      <c r="G222" s="141"/>
      <c r="H222" s="141"/>
      <c r="I222" s="141"/>
      <c r="J222" s="141"/>
      <c r="K222" s="141"/>
      <c r="L222" s="141"/>
    </row>
    <row r="223" spans="1:12" ht="12">
      <c r="A223" s="141"/>
      <c r="B223" s="141"/>
      <c r="C223" s="141"/>
      <c r="D223" s="141"/>
      <c r="E223" s="141"/>
      <c r="F223" s="141"/>
      <c r="G223" s="141"/>
      <c r="H223" s="141"/>
      <c r="I223" s="141"/>
      <c r="J223" s="141"/>
      <c r="K223" s="141"/>
      <c r="L223" s="141"/>
    </row>
    <row r="224" spans="1:12" ht="12">
      <c r="A224" s="141"/>
      <c r="B224" s="141"/>
      <c r="C224" s="141"/>
      <c r="D224" s="141"/>
      <c r="E224" s="141"/>
      <c r="F224" s="141"/>
      <c r="G224" s="141"/>
      <c r="H224" s="141"/>
      <c r="I224" s="141"/>
      <c r="J224" s="141"/>
      <c r="K224" s="141"/>
      <c r="L224" s="141"/>
    </row>
    <row r="225" spans="1:12" ht="12">
      <c r="A225" s="141"/>
      <c r="B225" s="141"/>
      <c r="C225" s="141"/>
      <c r="D225" s="141"/>
      <c r="E225" s="141"/>
      <c r="F225" s="141"/>
      <c r="G225" s="141"/>
      <c r="H225" s="141"/>
      <c r="I225" s="141"/>
      <c r="J225" s="141"/>
      <c r="K225" s="141"/>
      <c r="L225" s="141"/>
    </row>
    <row r="226" spans="1:12" ht="12">
      <c r="A226" s="141"/>
      <c r="B226" s="141"/>
      <c r="C226" s="141"/>
      <c r="D226" s="141"/>
      <c r="E226" s="141"/>
      <c r="F226" s="141"/>
      <c r="G226" s="141"/>
      <c r="H226" s="141"/>
      <c r="I226" s="141"/>
      <c r="J226" s="141"/>
      <c r="K226" s="141"/>
      <c r="L226" s="141"/>
    </row>
    <row r="227" spans="1:12" ht="12">
      <c r="A227" s="141"/>
      <c r="B227" s="141"/>
      <c r="C227" s="141"/>
      <c r="D227" s="141"/>
      <c r="E227" s="141"/>
      <c r="F227" s="141"/>
      <c r="G227" s="141"/>
      <c r="H227" s="141"/>
      <c r="I227" s="141"/>
      <c r="J227" s="141"/>
      <c r="K227" s="141"/>
      <c r="L227" s="141"/>
    </row>
    <row r="228" spans="1:12" ht="12">
      <c r="A228" s="141"/>
      <c r="B228" s="141"/>
      <c r="C228" s="141"/>
      <c r="D228" s="141"/>
      <c r="E228" s="141"/>
      <c r="F228" s="141"/>
      <c r="G228" s="141"/>
      <c r="H228" s="141"/>
      <c r="I228" s="141"/>
      <c r="J228" s="141"/>
      <c r="K228" s="141"/>
      <c r="L228" s="141"/>
    </row>
    <row r="229" spans="1:12" ht="12">
      <c r="A229" s="141"/>
      <c r="B229" s="141"/>
      <c r="C229" s="141"/>
      <c r="D229" s="141"/>
      <c r="E229" s="141"/>
      <c r="F229" s="141"/>
      <c r="G229" s="141"/>
      <c r="H229" s="141"/>
      <c r="I229" s="141"/>
      <c r="J229" s="141"/>
      <c r="K229" s="141"/>
      <c r="L229" s="141"/>
    </row>
    <row r="230" spans="1:12" ht="12">
      <c r="A230" s="141"/>
      <c r="B230" s="141"/>
      <c r="C230" s="141"/>
      <c r="D230" s="141"/>
      <c r="E230" s="141"/>
      <c r="F230" s="141"/>
      <c r="G230" s="141"/>
      <c r="H230" s="141"/>
      <c r="I230" s="141"/>
      <c r="J230" s="141"/>
      <c r="K230" s="141"/>
      <c r="L230" s="141"/>
    </row>
    <row r="231" spans="1:12" ht="12">
      <c r="A231" s="141"/>
      <c r="B231" s="141"/>
      <c r="C231" s="141"/>
      <c r="D231" s="141"/>
      <c r="E231" s="141"/>
      <c r="F231" s="141"/>
      <c r="G231" s="141"/>
      <c r="H231" s="141"/>
      <c r="I231" s="141"/>
      <c r="J231" s="141"/>
      <c r="K231" s="141"/>
      <c r="L231" s="141"/>
    </row>
    <row r="232" spans="1:12" ht="12">
      <c r="A232" s="141"/>
      <c r="B232" s="141"/>
      <c r="C232" s="141"/>
      <c r="D232" s="141"/>
      <c r="E232" s="141"/>
      <c r="F232" s="141"/>
      <c r="G232" s="141"/>
      <c r="H232" s="141"/>
      <c r="I232" s="141"/>
      <c r="J232" s="141"/>
      <c r="K232" s="141"/>
      <c r="L232" s="141"/>
    </row>
    <row r="233" spans="1:12" ht="12">
      <c r="A233" s="141"/>
      <c r="B233" s="141"/>
      <c r="C233" s="141"/>
      <c r="D233" s="141"/>
      <c r="E233" s="141"/>
      <c r="F233" s="141"/>
      <c r="G233" s="141"/>
      <c r="H233" s="141"/>
      <c r="I233" s="141"/>
      <c r="J233" s="141"/>
      <c r="K233" s="141"/>
      <c r="L233" s="141"/>
    </row>
    <row r="234" spans="1:12" ht="12">
      <c r="A234" s="141"/>
      <c r="B234" s="141"/>
      <c r="C234" s="141"/>
      <c r="D234" s="141"/>
      <c r="E234" s="141"/>
      <c r="F234" s="141"/>
      <c r="G234" s="141"/>
      <c r="H234" s="141"/>
      <c r="I234" s="141"/>
      <c r="J234" s="141"/>
      <c r="K234" s="141"/>
      <c r="L234" s="141"/>
    </row>
    <row r="235" spans="1:12" ht="12">
      <c r="A235" s="141"/>
      <c r="B235" s="141"/>
      <c r="C235" s="141"/>
      <c r="D235" s="141"/>
      <c r="E235" s="141"/>
      <c r="F235" s="141"/>
      <c r="G235" s="141"/>
      <c r="H235" s="141"/>
      <c r="I235" s="141"/>
      <c r="J235" s="141"/>
      <c r="K235" s="141"/>
      <c r="L235" s="141"/>
    </row>
    <row r="236" spans="1:12" ht="12">
      <c r="A236" s="141"/>
      <c r="B236" s="141"/>
      <c r="C236" s="141"/>
      <c r="D236" s="141"/>
      <c r="E236" s="141"/>
      <c r="F236" s="141"/>
      <c r="G236" s="141"/>
      <c r="H236" s="141"/>
      <c r="I236" s="141"/>
      <c r="J236" s="141"/>
      <c r="K236" s="141"/>
      <c r="L236" s="141"/>
    </row>
    <row r="237" spans="1:12" ht="12">
      <c r="A237" s="141"/>
      <c r="B237" s="141"/>
      <c r="C237" s="141"/>
      <c r="D237" s="141"/>
      <c r="E237" s="141"/>
      <c r="F237" s="141"/>
      <c r="G237" s="141"/>
      <c r="H237" s="141"/>
      <c r="I237" s="141"/>
      <c r="J237" s="141"/>
      <c r="K237" s="141"/>
      <c r="L237" s="141"/>
    </row>
    <row r="238" spans="1:12" ht="12">
      <c r="A238" s="141"/>
      <c r="B238" s="141"/>
      <c r="C238" s="141"/>
      <c r="D238" s="141"/>
      <c r="E238" s="141"/>
      <c r="F238" s="141"/>
      <c r="G238" s="141"/>
      <c r="H238" s="141"/>
      <c r="I238" s="141"/>
      <c r="J238" s="141"/>
      <c r="K238" s="141"/>
      <c r="L238" s="141"/>
    </row>
    <row r="239" spans="1:12" ht="12">
      <c r="A239" s="141"/>
      <c r="B239" s="141"/>
      <c r="C239" s="141"/>
      <c r="D239" s="141"/>
      <c r="E239" s="141"/>
      <c r="F239" s="141"/>
      <c r="G239" s="141"/>
      <c r="H239" s="141"/>
      <c r="I239" s="141"/>
      <c r="J239" s="141"/>
      <c r="K239" s="141"/>
      <c r="L239" s="141"/>
    </row>
    <row r="240" spans="1:12" ht="12">
      <c r="A240" s="141"/>
      <c r="B240" s="141"/>
      <c r="C240" s="141"/>
      <c r="D240" s="141"/>
      <c r="E240" s="141"/>
      <c r="F240" s="141"/>
      <c r="G240" s="141"/>
      <c r="H240" s="141"/>
      <c r="I240" s="141"/>
      <c r="J240" s="141"/>
      <c r="K240" s="141"/>
      <c r="L240" s="141"/>
    </row>
    <row r="241" spans="1:12" ht="12">
      <c r="A241" s="141"/>
      <c r="B241" s="141"/>
      <c r="C241" s="141"/>
      <c r="D241" s="141"/>
      <c r="E241" s="141"/>
      <c r="F241" s="141"/>
      <c r="G241" s="141"/>
      <c r="H241" s="141"/>
      <c r="I241" s="141"/>
      <c r="J241" s="141"/>
      <c r="K241" s="141"/>
      <c r="L241" s="141"/>
    </row>
    <row r="242" spans="1:12" ht="12">
      <c r="A242" s="141"/>
      <c r="B242" s="141"/>
      <c r="C242" s="141"/>
      <c r="D242" s="141"/>
      <c r="E242" s="141"/>
      <c r="F242" s="141"/>
      <c r="G242" s="141"/>
      <c r="H242" s="141"/>
      <c r="I242" s="141"/>
      <c r="J242" s="141"/>
      <c r="K242" s="141"/>
      <c r="L242" s="141"/>
    </row>
    <row r="243" spans="1:12" ht="12">
      <c r="A243" s="141"/>
      <c r="B243" s="141"/>
      <c r="C243" s="141"/>
      <c r="D243" s="141"/>
      <c r="E243" s="141"/>
      <c r="F243" s="141"/>
      <c r="G243" s="141"/>
      <c r="H243" s="141"/>
      <c r="I243" s="141"/>
      <c r="J243" s="141"/>
      <c r="K243" s="141"/>
      <c r="L243" s="141"/>
    </row>
    <row r="244" spans="1:12" ht="12">
      <c r="A244" s="141"/>
      <c r="B244" s="141"/>
      <c r="C244" s="141"/>
      <c r="D244" s="141"/>
      <c r="E244" s="141"/>
      <c r="F244" s="141"/>
      <c r="G244" s="141"/>
      <c r="H244" s="141"/>
      <c r="I244" s="141"/>
      <c r="J244" s="141"/>
      <c r="K244" s="141"/>
      <c r="L244" s="141"/>
    </row>
    <row r="245" spans="1:12" ht="12">
      <c r="A245" s="141"/>
      <c r="B245" s="141"/>
      <c r="C245" s="141"/>
      <c r="D245" s="141"/>
      <c r="E245" s="141"/>
      <c r="F245" s="141"/>
      <c r="G245" s="141"/>
      <c r="H245" s="141"/>
      <c r="I245" s="141"/>
      <c r="J245" s="141"/>
      <c r="K245" s="141"/>
      <c r="L245" s="141"/>
    </row>
    <row r="246" spans="1:12" ht="12">
      <c r="A246" s="141"/>
      <c r="B246" s="141"/>
      <c r="C246" s="141"/>
      <c r="D246" s="141"/>
      <c r="E246" s="141"/>
      <c r="F246" s="141"/>
      <c r="G246" s="141"/>
      <c r="H246" s="141"/>
      <c r="I246" s="141"/>
      <c r="J246" s="141"/>
      <c r="K246" s="141"/>
      <c r="L246" s="141"/>
    </row>
    <row r="247" spans="1:12" ht="12">
      <c r="A247" s="141"/>
      <c r="B247" s="141"/>
      <c r="C247" s="141"/>
      <c r="D247" s="141"/>
      <c r="E247" s="141"/>
      <c r="F247" s="141"/>
      <c r="G247" s="141"/>
      <c r="H247" s="141"/>
      <c r="I247" s="141"/>
      <c r="J247" s="141"/>
      <c r="K247" s="141"/>
      <c r="L247" s="141"/>
    </row>
    <row r="248" spans="1:12" ht="12">
      <c r="A248" s="141"/>
      <c r="B248" s="141"/>
      <c r="C248" s="141"/>
      <c r="D248" s="141"/>
      <c r="E248" s="141"/>
      <c r="F248" s="141"/>
      <c r="G248" s="141"/>
      <c r="H248" s="141"/>
      <c r="I248" s="141"/>
      <c r="J248" s="141"/>
      <c r="K248" s="141"/>
      <c r="L248" s="141"/>
    </row>
    <row r="249" spans="1:12" ht="12">
      <c r="A249" s="141"/>
      <c r="B249" s="141"/>
      <c r="C249" s="141"/>
      <c r="D249" s="141"/>
      <c r="E249" s="141"/>
      <c r="F249" s="141"/>
      <c r="G249" s="141"/>
      <c r="H249" s="141"/>
      <c r="I249" s="141"/>
      <c r="J249" s="141"/>
      <c r="K249" s="141"/>
      <c r="L249" s="141"/>
    </row>
    <row r="250" spans="1:12" ht="12">
      <c r="A250" s="141"/>
      <c r="B250" s="141"/>
      <c r="C250" s="141"/>
      <c r="D250" s="141"/>
      <c r="E250" s="141"/>
      <c r="F250" s="141"/>
      <c r="G250" s="141"/>
      <c r="H250" s="141"/>
      <c r="I250" s="141"/>
      <c r="J250" s="141"/>
      <c r="K250" s="141"/>
      <c r="L250" s="141"/>
    </row>
    <row r="251" spans="1:12" ht="12">
      <c r="A251" s="141"/>
      <c r="B251" s="141"/>
      <c r="C251" s="141"/>
      <c r="D251" s="141"/>
      <c r="E251" s="141"/>
      <c r="F251" s="141"/>
      <c r="G251" s="141"/>
      <c r="H251" s="141"/>
      <c r="I251" s="141"/>
      <c r="J251" s="141"/>
      <c r="K251" s="141"/>
      <c r="L251" s="141"/>
    </row>
    <row r="252" spans="1:12" ht="12">
      <c r="A252" s="141"/>
      <c r="B252" s="141"/>
      <c r="C252" s="141"/>
      <c r="D252" s="141"/>
      <c r="E252" s="141"/>
      <c r="F252" s="141"/>
      <c r="G252" s="141"/>
      <c r="H252" s="141"/>
      <c r="I252" s="141"/>
      <c r="J252" s="141"/>
      <c r="K252" s="141"/>
      <c r="L252" s="141"/>
    </row>
    <row r="253" spans="1:12" ht="12">
      <c r="A253" s="141"/>
      <c r="B253" s="141"/>
      <c r="C253" s="141"/>
      <c r="D253" s="141"/>
      <c r="E253" s="141"/>
      <c r="F253" s="141"/>
      <c r="G253" s="141"/>
      <c r="H253" s="141"/>
      <c r="I253" s="141"/>
      <c r="J253" s="141"/>
      <c r="K253" s="141"/>
      <c r="L253" s="141"/>
    </row>
    <row r="254" spans="1:12" ht="12">
      <c r="A254" s="141"/>
      <c r="B254" s="141"/>
      <c r="C254" s="141"/>
      <c r="D254" s="141"/>
      <c r="E254" s="141"/>
      <c r="F254" s="141"/>
      <c r="G254" s="141"/>
      <c r="H254" s="141"/>
      <c r="I254" s="141"/>
      <c r="J254" s="141"/>
      <c r="K254" s="141"/>
      <c r="L254" s="141"/>
    </row>
    <row r="255" spans="1:12" ht="12">
      <c r="A255" s="141"/>
      <c r="B255" s="141"/>
      <c r="C255" s="141"/>
      <c r="D255" s="141"/>
      <c r="E255" s="141"/>
      <c r="F255" s="141"/>
      <c r="G255" s="141"/>
      <c r="H255" s="141"/>
      <c r="I255" s="141"/>
      <c r="J255" s="141"/>
      <c r="K255" s="141"/>
      <c r="L255" s="141"/>
    </row>
    <row r="256" spans="1:12" ht="12">
      <c r="A256" s="141"/>
      <c r="B256" s="141"/>
      <c r="C256" s="141"/>
      <c r="D256" s="141"/>
      <c r="E256" s="141"/>
      <c r="F256" s="141"/>
      <c r="G256" s="141"/>
      <c r="H256" s="141"/>
      <c r="I256" s="141"/>
      <c r="J256" s="141"/>
      <c r="K256" s="141"/>
      <c r="L256" s="141"/>
    </row>
    <row r="257" spans="1:12" ht="12">
      <c r="A257" s="141"/>
      <c r="B257" s="141"/>
      <c r="C257" s="141"/>
      <c r="D257" s="141"/>
      <c r="E257" s="141"/>
      <c r="F257" s="141"/>
      <c r="G257" s="141"/>
      <c r="H257" s="141"/>
      <c r="I257" s="141"/>
      <c r="J257" s="141"/>
      <c r="K257" s="141"/>
      <c r="L257" s="141"/>
    </row>
    <row r="258" spans="1:12" ht="12">
      <c r="A258" s="141"/>
      <c r="B258" s="141"/>
      <c r="C258" s="141"/>
      <c r="D258" s="141"/>
      <c r="E258" s="141"/>
      <c r="F258" s="141"/>
      <c r="G258" s="141"/>
      <c r="H258" s="141"/>
      <c r="I258" s="141"/>
      <c r="J258" s="141"/>
      <c r="K258" s="141"/>
      <c r="L258" s="141"/>
    </row>
    <row r="259" spans="1:12" ht="12">
      <c r="A259" s="141"/>
      <c r="B259" s="141"/>
      <c r="C259" s="141"/>
      <c r="D259" s="141"/>
      <c r="E259" s="141"/>
      <c r="F259" s="141"/>
      <c r="G259" s="141"/>
      <c r="H259" s="141"/>
      <c r="I259" s="141"/>
      <c r="J259" s="141"/>
      <c r="K259" s="141"/>
      <c r="L259" s="141"/>
    </row>
    <row r="260" spans="1:12" ht="12">
      <c r="A260" s="141"/>
      <c r="B260" s="141"/>
      <c r="C260" s="141"/>
      <c r="D260" s="141"/>
      <c r="E260" s="141"/>
      <c r="F260" s="141"/>
      <c r="G260" s="141"/>
      <c r="H260" s="141"/>
      <c r="I260" s="141"/>
      <c r="J260" s="141"/>
      <c r="K260" s="141"/>
      <c r="L260" s="141"/>
    </row>
    <row r="261" spans="1:12" ht="12">
      <c r="A261" s="141"/>
      <c r="B261" s="141"/>
      <c r="C261" s="141"/>
      <c r="D261" s="141"/>
      <c r="E261" s="141"/>
      <c r="F261" s="141"/>
      <c r="G261" s="141"/>
      <c r="H261" s="141"/>
      <c r="I261" s="141"/>
      <c r="J261" s="141"/>
      <c r="K261" s="141"/>
      <c r="L261" s="141"/>
    </row>
    <row r="262" spans="1:12" ht="12">
      <c r="A262" s="141"/>
      <c r="B262" s="141"/>
      <c r="C262" s="141"/>
      <c r="D262" s="141"/>
      <c r="E262" s="141"/>
      <c r="F262" s="141"/>
      <c r="G262" s="141"/>
      <c r="H262" s="141"/>
      <c r="I262" s="141"/>
      <c r="J262" s="141"/>
      <c r="K262" s="141"/>
      <c r="L262" s="141"/>
    </row>
    <row r="263" spans="1:12" ht="12">
      <c r="A263" s="141"/>
      <c r="B263" s="141"/>
      <c r="C263" s="141"/>
      <c r="D263" s="141"/>
      <c r="E263" s="141"/>
      <c r="F263" s="141"/>
      <c r="G263" s="141"/>
      <c r="H263" s="141"/>
      <c r="I263" s="141"/>
      <c r="J263" s="141"/>
      <c r="K263" s="141"/>
      <c r="L263" s="141"/>
    </row>
    <row r="264" spans="1:12" ht="12">
      <c r="A264" s="141"/>
      <c r="B264" s="141"/>
      <c r="C264" s="141"/>
      <c r="D264" s="141"/>
      <c r="E264" s="141"/>
      <c r="F264" s="141"/>
      <c r="G264" s="141"/>
      <c r="H264" s="141"/>
      <c r="I264" s="141"/>
      <c r="J264" s="141"/>
      <c r="K264" s="141"/>
      <c r="L264" s="141"/>
    </row>
    <row r="265" spans="1:12" ht="12">
      <c r="A265" s="141"/>
      <c r="B265" s="141"/>
      <c r="C265" s="141"/>
      <c r="D265" s="141"/>
      <c r="E265" s="141"/>
      <c r="F265" s="141"/>
      <c r="G265" s="141"/>
      <c r="H265" s="141"/>
      <c r="I265" s="141"/>
      <c r="J265" s="141"/>
      <c r="K265" s="141"/>
      <c r="L265" s="141"/>
    </row>
    <row r="266" spans="1:12" ht="12">
      <c r="A266" s="141"/>
      <c r="B266" s="141"/>
      <c r="C266" s="141"/>
      <c r="D266" s="141"/>
      <c r="E266" s="141"/>
      <c r="F266" s="141"/>
      <c r="G266" s="141"/>
      <c r="H266" s="141"/>
      <c r="I266" s="141"/>
      <c r="J266" s="141"/>
      <c r="K266" s="141"/>
      <c r="L266" s="141"/>
    </row>
    <row r="267" spans="1:12" ht="12">
      <c r="A267" s="141"/>
      <c r="B267" s="141"/>
      <c r="C267" s="141"/>
      <c r="D267" s="141"/>
      <c r="E267" s="141"/>
      <c r="F267" s="141"/>
      <c r="G267" s="141"/>
      <c r="H267" s="141"/>
      <c r="I267" s="141"/>
      <c r="J267" s="141"/>
      <c r="K267" s="141"/>
      <c r="L267" s="141"/>
    </row>
    <row r="268" spans="1:12" ht="12">
      <c r="A268" s="141"/>
      <c r="B268" s="141"/>
      <c r="C268" s="141"/>
      <c r="D268" s="141"/>
      <c r="E268" s="141"/>
      <c r="F268" s="141"/>
      <c r="G268" s="141"/>
      <c r="H268" s="141"/>
      <c r="I268" s="141"/>
      <c r="J268" s="141"/>
      <c r="K268" s="141"/>
      <c r="L268" s="141"/>
    </row>
    <row r="269" spans="1:12" ht="12">
      <c r="A269" s="141"/>
      <c r="B269" s="141"/>
      <c r="C269" s="141"/>
      <c r="D269" s="141"/>
      <c r="E269" s="141"/>
      <c r="F269" s="141"/>
      <c r="G269" s="141"/>
      <c r="H269" s="141"/>
      <c r="I269" s="141"/>
      <c r="J269" s="141"/>
      <c r="K269" s="141"/>
      <c r="L269" s="141"/>
    </row>
    <row r="270" spans="1:12" ht="12">
      <c r="A270" s="141"/>
      <c r="B270" s="141"/>
      <c r="C270" s="141"/>
      <c r="D270" s="141"/>
      <c r="E270" s="141"/>
      <c r="F270" s="141"/>
      <c r="G270" s="141"/>
      <c r="H270" s="141"/>
      <c r="I270" s="141"/>
      <c r="J270" s="141"/>
      <c r="K270" s="141"/>
      <c r="L270" s="141"/>
    </row>
    <row r="271" spans="1:12" ht="12">
      <c r="A271" s="141"/>
      <c r="B271" s="141"/>
      <c r="C271" s="141"/>
      <c r="D271" s="141"/>
      <c r="E271" s="141"/>
      <c r="F271" s="141"/>
      <c r="G271" s="141"/>
      <c r="H271" s="141"/>
      <c r="I271" s="141"/>
      <c r="J271" s="141"/>
      <c r="K271" s="141"/>
      <c r="L271" s="141"/>
    </row>
    <row r="272" spans="1:12" ht="12">
      <c r="A272" s="141"/>
      <c r="B272" s="141"/>
      <c r="C272" s="141"/>
      <c r="D272" s="141"/>
      <c r="E272" s="141"/>
      <c r="F272" s="141"/>
      <c r="G272" s="141"/>
      <c r="H272" s="141"/>
      <c r="I272" s="141"/>
      <c r="J272" s="141"/>
      <c r="K272" s="141"/>
      <c r="L272" s="141"/>
    </row>
    <row r="273" spans="1:12" ht="12">
      <c r="A273" s="141"/>
      <c r="B273" s="141"/>
      <c r="C273" s="141"/>
      <c r="D273" s="141"/>
      <c r="E273" s="141"/>
      <c r="F273" s="141"/>
      <c r="G273" s="141"/>
      <c r="H273" s="141"/>
      <c r="I273" s="141"/>
      <c r="J273" s="141"/>
      <c r="K273" s="141"/>
      <c r="L273" s="141"/>
    </row>
    <row r="274" spans="1:12" ht="12">
      <c r="A274" s="141"/>
      <c r="B274" s="141"/>
      <c r="C274" s="141"/>
      <c r="D274" s="141"/>
      <c r="E274" s="141"/>
      <c r="F274" s="141"/>
      <c r="G274" s="141"/>
      <c r="H274" s="141"/>
      <c r="I274" s="141"/>
      <c r="J274" s="141"/>
      <c r="K274" s="141"/>
      <c r="L274" s="141"/>
    </row>
    <row r="275" spans="1:12" ht="12">
      <c r="A275" s="141"/>
      <c r="B275" s="141"/>
      <c r="C275" s="141"/>
      <c r="D275" s="141"/>
      <c r="E275" s="141"/>
      <c r="F275" s="141"/>
      <c r="G275" s="141"/>
      <c r="H275" s="141"/>
      <c r="I275" s="141"/>
      <c r="J275" s="141"/>
      <c r="K275" s="141"/>
      <c r="L275" s="141"/>
    </row>
    <row r="276" spans="1:12" ht="12">
      <c r="A276" s="141"/>
      <c r="B276" s="141"/>
      <c r="C276" s="141"/>
      <c r="D276" s="141"/>
      <c r="E276" s="141"/>
      <c r="F276" s="141"/>
      <c r="G276" s="141"/>
      <c r="H276" s="141"/>
      <c r="I276" s="141"/>
      <c r="J276" s="141"/>
      <c r="K276" s="141"/>
      <c r="L276" s="141"/>
    </row>
    <row r="277" spans="1:12" ht="12">
      <c r="A277" s="141"/>
      <c r="B277" s="141"/>
      <c r="C277" s="141"/>
      <c r="D277" s="141"/>
      <c r="E277" s="141"/>
      <c r="F277" s="141"/>
      <c r="G277" s="141"/>
      <c r="H277" s="141"/>
      <c r="I277" s="141"/>
      <c r="J277" s="141"/>
      <c r="K277" s="141"/>
      <c r="L277" s="141"/>
    </row>
    <row r="278" spans="1:12" ht="12">
      <c r="A278" s="141"/>
      <c r="B278" s="141"/>
      <c r="C278" s="141"/>
      <c r="D278" s="141"/>
      <c r="E278" s="141"/>
      <c r="F278" s="141"/>
      <c r="G278" s="141"/>
      <c r="H278" s="141"/>
      <c r="I278" s="141"/>
      <c r="J278" s="141"/>
      <c r="K278" s="141"/>
      <c r="L278" s="141"/>
    </row>
    <row r="279" spans="1:12" ht="12">
      <c r="A279" s="141"/>
      <c r="B279" s="141"/>
      <c r="C279" s="141"/>
      <c r="D279" s="141"/>
      <c r="E279" s="141"/>
      <c r="F279" s="141"/>
      <c r="G279" s="141"/>
      <c r="H279" s="141"/>
      <c r="I279" s="141"/>
      <c r="J279" s="141"/>
      <c r="K279" s="141"/>
      <c r="L279" s="141"/>
    </row>
    <row r="280" spans="1:12" ht="12">
      <c r="A280" s="141"/>
      <c r="B280" s="141"/>
      <c r="C280" s="141"/>
      <c r="D280" s="141"/>
      <c r="E280" s="141"/>
      <c r="F280" s="141"/>
      <c r="G280" s="141"/>
      <c r="H280" s="141"/>
      <c r="I280" s="141"/>
      <c r="J280" s="141"/>
      <c r="K280" s="141"/>
      <c r="L280" s="141"/>
    </row>
    <row r="281" spans="1:12" ht="12">
      <c r="A281" s="141"/>
      <c r="B281" s="141"/>
      <c r="C281" s="141"/>
      <c r="D281" s="141"/>
      <c r="E281" s="141"/>
      <c r="F281" s="141"/>
      <c r="G281" s="141"/>
      <c r="H281" s="141"/>
      <c r="I281" s="141"/>
      <c r="J281" s="141"/>
      <c r="K281" s="141"/>
      <c r="L281" s="141"/>
    </row>
    <row r="282" spans="1:12" ht="12">
      <c r="A282" s="141"/>
      <c r="B282" s="141"/>
      <c r="C282" s="141"/>
      <c r="D282" s="141"/>
      <c r="E282" s="141"/>
      <c r="F282" s="141"/>
      <c r="G282" s="141"/>
      <c r="H282" s="141"/>
      <c r="I282" s="141"/>
      <c r="J282" s="141"/>
      <c r="K282" s="141"/>
      <c r="L282" s="141"/>
    </row>
    <row r="283" spans="1:12" ht="12">
      <c r="A283" s="141"/>
      <c r="B283" s="141"/>
      <c r="C283" s="141"/>
      <c r="D283" s="141"/>
      <c r="E283" s="141"/>
      <c r="F283" s="141"/>
      <c r="G283" s="141"/>
      <c r="H283" s="141"/>
      <c r="I283" s="141"/>
      <c r="J283" s="141"/>
      <c r="K283" s="141"/>
      <c r="L283" s="141"/>
    </row>
    <row r="284" spans="1:12" ht="12">
      <c r="A284" s="141"/>
      <c r="B284" s="141"/>
      <c r="C284" s="141"/>
      <c r="D284" s="141"/>
      <c r="E284" s="141"/>
      <c r="F284" s="141"/>
      <c r="G284" s="141"/>
      <c r="H284" s="141"/>
      <c r="I284" s="141"/>
      <c r="J284" s="141"/>
      <c r="K284" s="141"/>
      <c r="L284" s="141"/>
    </row>
    <row r="285" spans="1:12" ht="12">
      <c r="A285" s="141"/>
      <c r="B285" s="141"/>
      <c r="C285" s="141"/>
      <c r="D285" s="141"/>
      <c r="E285" s="141"/>
      <c r="F285" s="141"/>
      <c r="G285" s="141"/>
      <c r="H285" s="141"/>
      <c r="I285" s="141"/>
      <c r="J285" s="141"/>
      <c r="K285" s="141"/>
      <c r="L285" s="141"/>
    </row>
    <row r="286" spans="1:12" ht="12">
      <c r="A286" s="141"/>
      <c r="B286" s="141"/>
      <c r="C286" s="141"/>
      <c r="D286" s="141"/>
      <c r="E286" s="141"/>
      <c r="F286" s="141"/>
      <c r="G286" s="141"/>
      <c r="H286" s="141"/>
      <c r="I286" s="141"/>
      <c r="J286" s="141"/>
      <c r="K286" s="141"/>
      <c r="L286" s="141"/>
    </row>
    <row r="287" spans="1:12" ht="12">
      <c r="A287" s="141"/>
      <c r="B287" s="141"/>
      <c r="C287" s="141"/>
      <c r="D287" s="141"/>
      <c r="E287" s="141"/>
      <c r="F287" s="141"/>
      <c r="G287" s="141"/>
      <c r="H287" s="141"/>
      <c r="I287" s="141"/>
      <c r="J287" s="141"/>
      <c r="K287" s="141"/>
      <c r="L287" s="141"/>
    </row>
    <row r="288" spans="1:12" ht="12">
      <c r="A288" s="141"/>
      <c r="B288" s="141"/>
      <c r="C288" s="141"/>
      <c r="D288" s="141"/>
      <c r="E288" s="141"/>
      <c r="F288" s="141"/>
      <c r="G288" s="141"/>
      <c r="H288" s="141"/>
      <c r="I288" s="141"/>
      <c r="J288" s="141"/>
      <c r="K288" s="141"/>
      <c r="L288" s="141"/>
    </row>
    <row r="289" spans="1:12" ht="12">
      <c r="A289" s="141"/>
      <c r="B289" s="141"/>
      <c r="C289" s="141"/>
      <c r="D289" s="141"/>
      <c r="E289" s="141"/>
      <c r="F289" s="141"/>
      <c r="G289" s="141"/>
      <c r="H289" s="141"/>
      <c r="I289" s="141"/>
      <c r="J289" s="141"/>
      <c r="K289" s="141"/>
      <c r="L289" s="141"/>
    </row>
    <row r="290" spans="1:12" ht="12">
      <c r="A290" s="141"/>
      <c r="B290" s="141"/>
      <c r="C290" s="141"/>
      <c r="D290" s="141"/>
      <c r="E290" s="141"/>
      <c r="F290" s="141"/>
      <c r="G290" s="141"/>
      <c r="H290" s="141"/>
      <c r="I290" s="141"/>
      <c r="J290" s="141"/>
      <c r="K290" s="141"/>
      <c r="L290" s="141"/>
    </row>
    <row r="291" spans="1:12" ht="12">
      <c r="A291" s="141"/>
      <c r="B291" s="141"/>
      <c r="C291" s="141"/>
      <c r="D291" s="141"/>
      <c r="E291" s="141"/>
      <c r="F291" s="141"/>
      <c r="G291" s="141"/>
      <c r="H291" s="141"/>
      <c r="I291" s="141"/>
      <c r="J291" s="141"/>
      <c r="K291" s="141"/>
      <c r="L291" s="141"/>
    </row>
    <row r="292" spans="1:12" ht="12">
      <c r="A292" s="141"/>
      <c r="B292" s="141"/>
      <c r="C292" s="141"/>
      <c r="D292" s="141"/>
      <c r="E292" s="141"/>
      <c r="F292" s="141"/>
      <c r="G292" s="141"/>
      <c r="H292" s="141"/>
      <c r="I292" s="141"/>
      <c r="J292" s="141"/>
      <c r="K292" s="141"/>
      <c r="L292" s="141"/>
    </row>
    <row r="293" spans="1:12" ht="12">
      <c r="A293" s="141"/>
      <c r="B293" s="141"/>
      <c r="C293" s="141"/>
      <c r="D293" s="141"/>
      <c r="E293" s="141"/>
      <c r="F293" s="141"/>
      <c r="G293" s="141"/>
      <c r="H293" s="141"/>
      <c r="I293" s="141"/>
      <c r="J293" s="141"/>
      <c r="K293" s="141"/>
      <c r="L293" s="141"/>
    </row>
    <row r="294" spans="1:12" ht="12">
      <c r="A294" s="141"/>
      <c r="B294" s="141"/>
      <c r="C294" s="141"/>
      <c r="D294" s="141"/>
      <c r="E294" s="141"/>
      <c r="F294" s="141"/>
      <c r="G294" s="141"/>
      <c r="H294" s="141"/>
      <c r="I294" s="141"/>
      <c r="J294" s="141"/>
      <c r="K294" s="141"/>
      <c r="L294" s="141"/>
    </row>
    <row r="295" spans="1:12" ht="12">
      <c r="A295" s="141"/>
      <c r="B295" s="141"/>
      <c r="C295" s="141"/>
      <c r="D295" s="141"/>
      <c r="E295" s="141"/>
      <c r="F295" s="141"/>
      <c r="G295" s="141"/>
      <c r="H295" s="141"/>
      <c r="I295" s="141"/>
      <c r="J295" s="141"/>
      <c r="K295" s="141"/>
      <c r="L295" s="141"/>
    </row>
    <row r="296" spans="1:12" ht="12">
      <c r="A296" s="141"/>
      <c r="B296" s="141"/>
      <c r="C296" s="141"/>
      <c r="D296" s="141"/>
      <c r="E296" s="141"/>
      <c r="F296" s="141"/>
      <c r="G296" s="141"/>
      <c r="H296" s="141"/>
      <c r="I296" s="141"/>
      <c r="J296" s="141"/>
      <c r="K296" s="141"/>
      <c r="L296" s="141"/>
    </row>
    <row r="297" spans="1:12" ht="12">
      <c r="A297" s="141"/>
      <c r="B297" s="141"/>
      <c r="C297" s="141"/>
      <c r="D297" s="141"/>
      <c r="E297" s="141"/>
      <c r="F297" s="141"/>
      <c r="G297" s="141"/>
      <c r="H297" s="141"/>
      <c r="I297" s="141"/>
      <c r="J297" s="141"/>
      <c r="K297" s="141"/>
      <c r="L297" s="141"/>
    </row>
    <row r="298" spans="1:12" ht="12">
      <c r="A298" s="141"/>
      <c r="B298" s="141"/>
      <c r="C298" s="141"/>
      <c r="D298" s="141"/>
      <c r="E298" s="141"/>
      <c r="F298" s="141"/>
      <c r="G298" s="141"/>
      <c r="H298" s="141"/>
      <c r="I298" s="141"/>
      <c r="J298" s="141"/>
      <c r="K298" s="141"/>
      <c r="L298" s="141"/>
    </row>
    <row r="299" spans="1:12" ht="12">
      <c r="A299" s="141"/>
      <c r="B299" s="141"/>
      <c r="C299" s="141"/>
      <c r="D299" s="141"/>
      <c r="E299" s="141"/>
      <c r="F299" s="141"/>
      <c r="G299" s="141"/>
      <c r="H299" s="141"/>
      <c r="I299" s="141"/>
      <c r="J299" s="141"/>
      <c r="K299" s="141"/>
      <c r="L299" s="141"/>
    </row>
    <row r="300" spans="1:12" ht="12">
      <c r="A300" s="141"/>
      <c r="B300" s="141"/>
      <c r="C300" s="141"/>
      <c r="D300" s="141"/>
      <c r="E300" s="141"/>
      <c r="F300" s="141"/>
      <c r="G300" s="141"/>
      <c r="H300" s="141"/>
      <c r="I300" s="141"/>
      <c r="J300" s="141"/>
      <c r="K300" s="141"/>
      <c r="L300" s="141"/>
    </row>
    <row r="301" spans="1:12" ht="12">
      <c r="A301" s="141"/>
      <c r="B301" s="141"/>
      <c r="C301" s="141"/>
      <c r="D301" s="141"/>
      <c r="E301" s="141"/>
      <c r="F301" s="141"/>
      <c r="G301" s="141"/>
      <c r="H301" s="141"/>
      <c r="I301" s="141"/>
      <c r="J301" s="141"/>
      <c r="K301" s="141"/>
      <c r="L301" s="141"/>
    </row>
    <row r="302" spans="1:12" ht="12">
      <c r="A302" s="141"/>
      <c r="B302" s="141"/>
      <c r="C302" s="141"/>
      <c r="D302" s="141"/>
      <c r="E302" s="141"/>
      <c r="F302" s="141"/>
      <c r="G302" s="141"/>
      <c r="H302" s="141"/>
      <c r="I302" s="141"/>
      <c r="J302" s="141"/>
      <c r="K302" s="141"/>
      <c r="L302" s="141"/>
    </row>
    <row r="303" spans="1:12" ht="12">
      <c r="A303" s="141"/>
      <c r="B303" s="141"/>
      <c r="C303" s="141"/>
      <c r="D303" s="141"/>
      <c r="E303" s="141"/>
      <c r="F303" s="141"/>
      <c r="G303" s="141"/>
      <c r="H303" s="141"/>
      <c r="I303" s="141"/>
      <c r="J303" s="141"/>
      <c r="K303" s="141"/>
      <c r="L303" s="141"/>
    </row>
    <row r="304" spans="1:12" ht="12">
      <c r="A304" s="141"/>
      <c r="B304" s="141"/>
      <c r="C304" s="141"/>
      <c r="D304" s="141"/>
      <c r="E304" s="141"/>
      <c r="F304" s="141"/>
      <c r="G304" s="141"/>
      <c r="H304" s="141"/>
      <c r="I304" s="141"/>
      <c r="J304" s="141"/>
      <c r="K304" s="141"/>
      <c r="L304" s="141"/>
    </row>
    <row r="305" spans="1:12" ht="12">
      <c r="A305" s="141"/>
      <c r="B305" s="141"/>
      <c r="C305" s="141"/>
      <c r="D305" s="141"/>
      <c r="E305" s="141"/>
      <c r="F305" s="141"/>
      <c r="G305" s="141"/>
      <c r="H305" s="141"/>
      <c r="I305" s="141"/>
      <c r="J305" s="141"/>
      <c r="K305" s="141"/>
      <c r="L305" s="141"/>
    </row>
    <row r="306" spans="1:12" ht="12">
      <c r="A306" s="141"/>
      <c r="B306" s="141"/>
      <c r="C306" s="141"/>
      <c r="D306" s="141"/>
      <c r="E306" s="141"/>
      <c r="F306" s="141"/>
      <c r="G306" s="141"/>
      <c r="H306" s="141"/>
      <c r="I306" s="141"/>
      <c r="J306" s="141"/>
      <c r="K306" s="141"/>
      <c r="L306" s="141"/>
    </row>
    <row r="307" spans="1:12" ht="12">
      <c r="A307" s="141"/>
      <c r="B307" s="141"/>
      <c r="C307" s="141"/>
      <c r="D307" s="141"/>
      <c r="E307" s="141"/>
      <c r="F307" s="141"/>
      <c r="G307" s="141"/>
      <c r="H307" s="141"/>
      <c r="I307" s="141"/>
      <c r="J307" s="141"/>
      <c r="K307" s="141"/>
      <c r="L307" s="141"/>
    </row>
    <row r="308" spans="1:12" ht="12">
      <c r="A308" s="141"/>
      <c r="B308" s="141"/>
      <c r="C308" s="141"/>
      <c r="D308" s="141"/>
      <c r="E308" s="141"/>
      <c r="F308" s="141"/>
      <c r="G308" s="141"/>
      <c r="H308" s="141"/>
      <c r="I308" s="141"/>
      <c r="J308" s="141"/>
      <c r="K308" s="141"/>
      <c r="L308" s="141"/>
    </row>
    <row r="309" spans="1:12" ht="12">
      <c r="A309" s="141"/>
      <c r="B309" s="141"/>
      <c r="C309" s="141"/>
      <c r="D309" s="141"/>
      <c r="E309" s="141"/>
      <c r="F309" s="141"/>
      <c r="G309" s="141"/>
      <c r="H309" s="141"/>
      <c r="I309" s="141"/>
      <c r="J309" s="141"/>
      <c r="K309" s="141"/>
      <c r="L309" s="141"/>
    </row>
    <row r="310" spans="1:12" ht="12">
      <c r="A310" s="141"/>
      <c r="B310" s="141"/>
      <c r="C310" s="141"/>
      <c r="D310" s="141"/>
      <c r="E310" s="141"/>
      <c r="F310" s="141"/>
      <c r="G310" s="141"/>
      <c r="H310" s="141"/>
      <c r="I310" s="141"/>
      <c r="J310" s="141"/>
      <c r="K310" s="141"/>
      <c r="L310" s="141"/>
    </row>
    <row r="311" spans="1:12" ht="12">
      <c r="A311" s="141"/>
      <c r="B311" s="141"/>
      <c r="C311" s="141"/>
      <c r="D311" s="141"/>
      <c r="E311" s="141"/>
      <c r="F311" s="141"/>
      <c r="G311" s="141"/>
      <c r="H311" s="141"/>
      <c r="I311" s="141"/>
      <c r="J311" s="141"/>
      <c r="K311" s="141"/>
      <c r="L311" s="141"/>
    </row>
    <row r="312" spans="1:12" ht="12">
      <c r="A312" s="141"/>
      <c r="B312" s="141"/>
      <c r="C312" s="141"/>
      <c r="D312" s="141"/>
      <c r="E312" s="141"/>
      <c r="F312" s="141"/>
      <c r="G312" s="141"/>
      <c r="H312" s="141"/>
      <c r="I312" s="141"/>
      <c r="J312" s="141"/>
      <c r="K312" s="141"/>
      <c r="L312" s="141"/>
    </row>
    <row r="313" spans="1:12" ht="12">
      <c r="A313" s="141"/>
      <c r="B313" s="141"/>
      <c r="C313" s="141"/>
      <c r="D313" s="141"/>
      <c r="E313" s="141"/>
      <c r="F313" s="141"/>
      <c r="G313" s="141"/>
      <c r="H313" s="141"/>
      <c r="I313" s="141"/>
      <c r="J313" s="141"/>
      <c r="K313" s="141"/>
      <c r="L313" s="141"/>
    </row>
    <row r="314" spans="1:12" ht="12">
      <c r="A314" s="141"/>
      <c r="B314" s="141"/>
      <c r="C314" s="141"/>
      <c r="D314" s="141"/>
      <c r="E314" s="141"/>
      <c r="F314" s="141"/>
      <c r="G314" s="141"/>
      <c r="H314" s="141"/>
      <c r="I314" s="141"/>
      <c r="J314" s="141"/>
      <c r="K314" s="141"/>
      <c r="L314" s="141"/>
    </row>
    <row r="315" spans="1:12" ht="12">
      <c r="A315" s="141"/>
      <c r="B315" s="141"/>
      <c r="C315" s="141"/>
      <c r="D315" s="141"/>
      <c r="E315" s="141"/>
      <c r="F315" s="141"/>
      <c r="G315" s="141"/>
      <c r="H315" s="141"/>
      <c r="I315" s="141"/>
      <c r="J315" s="141"/>
      <c r="K315" s="141"/>
      <c r="L315" s="141"/>
    </row>
    <row r="316" spans="1:12" ht="12">
      <c r="A316" s="141"/>
      <c r="B316" s="141"/>
      <c r="C316" s="141"/>
      <c r="D316" s="141"/>
      <c r="E316" s="141"/>
      <c r="F316" s="141"/>
      <c r="G316" s="141"/>
      <c r="H316" s="141"/>
      <c r="I316" s="141"/>
      <c r="J316" s="141"/>
      <c r="K316" s="141"/>
      <c r="L316" s="141"/>
    </row>
    <row r="317" spans="1:12" ht="12">
      <c r="A317" s="141"/>
      <c r="B317" s="141"/>
      <c r="C317" s="141"/>
      <c r="D317" s="141"/>
      <c r="E317" s="141"/>
      <c r="F317" s="141"/>
      <c r="G317" s="141"/>
      <c r="H317" s="141"/>
      <c r="I317" s="141"/>
      <c r="J317" s="141"/>
      <c r="K317" s="141"/>
      <c r="L317" s="141"/>
    </row>
    <row r="318" spans="1:12" ht="12">
      <c r="A318" s="141"/>
      <c r="B318" s="141"/>
      <c r="C318" s="141"/>
      <c r="D318" s="141"/>
      <c r="E318" s="141"/>
      <c r="F318" s="141"/>
      <c r="G318" s="141"/>
      <c r="H318" s="141"/>
      <c r="I318" s="141"/>
      <c r="J318" s="141"/>
      <c r="K318" s="141"/>
      <c r="L318" s="141"/>
    </row>
    <row r="319" spans="1:12" ht="12">
      <c r="A319" s="141"/>
      <c r="B319" s="141"/>
      <c r="C319" s="141"/>
      <c r="D319" s="141"/>
      <c r="E319" s="141"/>
      <c r="F319" s="141"/>
      <c r="G319" s="141"/>
      <c r="H319" s="141"/>
      <c r="I319" s="141"/>
      <c r="J319" s="141"/>
      <c r="K319" s="141"/>
      <c r="L319" s="141"/>
    </row>
    <row r="320" spans="1:12" ht="12">
      <c r="A320" s="141"/>
      <c r="B320" s="141"/>
      <c r="C320" s="141"/>
      <c r="D320" s="141"/>
      <c r="E320" s="141"/>
      <c r="F320" s="141"/>
      <c r="G320" s="141"/>
      <c r="H320" s="141"/>
      <c r="I320" s="141"/>
      <c r="J320" s="141"/>
      <c r="K320" s="141"/>
      <c r="L320" s="141"/>
    </row>
    <row r="321" spans="1:12" ht="12">
      <c r="A321" s="141"/>
      <c r="B321" s="141"/>
      <c r="C321" s="141"/>
      <c r="D321" s="141"/>
      <c r="E321" s="141"/>
      <c r="F321" s="141"/>
      <c r="G321" s="141"/>
      <c r="H321" s="141"/>
      <c r="I321" s="141"/>
      <c r="J321" s="141"/>
      <c r="K321" s="141"/>
      <c r="L321" s="141"/>
    </row>
    <row r="322" spans="1:12" ht="12">
      <c r="A322" s="141"/>
      <c r="B322" s="141"/>
      <c r="C322" s="141"/>
      <c r="D322" s="141"/>
      <c r="E322" s="141"/>
      <c r="F322" s="141"/>
      <c r="G322" s="141"/>
      <c r="H322" s="141"/>
      <c r="I322" s="141"/>
      <c r="J322" s="141"/>
      <c r="K322" s="141"/>
      <c r="L322" s="141"/>
    </row>
    <row r="323" spans="1:12" ht="12">
      <c r="A323" s="141"/>
      <c r="B323" s="141"/>
      <c r="C323" s="141"/>
      <c r="D323" s="141"/>
      <c r="E323" s="141"/>
      <c r="F323" s="141"/>
      <c r="G323" s="141"/>
      <c r="H323" s="141"/>
      <c r="I323" s="141"/>
      <c r="J323" s="141"/>
      <c r="K323" s="141"/>
      <c r="L323" s="141"/>
    </row>
    <row r="324" spans="1:12" ht="12">
      <c r="A324" s="141"/>
      <c r="B324" s="141"/>
      <c r="C324" s="141"/>
      <c r="D324" s="141"/>
      <c r="E324" s="141"/>
      <c r="F324" s="141"/>
      <c r="G324" s="141"/>
      <c r="H324" s="141"/>
      <c r="I324" s="141"/>
      <c r="J324" s="141"/>
      <c r="K324" s="141"/>
      <c r="L324" s="141"/>
    </row>
    <row r="325" spans="1:12" ht="12">
      <c r="A325" s="141"/>
      <c r="B325" s="141"/>
      <c r="C325" s="141"/>
      <c r="D325" s="141"/>
      <c r="E325" s="141"/>
      <c r="F325" s="141"/>
      <c r="G325" s="141"/>
      <c r="H325" s="141"/>
      <c r="I325" s="141"/>
      <c r="J325" s="141"/>
      <c r="K325" s="141"/>
      <c r="L325" s="141"/>
    </row>
    <row r="326" spans="1:12" ht="12">
      <c r="A326" s="141"/>
      <c r="B326" s="141"/>
      <c r="C326" s="141"/>
      <c r="D326" s="141"/>
      <c r="E326" s="141"/>
      <c r="F326" s="141"/>
      <c r="G326" s="141"/>
      <c r="H326" s="141"/>
      <c r="I326" s="141"/>
      <c r="J326" s="141"/>
      <c r="K326" s="141"/>
      <c r="L326" s="141"/>
    </row>
    <row r="327" spans="1:12" ht="12">
      <c r="A327" s="141"/>
      <c r="B327" s="141"/>
      <c r="C327" s="141"/>
      <c r="D327" s="141"/>
      <c r="E327" s="141"/>
      <c r="F327" s="141"/>
      <c r="G327" s="141"/>
      <c r="H327" s="141"/>
      <c r="I327" s="141"/>
      <c r="J327" s="141"/>
      <c r="K327" s="141"/>
      <c r="L327" s="141"/>
    </row>
    <row r="328" spans="1:12" ht="12">
      <c r="A328" s="141"/>
      <c r="B328" s="141"/>
      <c r="C328" s="141"/>
      <c r="D328" s="141"/>
      <c r="E328" s="141"/>
      <c r="F328" s="141"/>
      <c r="G328" s="141"/>
      <c r="H328" s="141"/>
      <c r="I328" s="141"/>
      <c r="J328" s="141"/>
      <c r="K328" s="141"/>
      <c r="L328" s="141"/>
    </row>
    <row r="329" spans="1:12" ht="12">
      <c r="A329" s="141"/>
      <c r="B329" s="141"/>
      <c r="C329" s="141"/>
      <c r="D329" s="141"/>
      <c r="E329" s="141"/>
      <c r="F329" s="141"/>
      <c r="G329" s="141"/>
      <c r="H329" s="141"/>
      <c r="I329" s="141"/>
      <c r="J329" s="141"/>
      <c r="K329" s="141"/>
      <c r="L329" s="141"/>
    </row>
    <row r="330" spans="1:12" ht="12">
      <c r="A330" s="141"/>
      <c r="B330" s="141"/>
      <c r="C330" s="141"/>
      <c r="D330" s="141"/>
      <c r="E330" s="141"/>
      <c r="F330" s="141"/>
      <c r="G330" s="141"/>
      <c r="H330" s="141"/>
      <c r="I330" s="141"/>
      <c r="J330" s="141"/>
      <c r="K330" s="141"/>
      <c r="L330" s="141"/>
    </row>
    <row r="331" spans="1:12" ht="12">
      <c r="A331" s="141"/>
      <c r="B331" s="141"/>
      <c r="C331" s="141"/>
      <c r="D331" s="141"/>
      <c r="E331" s="141"/>
      <c r="F331" s="141"/>
      <c r="G331" s="141"/>
      <c r="H331" s="141"/>
      <c r="I331" s="141"/>
      <c r="J331" s="141"/>
      <c r="K331" s="141"/>
      <c r="L331" s="141"/>
    </row>
    <row r="332" spans="1:12" ht="12">
      <c r="A332" s="141"/>
      <c r="B332" s="141"/>
      <c r="C332" s="141"/>
      <c r="D332" s="141"/>
      <c r="E332" s="141"/>
      <c r="F332" s="141"/>
      <c r="G332" s="141"/>
      <c r="H332" s="141"/>
      <c r="I332" s="141"/>
      <c r="J332" s="141"/>
      <c r="K332" s="141"/>
      <c r="L332" s="141"/>
    </row>
    <row r="333" spans="1:12" ht="12">
      <c r="A333" s="141"/>
      <c r="B333" s="141"/>
      <c r="C333" s="141"/>
      <c r="D333" s="141"/>
      <c r="E333" s="141"/>
      <c r="F333" s="141"/>
      <c r="G333" s="141"/>
      <c r="H333" s="141"/>
      <c r="I333" s="141"/>
      <c r="J333" s="141"/>
      <c r="K333" s="141"/>
      <c r="L333" s="141"/>
    </row>
    <row r="334" spans="1:12" ht="12">
      <c r="A334" s="141"/>
      <c r="B334" s="141"/>
      <c r="C334" s="141"/>
      <c r="D334" s="141"/>
      <c r="E334" s="141"/>
      <c r="F334" s="141"/>
      <c r="G334" s="141"/>
      <c r="H334" s="141"/>
      <c r="I334" s="141"/>
      <c r="J334" s="141"/>
      <c r="K334" s="141"/>
      <c r="L334" s="141"/>
    </row>
    <row r="335" spans="1:12" ht="12">
      <c r="A335" s="141"/>
      <c r="B335" s="141"/>
      <c r="C335" s="141"/>
      <c r="D335" s="141"/>
      <c r="E335" s="141"/>
      <c r="F335" s="141"/>
      <c r="G335" s="141"/>
      <c r="H335" s="141"/>
      <c r="I335" s="141"/>
      <c r="J335" s="141"/>
      <c r="K335" s="141"/>
      <c r="L335" s="141"/>
    </row>
    <row r="336" spans="1:12" ht="12">
      <c r="A336" s="141"/>
      <c r="B336" s="141"/>
      <c r="C336" s="141"/>
      <c r="D336" s="141"/>
      <c r="E336" s="141"/>
      <c r="F336" s="141"/>
      <c r="G336" s="141"/>
      <c r="H336" s="141"/>
      <c r="I336" s="141"/>
      <c r="J336" s="141"/>
      <c r="K336" s="141"/>
      <c r="L336" s="141"/>
    </row>
    <row r="337" spans="1:12" ht="12">
      <c r="A337" s="141"/>
      <c r="B337" s="141"/>
      <c r="C337" s="141"/>
      <c r="D337" s="141"/>
      <c r="E337" s="141"/>
      <c r="F337" s="141"/>
      <c r="G337" s="141"/>
      <c r="H337" s="141"/>
      <c r="I337" s="141"/>
      <c r="J337" s="141"/>
      <c r="K337" s="141"/>
      <c r="L337" s="141"/>
    </row>
    <row r="338" spans="1:12" ht="12">
      <c r="A338" s="141"/>
      <c r="B338" s="141"/>
      <c r="C338" s="141"/>
      <c r="D338" s="141"/>
      <c r="E338" s="141"/>
      <c r="F338" s="141"/>
      <c r="G338" s="141"/>
      <c r="H338" s="141"/>
      <c r="I338" s="141"/>
      <c r="J338" s="141"/>
      <c r="K338" s="141"/>
      <c r="L338" s="141"/>
    </row>
    <row r="339" spans="1:12" ht="12">
      <c r="A339" s="141"/>
      <c r="B339" s="141"/>
      <c r="C339" s="141"/>
      <c r="D339" s="141"/>
      <c r="E339" s="141"/>
      <c r="F339" s="141"/>
      <c r="G339" s="141"/>
      <c r="H339" s="141"/>
      <c r="I339" s="141"/>
      <c r="J339" s="141"/>
      <c r="K339" s="141"/>
      <c r="L339" s="141"/>
    </row>
    <row r="340" spans="1:12" ht="12">
      <c r="A340" s="141"/>
      <c r="B340" s="141"/>
      <c r="C340" s="141"/>
      <c r="D340" s="141"/>
      <c r="E340" s="141"/>
      <c r="F340" s="141"/>
      <c r="G340" s="141"/>
      <c r="H340" s="141"/>
      <c r="I340" s="141"/>
      <c r="J340" s="141"/>
      <c r="K340" s="141"/>
      <c r="L340" s="141"/>
    </row>
    <row r="341" spans="1:12" ht="12">
      <c r="A341" s="141"/>
      <c r="B341" s="141"/>
      <c r="C341" s="141"/>
      <c r="D341" s="141"/>
      <c r="E341" s="141"/>
      <c r="F341" s="141"/>
      <c r="G341" s="141"/>
      <c r="H341" s="141"/>
      <c r="I341" s="141"/>
      <c r="J341" s="141"/>
      <c r="K341" s="141"/>
      <c r="L341" s="141"/>
    </row>
    <row r="342" spans="1:12" ht="12">
      <c r="A342" s="141"/>
      <c r="B342" s="141"/>
      <c r="C342" s="141"/>
      <c r="D342" s="141"/>
      <c r="E342" s="141"/>
      <c r="F342" s="141"/>
      <c r="G342" s="141"/>
      <c r="H342" s="141"/>
      <c r="I342" s="141"/>
      <c r="J342" s="141"/>
      <c r="K342" s="141"/>
      <c r="L342" s="141"/>
    </row>
    <row r="343" spans="1:12" ht="12">
      <c r="A343" s="141"/>
      <c r="B343" s="141"/>
      <c r="C343" s="141"/>
      <c r="D343" s="141"/>
      <c r="E343" s="141"/>
      <c r="F343" s="141"/>
      <c r="G343" s="141"/>
      <c r="H343" s="141"/>
      <c r="I343" s="141"/>
      <c r="J343" s="141"/>
      <c r="K343" s="141"/>
      <c r="L343" s="141"/>
    </row>
    <row r="344" spans="1:12" ht="12">
      <c r="A344" s="141"/>
      <c r="B344" s="141"/>
      <c r="C344" s="141"/>
      <c r="D344" s="141"/>
      <c r="E344" s="141"/>
      <c r="F344" s="141"/>
      <c r="G344" s="141"/>
      <c r="H344" s="141"/>
      <c r="I344" s="141"/>
      <c r="J344" s="141"/>
      <c r="K344" s="141"/>
      <c r="L344" s="141"/>
    </row>
    <row r="345" spans="1:12" ht="12">
      <c r="A345" s="141"/>
      <c r="B345" s="141"/>
      <c r="C345" s="141"/>
      <c r="D345" s="141"/>
      <c r="E345" s="141"/>
      <c r="F345" s="141"/>
      <c r="G345" s="141"/>
      <c r="H345" s="141"/>
      <c r="I345" s="141"/>
      <c r="J345" s="141"/>
      <c r="K345" s="141"/>
      <c r="L345" s="141"/>
    </row>
    <row r="346" spans="1:12" ht="12">
      <c r="A346" s="141"/>
      <c r="B346" s="141"/>
      <c r="C346" s="141"/>
      <c r="D346" s="141"/>
      <c r="E346" s="141"/>
      <c r="F346" s="141"/>
      <c r="G346" s="141"/>
      <c r="H346" s="141"/>
      <c r="I346" s="141"/>
      <c r="J346" s="141"/>
      <c r="K346" s="141"/>
      <c r="L346" s="141"/>
    </row>
    <row r="347" spans="1:12" ht="12">
      <c r="A347" s="141"/>
      <c r="B347" s="141"/>
      <c r="C347" s="141"/>
      <c r="D347" s="141"/>
      <c r="E347" s="141"/>
      <c r="F347" s="141"/>
      <c r="G347" s="141"/>
      <c r="H347" s="141"/>
      <c r="I347" s="141"/>
      <c r="J347" s="141"/>
      <c r="K347" s="141"/>
      <c r="L347" s="141"/>
    </row>
    <row r="348" spans="1:12" ht="12">
      <c r="A348" s="141"/>
      <c r="B348" s="141"/>
      <c r="C348" s="141"/>
      <c r="D348" s="141"/>
      <c r="E348" s="141"/>
      <c r="F348" s="141"/>
      <c r="G348" s="141"/>
      <c r="H348" s="141"/>
      <c r="I348" s="141"/>
      <c r="J348" s="141"/>
      <c r="K348" s="141"/>
      <c r="L348" s="141"/>
    </row>
    <row r="349" spans="1:12" ht="12">
      <c r="A349" s="141"/>
      <c r="B349" s="141"/>
      <c r="C349" s="141"/>
      <c r="D349" s="141"/>
      <c r="E349" s="141"/>
      <c r="F349" s="141"/>
      <c r="G349" s="141"/>
      <c r="H349" s="141"/>
      <c r="I349" s="141"/>
      <c r="J349" s="141"/>
      <c r="K349" s="141"/>
      <c r="L349" s="141"/>
    </row>
    <row r="350" spans="1:12" ht="12">
      <c r="A350" s="141"/>
      <c r="B350" s="141"/>
      <c r="C350" s="141"/>
      <c r="D350" s="141"/>
      <c r="E350" s="141"/>
      <c r="F350" s="141"/>
      <c r="G350" s="141"/>
      <c r="H350" s="141"/>
      <c r="I350" s="141"/>
      <c r="J350" s="141"/>
      <c r="K350" s="141"/>
      <c r="L350" s="141"/>
    </row>
    <row r="351" spans="1:12" ht="12">
      <c r="A351" s="141"/>
      <c r="B351" s="141"/>
      <c r="C351" s="141"/>
      <c r="D351" s="141"/>
      <c r="E351" s="141"/>
      <c r="F351" s="141"/>
      <c r="G351" s="141"/>
      <c r="H351" s="141"/>
      <c r="I351" s="141"/>
      <c r="J351" s="141"/>
      <c r="K351" s="141"/>
      <c r="L351" s="141"/>
    </row>
    <row r="352" spans="1:12" ht="12">
      <c r="A352" s="141"/>
      <c r="B352" s="141"/>
      <c r="C352" s="141"/>
      <c r="D352" s="141"/>
      <c r="E352" s="141"/>
      <c r="F352" s="141"/>
      <c r="G352" s="141"/>
      <c r="H352" s="141"/>
      <c r="I352" s="141"/>
      <c r="J352" s="141"/>
      <c r="K352" s="141"/>
      <c r="L352" s="141"/>
    </row>
    <row r="353" spans="1:12" ht="12">
      <c r="A353" s="141"/>
      <c r="B353" s="141"/>
      <c r="C353" s="141"/>
      <c r="D353" s="141"/>
      <c r="E353" s="141"/>
      <c r="F353" s="141"/>
      <c r="G353" s="141"/>
      <c r="H353" s="141"/>
      <c r="I353" s="141"/>
      <c r="J353" s="141"/>
      <c r="K353" s="141"/>
      <c r="L353" s="141"/>
    </row>
    <row r="354" spans="1:12" ht="12">
      <c r="A354" s="141"/>
      <c r="B354" s="141"/>
      <c r="C354" s="141"/>
      <c r="D354" s="141"/>
      <c r="E354" s="141"/>
      <c r="F354" s="141"/>
      <c r="G354" s="141"/>
      <c r="H354" s="141"/>
      <c r="I354" s="141"/>
      <c r="J354" s="141"/>
      <c r="K354" s="141"/>
      <c r="L354" s="141"/>
    </row>
    <row r="355" spans="1:12" ht="12">
      <c r="A355" s="141"/>
      <c r="B355" s="141"/>
      <c r="C355" s="141"/>
      <c r="D355" s="141"/>
      <c r="E355" s="141"/>
      <c r="F355" s="141"/>
      <c r="G355" s="141"/>
      <c r="H355" s="141"/>
      <c r="I355" s="141"/>
      <c r="J355" s="141"/>
      <c r="K355" s="141"/>
      <c r="L355" s="141"/>
    </row>
    <row r="356" spans="1:12" ht="12">
      <c r="A356" s="141"/>
      <c r="B356" s="141"/>
      <c r="C356" s="141"/>
      <c r="D356" s="141"/>
      <c r="E356" s="141"/>
      <c r="F356" s="141"/>
      <c r="G356" s="141"/>
      <c r="H356" s="141"/>
      <c r="I356" s="141"/>
      <c r="J356" s="141"/>
      <c r="K356" s="141"/>
      <c r="L356" s="141"/>
    </row>
    <row r="357" spans="1:12" ht="12">
      <c r="A357" s="141"/>
      <c r="B357" s="141"/>
      <c r="C357" s="141"/>
      <c r="D357" s="141"/>
      <c r="E357" s="141"/>
      <c r="F357" s="141"/>
      <c r="G357" s="141"/>
      <c r="H357" s="141"/>
      <c r="I357" s="141"/>
      <c r="J357" s="141"/>
      <c r="K357" s="141"/>
      <c r="L357" s="141"/>
    </row>
    <row r="358" spans="1:12" ht="12">
      <c r="A358" s="141"/>
      <c r="B358" s="141"/>
      <c r="C358" s="141"/>
      <c r="D358" s="141"/>
      <c r="E358" s="141"/>
      <c r="F358" s="141"/>
      <c r="G358" s="141"/>
      <c r="H358" s="141"/>
      <c r="I358" s="141"/>
      <c r="J358" s="141"/>
      <c r="K358" s="141"/>
      <c r="L358" s="141"/>
    </row>
    <row r="359" spans="1:12" ht="12">
      <c r="A359" s="141"/>
      <c r="B359" s="141"/>
      <c r="C359" s="141"/>
      <c r="D359" s="141"/>
      <c r="E359" s="141"/>
      <c r="F359" s="141"/>
      <c r="G359" s="141"/>
      <c r="H359" s="141"/>
      <c r="I359" s="141"/>
      <c r="J359" s="141"/>
      <c r="K359" s="141"/>
      <c r="L359" s="141"/>
    </row>
    <row r="360" spans="1:12" ht="12">
      <c r="A360" s="141"/>
      <c r="B360" s="141"/>
      <c r="C360" s="141"/>
      <c r="D360" s="141"/>
      <c r="E360" s="141"/>
      <c r="F360" s="141"/>
      <c r="G360" s="141"/>
      <c r="H360" s="141"/>
      <c r="I360" s="141"/>
      <c r="J360" s="141"/>
      <c r="K360" s="141"/>
      <c r="L360" s="141"/>
    </row>
    <row r="361" spans="1:12" ht="12">
      <c r="A361" s="141"/>
      <c r="B361" s="141"/>
      <c r="C361" s="141"/>
      <c r="D361" s="141"/>
      <c r="E361" s="141"/>
      <c r="F361" s="141"/>
      <c r="G361" s="141"/>
      <c r="H361" s="141"/>
      <c r="I361" s="141"/>
      <c r="J361" s="141"/>
      <c r="K361" s="141"/>
      <c r="L361" s="141"/>
    </row>
    <row r="362" spans="1:12" ht="12">
      <c r="A362" s="141"/>
      <c r="B362" s="141"/>
      <c r="C362" s="141"/>
      <c r="D362" s="141"/>
      <c r="E362" s="141"/>
      <c r="F362" s="141"/>
      <c r="G362" s="141"/>
      <c r="H362" s="141"/>
      <c r="I362" s="141"/>
      <c r="J362" s="141"/>
      <c r="K362" s="141"/>
      <c r="L362" s="141"/>
    </row>
    <row r="363" spans="1:12" ht="12">
      <c r="A363" s="141"/>
      <c r="B363" s="141"/>
      <c r="C363" s="141"/>
      <c r="D363" s="141"/>
      <c r="E363" s="141"/>
      <c r="F363" s="141"/>
      <c r="G363" s="141"/>
      <c r="H363" s="141"/>
      <c r="I363" s="141"/>
      <c r="J363" s="141"/>
      <c r="K363" s="141"/>
      <c r="L363" s="141"/>
    </row>
    <row r="364" spans="1:12" ht="12">
      <c r="A364" s="141"/>
      <c r="B364" s="141"/>
      <c r="C364" s="141"/>
      <c r="D364" s="141"/>
      <c r="E364" s="141"/>
      <c r="F364" s="141"/>
      <c r="G364" s="141"/>
      <c r="H364" s="141"/>
      <c r="I364" s="141"/>
      <c r="J364" s="141"/>
      <c r="K364" s="141"/>
      <c r="L364" s="141"/>
    </row>
    <row r="365" spans="1:12" ht="12">
      <c r="A365" s="141"/>
      <c r="B365" s="141"/>
      <c r="C365" s="141"/>
      <c r="D365" s="141"/>
      <c r="E365" s="141"/>
      <c r="F365" s="141"/>
      <c r="G365" s="141"/>
      <c r="H365" s="141"/>
      <c r="I365" s="141"/>
      <c r="J365" s="141"/>
      <c r="K365" s="141"/>
      <c r="L365" s="141"/>
    </row>
    <row r="366" spans="1:12" ht="12">
      <c r="A366" s="141"/>
      <c r="B366" s="141"/>
      <c r="C366" s="141"/>
      <c r="D366" s="141"/>
      <c r="E366" s="141"/>
      <c r="F366" s="141"/>
      <c r="G366" s="141"/>
      <c r="H366" s="141"/>
      <c r="I366" s="141"/>
      <c r="J366" s="141"/>
      <c r="K366" s="141"/>
      <c r="L366" s="141"/>
    </row>
    <row r="367" spans="1:12" ht="12">
      <c r="A367" s="141"/>
      <c r="B367" s="141"/>
      <c r="C367" s="141"/>
      <c r="D367" s="141"/>
      <c r="E367" s="141"/>
      <c r="F367" s="141"/>
      <c r="G367" s="141"/>
      <c r="H367" s="141"/>
      <c r="I367" s="141"/>
      <c r="J367" s="141"/>
      <c r="K367" s="141"/>
      <c r="L367" s="141"/>
    </row>
    <row r="368" spans="1:12" ht="12">
      <c r="A368" s="141"/>
      <c r="B368" s="141"/>
      <c r="C368" s="141"/>
      <c r="D368" s="141"/>
      <c r="E368" s="141"/>
      <c r="F368" s="141"/>
      <c r="G368" s="141"/>
      <c r="H368" s="141"/>
      <c r="I368" s="141"/>
      <c r="J368" s="141"/>
      <c r="K368" s="141"/>
      <c r="L368" s="141"/>
    </row>
    <row r="369" spans="1:12" ht="12">
      <c r="A369" s="141"/>
      <c r="B369" s="141"/>
      <c r="C369" s="141"/>
      <c r="D369" s="141"/>
      <c r="E369" s="141"/>
      <c r="F369" s="141"/>
      <c r="G369" s="141"/>
      <c r="H369" s="141"/>
      <c r="I369" s="141"/>
      <c r="J369" s="141"/>
      <c r="K369" s="141"/>
      <c r="L369" s="141"/>
    </row>
    <row r="370" spans="1:12" ht="12">
      <c r="A370" s="141"/>
      <c r="B370" s="141"/>
      <c r="C370" s="141"/>
      <c r="D370" s="141"/>
      <c r="E370" s="141"/>
      <c r="F370" s="141"/>
      <c r="G370" s="141"/>
      <c r="H370" s="141"/>
      <c r="I370" s="141"/>
      <c r="J370" s="141"/>
      <c r="K370" s="141"/>
      <c r="L370" s="141"/>
    </row>
    <row r="371" spans="1:12" ht="12">
      <c r="A371" s="141"/>
      <c r="B371" s="141"/>
      <c r="C371" s="141"/>
      <c r="D371" s="141"/>
      <c r="E371" s="141"/>
      <c r="F371" s="141"/>
      <c r="G371" s="141"/>
      <c r="H371" s="141"/>
      <c r="I371" s="141"/>
      <c r="J371" s="141"/>
      <c r="K371" s="141"/>
      <c r="L371" s="141"/>
    </row>
    <row r="372" spans="1:12" ht="12">
      <c r="A372" s="141"/>
      <c r="B372" s="141"/>
      <c r="C372" s="141"/>
      <c r="D372" s="141"/>
      <c r="E372" s="141"/>
      <c r="F372" s="141"/>
      <c r="G372" s="141"/>
      <c r="H372" s="141"/>
      <c r="I372" s="141"/>
      <c r="J372" s="141"/>
      <c r="K372" s="141"/>
      <c r="L372" s="141"/>
    </row>
    <row r="373" spans="1:12" ht="12">
      <c r="A373" s="141"/>
      <c r="B373" s="141"/>
      <c r="C373" s="141"/>
      <c r="D373" s="141"/>
      <c r="E373" s="141"/>
      <c r="F373" s="141"/>
      <c r="G373" s="141"/>
      <c r="H373" s="141"/>
      <c r="I373" s="141"/>
      <c r="J373" s="141"/>
      <c r="K373" s="141"/>
      <c r="L373" s="141"/>
    </row>
  </sheetData>
  <mergeCells count="2">
    <mergeCell ref="A22:B22"/>
    <mergeCell ref="A5:B5"/>
  </mergeCells>
  <printOptions/>
  <pageMargins left="0.4724409448818898" right="0.31496062992125984" top="0.5905511811023623" bottom="0.3937007874015748" header="0.2755905511811024" footer="0.1968503937007874"/>
  <pageSetup fitToHeight="1" fitToWidth="1" horizontalDpi="600" verticalDpi="600" orientation="portrait" paperSize="9" scale="97" r:id="rId1"/>
  <headerFooter alignWithMargins="0">
    <oddHeader>&amp;R&amp;D&amp;T</oddHeader>
  </headerFooter>
</worksheet>
</file>

<file path=xl/worksheets/sheet9.xml><?xml version="1.0" encoding="utf-8"?>
<worksheet xmlns="http://schemas.openxmlformats.org/spreadsheetml/2006/main" xmlns:r="http://schemas.openxmlformats.org/officeDocument/2006/relationships">
  <sheetPr codeName="Sheet8"/>
  <dimension ref="A1:I220"/>
  <sheetViews>
    <sheetView zoomScaleSheetLayoutView="100" workbookViewId="0" topLeftCell="A1">
      <selection activeCell="A1" sqref="A1"/>
    </sheetView>
  </sheetViews>
  <sheetFormatPr defaultColWidth="9.00390625" defaultRowHeight="13.5"/>
  <cols>
    <col min="1" max="1" width="15.125" style="237" customWidth="1"/>
    <col min="2" max="2" width="8.625" style="208" customWidth="1"/>
    <col min="3" max="9" width="10.625" style="208" customWidth="1"/>
    <col min="10" max="16384" width="9.00390625" style="208" customWidth="1"/>
  </cols>
  <sheetData>
    <row r="1" s="183" customFormat="1" ht="18" customHeight="1">
      <c r="A1" s="182" t="s">
        <v>298</v>
      </c>
    </row>
    <row r="2" s="183" customFormat="1" ht="18" customHeight="1">
      <c r="A2" s="182" t="s">
        <v>759</v>
      </c>
    </row>
    <row r="3" spans="1:9" s="183" customFormat="1" ht="15" customHeight="1" thickBot="1">
      <c r="A3" s="184" t="s">
        <v>260</v>
      </c>
      <c r="B3" s="184"/>
      <c r="C3" s="184"/>
      <c r="D3" s="184"/>
      <c r="E3" s="184"/>
      <c r="F3" s="184"/>
      <c r="G3" s="185"/>
      <c r="H3" s="185"/>
      <c r="I3" s="184"/>
    </row>
    <row r="4" spans="1:9" s="183" customFormat="1" ht="15" customHeight="1" thickTop="1">
      <c r="A4" s="186" t="s">
        <v>760</v>
      </c>
      <c r="B4" s="187"/>
      <c r="C4" s="187"/>
      <c r="D4" s="187" t="s">
        <v>261</v>
      </c>
      <c r="E4" s="187" t="s">
        <v>262</v>
      </c>
      <c r="F4" s="188" t="s">
        <v>308</v>
      </c>
      <c r="G4" s="189"/>
      <c r="H4" s="187" t="s">
        <v>309</v>
      </c>
      <c r="I4" s="188"/>
    </row>
    <row r="5" spans="1:9" s="183" customFormat="1" ht="15" customHeight="1">
      <c r="A5" s="190" t="s">
        <v>761</v>
      </c>
      <c r="B5" s="191" t="s">
        <v>310</v>
      </c>
      <c r="C5" s="191" t="s">
        <v>311</v>
      </c>
      <c r="D5" s="191" t="s">
        <v>312</v>
      </c>
      <c r="E5" s="191" t="s">
        <v>312</v>
      </c>
      <c r="F5" s="191" t="s">
        <v>313</v>
      </c>
      <c r="G5" s="191" t="s">
        <v>261</v>
      </c>
      <c r="H5" s="191" t="s">
        <v>314</v>
      </c>
      <c r="I5" s="192" t="s">
        <v>315</v>
      </c>
    </row>
    <row r="6" spans="1:9" s="183" customFormat="1" ht="15" customHeight="1">
      <c r="A6" s="193" t="s">
        <v>316</v>
      </c>
      <c r="B6" s="194"/>
      <c r="C6" s="194"/>
      <c r="D6" s="195" t="s">
        <v>317</v>
      </c>
      <c r="E6" s="195" t="s">
        <v>317</v>
      </c>
      <c r="F6" s="195" t="s">
        <v>318</v>
      </c>
      <c r="G6" s="195" t="s">
        <v>319</v>
      </c>
      <c r="H6" s="195" t="s">
        <v>320</v>
      </c>
      <c r="I6" s="196"/>
    </row>
    <row r="7" spans="1:9" s="183" customFormat="1" ht="15" customHeight="1">
      <c r="A7" s="197"/>
      <c r="B7" s="198" t="s">
        <v>321</v>
      </c>
      <c r="C7" s="198" t="s">
        <v>322</v>
      </c>
      <c r="D7" s="198" t="s">
        <v>323</v>
      </c>
      <c r="E7" s="198" t="s">
        <v>323</v>
      </c>
      <c r="F7" s="199" t="s">
        <v>324</v>
      </c>
      <c r="G7" s="199" t="s">
        <v>324</v>
      </c>
      <c r="H7" s="199" t="s">
        <v>324</v>
      </c>
      <c r="I7" s="200" t="s">
        <v>325</v>
      </c>
    </row>
    <row r="8" spans="1:9" s="205" customFormat="1" ht="15" customHeight="1">
      <c r="A8" s="201" t="s">
        <v>326</v>
      </c>
      <c r="B8" s="202"/>
      <c r="C8" s="202"/>
      <c r="D8" s="202"/>
      <c r="E8" s="202"/>
      <c r="F8" s="203"/>
      <c r="G8" s="203"/>
      <c r="H8" s="203"/>
      <c r="I8" s="204"/>
    </row>
    <row r="9" spans="1:9" s="205" customFormat="1" ht="15" customHeight="1">
      <c r="A9" s="206" t="s">
        <v>762</v>
      </c>
      <c r="B9" s="216">
        <v>41.1</v>
      </c>
      <c r="C9" s="216">
        <v>13.6</v>
      </c>
      <c r="D9" s="1028">
        <v>170</v>
      </c>
      <c r="E9" s="1028">
        <v>15</v>
      </c>
      <c r="F9" s="218">
        <v>304.2</v>
      </c>
      <c r="G9" s="218">
        <v>274</v>
      </c>
      <c r="H9" s="218">
        <v>721.5</v>
      </c>
      <c r="I9" s="1029">
        <v>12657</v>
      </c>
    </row>
    <row r="10" spans="1:9" ht="15" customHeight="1">
      <c r="A10" s="207" t="s">
        <v>327</v>
      </c>
      <c r="B10" s="1030">
        <v>16.5</v>
      </c>
      <c r="C10" s="1030">
        <v>0.5</v>
      </c>
      <c r="D10" s="1031">
        <v>178</v>
      </c>
      <c r="E10" s="1031">
        <v>19</v>
      </c>
      <c r="F10" s="1032">
        <v>175.1</v>
      </c>
      <c r="G10" s="1032">
        <v>159.7</v>
      </c>
      <c r="H10" s="1032">
        <v>0</v>
      </c>
      <c r="I10" s="1033">
        <v>1</v>
      </c>
    </row>
    <row r="11" spans="1:9" ht="15" customHeight="1">
      <c r="A11" s="207" t="s">
        <v>328</v>
      </c>
      <c r="B11" s="220">
        <v>19.2</v>
      </c>
      <c r="C11" s="220">
        <v>0.9</v>
      </c>
      <c r="D11" s="1034">
        <v>172</v>
      </c>
      <c r="E11" s="1034">
        <v>19</v>
      </c>
      <c r="F11" s="222">
        <v>194.8</v>
      </c>
      <c r="G11" s="222">
        <v>165.5</v>
      </c>
      <c r="H11" s="222">
        <v>122.2</v>
      </c>
      <c r="I11" s="1035">
        <v>202</v>
      </c>
    </row>
    <row r="12" spans="1:9" ht="15" customHeight="1">
      <c r="A12" s="207" t="s">
        <v>329</v>
      </c>
      <c r="B12" s="220">
        <v>22.6</v>
      </c>
      <c r="C12" s="220">
        <v>2.4</v>
      </c>
      <c r="D12" s="1034">
        <v>171</v>
      </c>
      <c r="E12" s="1034">
        <v>20</v>
      </c>
      <c r="F12" s="222">
        <v>219.9</v>
      </c>
      <c r="G12" s="222">
        <v>189.1</v>
      </c>
      <c r="H12" s="222">
        <v>328.9</v>
      </c>
      <c r="I12" s="1035">
        <v>1086</v>
      </c>
    </row>
    <row r="13" spans="1:9" ht="15" customHeight="1">
      <c r="A13" s="207" t="s">
        <v>330</v>
      </c>
      <c r="B13" s="220">
        <v>27.4</v>
      </c>
      <c r="C13" s="220">
        <v>5.4</v>
      </c>
      <c r="D13" s="1034">
        <v>170</v>
      </c>
      <c r="E13" s="1034">
        <v>20</v>
      </c>
      <c r="F13" s="222">
        <v>244.5</v>
      </c>
      <c r="G13" s="222">
        <v>209.4</v>
      </c>
      <c r="H13" s="222">
        <v>505.9</v>
      </c>
      <c r="I13" s="1035">
        <v>1491</v>
      </c>
    </row>
    <row r="14" spans="1:9" ht="15" customHeight="1">
      <c r="A14" s="207" t="s">
        <v>331</v>
      </c>
      <c r="B14" s="220">
        <v>32.5</v>
      </c>
      <c r="C14" s="220">
        <v>8.8</v>
      </c>
      <c r="D14" s="1034">
        <v>169</v>
      </c>
      <c r="E14" s="1034">
        <v>20</v>
      </c>
      <c r="F14" s="222">
        <v>275.1</v>
      </c>
      <c r="G14" s="222">
        <v>238.8</v>
      </c>
      <c r="H14" s="222">
        <v>650.9</v>
      </c>
      <c r="I14" s="1035">
        <v>1791</v>
      </c>
    </row>
    <row r="15" spans="1:9" ht="15" customHeight="1">
      <c r="A15" s="207" t="s">
        <v>332</v>
      </c>
      <c r="B15" s="220">
        <v>37.5</v>
      </c>
      <c r="C15" s="220">
        <v>12.2</v>
      </c>
      <c r="D15" s="1034">
        <v>169</v>
      </c>
      <c r="E15" s="1034">
        <v>20</v>
      </c>
      <c r="F15" s="222">
        <v>315.8</v>
      </c>
      <c r="G15" s="222">
        <v>275.1</v>
      </c>
      <c r="H15" s="222">
        <v>810.7</v>
      </c>
      <c r="I15" s="1035">
        <v>1410</v>
      </c>
    </row>
    <row r="16" spans="1:9" ht="15" customHeight="1">
      <c r="A16" s="207" t="s">
        <v>333</v>
      </c>
      <c r="B16" s="220">
        <v>42.4</v>
      </c>
      <c r="C16" s="220">
        <v>15.5</v>
      </c>
      <c r="D16" s="1034">
        <v>167</v>
      </c>
      <c r="E16" s="1034">
        <v>18</v>
      </c>
      <c r="F16" s="222">
        <v>347.9</v>
      </c>
      <c r="G16" s="222">
        <v>308</v>
      </c>
      <c r="H16" s="222">
        <v>941.4</v>
      </c>
      <c r="I16" s="1035">
        <v>1565</v>
      </c>
    </row>
    <row r="17" spans="1:9" ht="15" customHeight="1">
      <c r="A17" s="207" t="s">
        <v>334</v>
      </c>
      <c r="B17" s="220">
        <v>47.5</v>
      </c>
      <c r="C17" s="220">
        <v>19</v>
      </c>
      <c r="D17" s="1034">
        <v>169</v>
      </c>
      <c r="E17" s="1034">
        <v>13</v>
      </c>
      <c r="F17" s="222">
        <v>359.9</v>
      </c>
      <c r="G17" s="222">
        <v>328.8</v>
      </c>
      <c r="H17" s="222">
        <v>969.3</v>
      </c>
      <c r="I17" s="1035">
        <v>1597</v>
      </c>
    </row>
    <row r="18" spans="1:9" ht="15" customHeight="1">
      <c r="A18" s="207" t="s">
        <v>335</v>
      </c>
      <c r="B18" s="220">
        <v>52.5</v>
      </c>
      <c r="C18" s="220">
        <v>21.2</v>
      </c>
      <c r="D18" s="1034">
        <v>170</v>
      </c>
      <c r="E18" s="1034">
        <v>9</v>
      </c>
      <c r="F18" s="222">
        <v>352.8</v>
      </c>
      <c r="G18" s="222">
        <v>332</v>
      </c>
      <c r="H18" s="222">
        <v>843.5</v>
      </c>
      <c r="I18" s="1035">
        <v>1549</v>
      </c>
    </row>
    <row r="19" spans="1:9" ht="15" customHeight="1">
      <c r="A19" s="207" t="s">
        <v>336</v>
      </c>
      <c r="B19" s="220">
        <v>57.3</v>
      </c>
      <c r="C19" s="220">
        <v>23</v>
      </c>
      <c r="D19" s="1034">
        <v>171</v>
      </c>
      <c r="E19" s="1034">
        <v>7</v>
      </c>
      <c r="F19" s="222">
        <v>331.1</v>
      </c>
      <c r="G19" s="222">
        <v>317</v>
      </c>
      <c r="H19" s="222">
        <v>811.7</v>
      </c>
      <c r="I19" s="1035">
        <v>1450</v>
      </c>
    </row>
    <row r="20" spans="1:9" ht="15" customHeight="1">
      <c r="A20" s="207" t="s">
        <v>337</v>
      </c>
      <c r="B20" s="220">
        <v>62.3</v>
      </c>
      <c r="C20" s="220">
        <v>14.7</v>
      </c>
      <c r="D20" s="1034">
        <v>172</v>
      </c>
      <c r="E20" s="1034">
        <v>6</v>
      </c>
      <c r="F20" s="222">
        <v>242.5</v>
      </c>
      <c r="G20" s="222">
        <v>235</v>
      </c>
      <c r="H20" s="222">
        <v>344.2</v>
      </c>
      <c r="I20" s="1035">
        <v>387</v>
      </c>
    </row>
    <row r="21" spans="1:9" ht="15" customHeight="1">
      <c r="A21" s="207" t="s">
        <v>763</v>
      </c>
      <c r="B21" s="220">
        <v>69.1</v>
      </c>
      <c r="C21" s="220">
        <v>14.8</v>
      </c>
      <c r="D21" s="1034">
        <v>170</v>
      </c>
      <c r="E21" s="1034">
        <v>2</v>
      </c>
      <c r="F21" s="222">
        <v>232.6</v>
      </c>
      <c r="G21" s="222">
        <v>230.2</v>
      </c>
      <c r="H21" s="222">
        <v>387.3</v>
      </c>
      <c r="I21" s="1035">
        <v>129</v>
      </c>
    </row>
    <row r="22" spans="1:9" ht="4.5" customHeight="1">
      <c r="A22" s="207"/>
      <c r="B22" s="220"/>
      <c r="C22" s="220"/>
      <c r="D22" s="1034"/>
      <c r="E22" s="1034"/>
      <c r="F22" s="222"/>
      <c r="G22" s="222"/>
      <c r="H22" s="222"/>
      <c r="I22" s="1035"/>
    </row>
    <row r="23" spans="1:9" s="205" customFormat="1" ht="15" customHeight="1">
      <c r="A23" s="206" t="s">
        <v>764</v>
      </c>
      <c r="B23" s="216">
        <v>40.3</v>
      </c>
      <c r="C23" s="216">
        <v>10.7</v>
      </c>
      <c r="D23" s="1028">
        <v>167</v>
      </c>
      <c r="E23" s="1028">
        <v>10</v>
      </c>
      <c r="F23" s="218">
        <v>200.4</v>
      </c>
      <c r="G23" s="218">
        <v>185.5</v>
      </c>
      <c r="H23" s="218">
        <v>406.8</v>
      </c>
      <c r="I23" s="1029">
        <v>7472</v>
      </c>
    </row>
    <row r="24" spans="1:9" ht="15" customHeight="1">
      <c r="A24" s="207" t="s">
        <v>327</v>
      </c>
      <c r="B24" s="1030" t="s">
        <v>338</v>
      </c>
      <c r="C24" s="1030" t="s">
        <v>338</v>
      </c>
      <c r="D24" s="1031" t="s">
        <v>338</v>
      </c>
      <c r="E24" s="1031" t="s">
        <v>338</v>
      </c>
      <c r="F24" s="1032" t="s">
        <v>338</v>
      </c>
      <c r="G24" s="1032" t="s">
        <v>338</v>
      </c>
      <c r="H24" s="1032" t="s">
        <v>338</v>
      </c>
      <c r="I24" s="1033" t="s">
        <v>338</v>
      </c>
    </row>
    <row r="25" spans="1:9" ht="15" customHeight="1">
      <c r="A25" s="207" t="s">
        <v>328</v>
      </c>
      <c r="B25" s="220">
        <v>19</v>
      </c>
      <c r="C25" s="220">
        <v>0.8</v>
      </c>
      <c r="D25" s="1034">
        <v>175</v>
      </c>
      <c r="E25" s="1034">
        <v>8</v>
      </c>
      <c r="F25" s="222">
        <v>151.4</v>
      </c>
      <c r="G25" s="222">
        <v>142.6</v>
      </c>
      <c r="H25" s="222">
        <v>77.8</v>
      </c>
      <c r="I25" s="1035">
        <v>132</v>
      </c>
    </row>
    <row r="26" spans="1:9" ht="15" customHeight="1">
      <c r="A26" s="207" t="s">
        <v>329</v>
      </c>
      <c r="B26" s="220">
        <v>22.8</v>
      </c>
      <c r="C26" s="220">
        <v>2.4</v>
      </c>
      <c r="D26" s="1034">
        <v>167</v>
      </c>
      <c r="E26" s="1034">
        <v>12</v>
      </c>
      <c r="F26" s="222">
        <v>181.6</v>
      </c>
      <c r="G26" s="222">
        <v>165.2</v>
      </c>
      <c r="H26" s="222">
        <v>243.4</v>
      </c>
      <c r="I26" s="1035">
        <v>719</v>
      </c>
    </row>
    <row r="27" spans="1:9" ht="15" customHeight="1">
      <c r="A27" s="207" t="s">
        <v>330</v>
      </c>
      <c r="B27" s="220">
        <v>27.6</v>
      </c>
      <c r="C27" s="220">
        <v>4.9</v>
      </c>
      <c r="D27" s="1034">
        <v>169</v>
      </c>
      <c r="E27" s="1034">
        <v>10</v>
      </c>
      <c r="F27" s="222">
        <v>188.1</v>
      </c>
      <c r="G27" s="222">
        <v>172.7</v>
      </c>
      <c r="H27" s="222">
        <v>346.7</v>
      </c>
      <c r="I27" s="1035">
        <v>982</v>
      </c>
    </row>
    <row r="28" spans="1:9" ht="15" customHeight="1">
      <c r="A28" s="207" t="s">
        <v>331</v>
      </c>
      <c r="B28" s="220">
        <v>32.5</v>
      </c>
      <c r="C28" s="220">
        <v>8.5</v>
      </c>
      <c r="D28" s="1034">
        <v>165</v>
      </c>
      <c r="E28" s="1034">
        <v>13</v>
      </c>
      <c r="F28" s="222">
        <v>206.4</v>
      </c>
      <c r="G28" s="222">
        <v>186.1</v>
      </c>
      <c r="H28" s="222">
        <v>480.4</v>
      </c>
      <c r="I28" s="1035">
        <v>929</v>
      </c>
    </row>
    <row r="29" spans="1:9" ht="15" customHeight="1">
      <c r="A29" s="207" t="s">
        <v>332</v>
      </c>
      <c r="B29" s="220">
        <v>37.5</v>
      </c>
      <c r="C29" s="220">
        <v>11.2</v>
      </c>
      <c r="D29" s="1034">
        <v>166</v>
      </c>
      <c r="E29" s="1034">
        <v>9</v>
      </c>
      <c r="F29" s="222">
        <v>215.7</v>
      </c>
      <c r="G29" s="222">
        <v>200.4</v>
      </c>
      <c r="H29" s="222">
        <v>508.2</v>
      </c>
      <c r="I29" s="1035">
        <v>896</v>
      </c>
    </row>
    <row r="30" spans="1:9" ht="15" customHeight="1">
      <c r="A30" s="207" t="s">
        <v>333</v>
      </c>
      <c r="B30" s="220">
        <v>42.5</v>
      </c>
      <c r="C30" s="220">
        <v>11.7</v>
      </c>
      <c r="D30" s="1034">
        <v>166</v>
      </c>
      <c r="E30" s="1034">
        <v>12</v>
      </c>
      <c r="F30" s="222">
        <v>202.1</v>
      </c>
      <c r="G30" s="222">
        <v>184</v>
      </c>
      <c r="H30" s="222">
        <v>401.3</v>
      </c>
      <c r="I30" s="1035">
        <v>899</v>
      </c>
    </row>
    <row r="31" spans="1:9" ht="15" customHeight="1">
      <c r="A31" s="207" t="s">
        <v>334</v>
      </c>
      <c r="B31" s="220">
        <v>47.4</v>
      </c>
      <c r="C31" s="220">
        <v>13.1</v>
      </c>
      <c r="D31" s="1034">
        <v>168</v>
      </c>
      <c r="E31" s="1034">
        <v>8</v>
      </c>
      <c r="F31" s="222">
        <v>201.1</v>
      </c>
      <c r="G31" s="222">
        <v>188.7</v>
      </c>
      <c r="H31" s="222">
        <v>423.5</v>
      </c>
      <c r="I31" s="1035">
        <v>1035</v>
      </c>
    </row>
    <row r="32" spans="1:9" ht="15" customHeight="1">
      <c r="A32" s="207" t="s">
        <v>335</v>
      </c>
      <c r="B32" s="220">
        <v>52.3</v>
      </c>
      <c r="C32" s="220">
        <v>15.9</v>
      </c>
      <c r="D32" s="1034">
        <v>167</v>
      </c>
      <c r="E32" s="1034">
        <v>8</v>
      </c>
      <c r="F32" s="222">
        <v>214.6</v>
      </c>
      <c r="G32" s="222">
        <v>201.3</v>
      </c>
      <c r="H32" s="222">
        <v>481.5</v>
      </c>
      <c r="I32" s="1035">
        <v>964</v>
      </c>
    </row>
    <row r="33" spans="1:9" ht="15" customHeight="1">
      <c r="A33" s="207" t="s">
        <v>336</v>
      </c>
      <c r="B33" s="220">
        <v>57.2</v>
      </c>
      <c r="C33" s="220">
        <v>17.4</v>
      </c>
      <c r="D33" s="1034">
        <v>168</v>
      </c>
      <c r="E33" s="1034">
        <v>8</v>
      </c>
      <c r="F33" s="222">
        <v>199.6</v>
      </c>
      <c r="G33" s="222">
        <v>189.4</v>
      </c>
      <c r="H33" s="222">
        <v>401.8</v>
      </c>
      <c r="I33" s="1035">
        <v>771</v>
      </c>
    </row>
    <row r="34" spans="1:9" ht="15" customHeight="1">
      <c r="A34" s="207" t="s">
        <v>337</v>
      </c>
      <c r="B34" s="220">
        <v>62.5</v>
      </c>
      <c r="C34" s="220">
        <v>17.9</v>
      </c>
      <c r="D34" s="1034">
        <v>174</v>
      </c>
      <c r="E34" s="1034">
        <v>5</v>
      </c>
      <c r="F34" s="222">
        <v>187.2</v>
      </c>
      <c r="G34" s="222">
        <v>181.5</v>
      </c>
      <c r="H34" s="222">
        <v>250.2</v>
      </c>
      <c r="I34" s="1035">
        <v>131</v>
      </c>
    </row>
    <row r="35" spans="1:9" ht="15" customHeight="1">
      <c r="A35" s="207" t="s">
        <v>763</v>
      </c>
      <c r="B35" s="220">
        <v>68.9</v>
      </c>
      <c r="C35" s="220">
        <v>18.2</v>
      </c>
      <c r="D35" s="1034">
        <v>170</v>
      </c>
      <c r="E35" s="1034">
        <v>1</v>
      </c>
      <c r="F35" s="222">
        <v>148.4</v>
      </c>
      <c r="G35" s="222">
        <v>146.9</v>
      </c>
      <c r="H35" s="222">
        <v>444.5</v>
      </c>
      <c r="I35" s="1035">
        <v>15</v>
      </c>
    </row>
    <row r="36" spans="1:9" ht="4.5" customHeight="1">
      <c r="A36" s="209"/>
      <c r="B36" s="220"/>
      <c r="C36" s="220"/>
      <c r="D36" s="1034"/>
      <c r="E36" s="1034"/>
      <c r="F36" s="222"/>
      <c r="G36" s="222"/>
      <c r="H36" s="222"/>
      <c r="I36" s="1035"/>
    </row>
    <row r="37" spans="1:9" s="205" customFormat="1" ht="15" customHeight="1">
      <c r="A37" s="201" t="s">
        <v>765</v>
      </c>
      <c r="B37" s="216"/>
      <c r="C37" s="216"/>
      <c r="D37" s="1028"/>
      <c r="E37" s="1028"/>
      <c r="F37" s="218"/>
      <c r="G37" s="218"/>
      <c r="H37" s="218"/>
      <c r="I37" s="1029"/>
    </row>
    <row r="38" spans="1:9" s="205" customFormat="1" ht="15" customHeight="1">
      <c r="A38" s="206" t="s">
        <v>762</v>
      </c>
      <c r="B38" s="216">
        <v>44.8</v>
      </c>
      <c r="C38" s="216">
        <v>12.9</v>
      </c>
      <c r="D38" s="1028">
        <v>171</v>
      </c>
      <c r="E38" s="1028">
        <v>5</v>
      </c>
      <c r="F38" s="218">
        <v>275</v>
      </c>
      <c r="G38" s="218">
        <v>264.9</v>
      </c>
      <c r="H38" s="218">
        <v>374.6</v>
      </c>
      <c r="I38" s="1029">
        <v>1609</v>
      </c>
    </row>
    <row r="39" spans="1:9" ht="15" customHeight="1">
      <c r="A39" s="207" t="s">
        <v>327</v>
      </c>
      <c r="B39" s="1030" t="s">
        <v>338</v>
      </c>
      <c r="C39" s="1030" t="s">
        <v>338</v>
      </c>
      <c r="D39" s="1031" t="s">
        <v>338</v>
      </c>
      <c r="E39" s="1031" t="s">
        <v>338</v>
      </c>
      <c r="F39" s="1036" t="s">
        <v>338</v>
      </c>
      <c r="G39" s="1036" t="s">
        <v>338</v>
      </c>
      <c r="H39" s="1036" t="s">
        <v>338</v>
      </c>
      <c r="I39" s="1037" t="s">
        <v>338</v>
      </c>
    </row>
    <row r="40" spans="1:9" ht="15" customHeight="1">
      <c r="A40" s="207" t="s">
        <v>328</v>
      </c>
      <c r="B40" s="1030">
        <v>18.8</v>
      </c>
      <c r="C40" s="1030">
        <v>0.7</v>
      </c>
      <c r="D40" s="1031">
        <v>172</v>
      </c>
      <c r="E40" s="1031">
        <v>2</v>
      </c>
      <c r="F40" s="1036">
        <v>155.5</v>
      </c>
      <c r="G40" s="1036">
        <v>152.6</v>
      </c>
      <c r="H40" s="1036">
        <v>29.7</v>
      </c>
      <c r="I40" s="1037">
        <v>32</v>
      </c>
    </row>
    <row r="41" spans="1:9" ht="15" customHeight="1">
      <c r="A41" s="207" t="s">
        <v>329</v>
      </c>
      <c r="B41" s="220">
        <v>22.9</v>
      </c>
      <c r="C41" s="220">
        <v>3.1</v>
      </c>
      <c r="D41" s="1034">
        <v>177</v>
      </c>
      <c r="E41" s="1034">
        <v>7</v>
      </c>
      <c r="F41" s="222">
        <v>212.9</v>
      </c>
      <c r="G41" s="222">
        <v>203.4</v>
      </c>
      <c r="H41" s="222">
        <v>181</v>
      </c>
      <c r="I41" s="223">
        <v>110</v>
      </c>
    </row>
    <row r="42" spans="1:9" ht="15" customHeight="1">
      <c r="A42" s="207" t="s">
        <v>330</v>
      </c>
      <c r="B42" s="220">
        <v>27.4</v>
      </c>
      <c r="C42" s="220">
        <v>5.7</v>
      </c>
      <c r="D42" s="1034">
        <v>175</v>
      </c>
      <c r="E42" s="1034">
        <v>8</v>
      </c>
      <c r="F42" s="222">
        <v>239</v>
      </c>
      <c r="G42" s="222">
        <v>226.7</v>
      </c>
      <c r="H42" s="222">
        <v>327.2</v>
      </c>
      <c r="I42" s="223">
        <v>149</v>
      </c>
    </row>
    <row r="43" spans="1:9" ht="15" customHeight="1">
      <c r="A43" s="207" t="s">
        <v>331</v>
      </c>
      <c r="B43" s="1030">
        <v>32.4</v>
      </c>
      <c r="C43" s="1030">
        <v>8.5</v>
      </c>
      <c r="D43" s="1031">
        <v>171</v>
      </c>
      <c r="E43" s="1031">
        <v>10</v>
      </c>
      <c r="F43" s="1036">
        <v>262.2</v>
      </c>
      <c r="G43" s="1036">
        <v>242.4</v>
      </c>
      <c r="H43" s="1036">
        <v>442.5</v>
      </c>
      <c r="I43" s="1038">
        <v>178</v>
      </c>
    </row>
    <row r="44" spans="1:9" ht="15" customHeight="1">
      <c r="A44" s="207" t="s">
        <v>332</v>
      </c>
      <c r="B44" s="220">
        <v>37.5</v>
      </c>
      <c r="C44" s="220">
        <v>9.7</v>
      </c>
      <c r="D44" s="1034">
        <v>173</v>
      </c>
      <c r="E44" s="1034">
        <v>8</v>
      </c>
      <c r="F44" s="222">
        <v>291.6</v>
      </c>
      <c r="G44" s="222">
        <v>276.9</v>
      </c>
      <c r="H44" s="222">
        <v>454</v>
      </c>
      <c r="I44" s="223">
        <v>95</v>
      </c>
    </row>
    <row r="45" spans="1:9" ht="15" customHeight="1">
      <c r="A45" s="207" t="s">
        <v>333</v>
      </c>
      <c r="B45" s="220">
        <v>42.3</v>
      </c>
      <c r="C45" s="220">
        <v>11.9</v>
      </c>
      <c r="D45" s="1034">
        <v>175</v>
      </c>
      <c r="E45" s="1034">
        <v>5</v>
      </c>
      <c r="F45" s="222">
        <v>302.3</v>
      </c>
      <c r="G45" s="222">
        <v>290.9</v>
      </c>
      <c r="H45" s="222">
        <v>506.4</v>
      </c>
      <c r="I45" s="223">
        <v>121</v>
      </c>
    </row>
    <row r="46" spans="1:9" ht="15" customHeight="1">
      <c r="A46" s="207" t="s">
        <v>334</v>
      </c>
      <c r="B46" s="220">
        <v>47.4</v>
      </c>
      <c r="C46" s="220">
        <v>18.3</v>
      </c>
      <c r="D46" s="1034">
        <v>174</v>
      </c>
      <c r="E46" s="1034">
        <v>4</v>
      </c>
      <c r="F46" s="222">
        <v>334.3</v>
      </c>
      <c r="G46" s="222">
        <v>326.3</v>
      </c>
      <c r="H46" s="222">
        <v>592.1</v>
      </c>
      <c r="I46" s="223">
        <v>207</v>
      </c>
    </row>
    <row r="47" spans="1:9" ht="15" customHeight="1">
      <c r="A47" s="207" t="s">
        <v>335</v>
      </c>
      <c r="B47" s="220">
        <v>52.5</v>
      </c>
      <c r="C47" s="220">
        <v>18.4</v>
      </c>
      <c r="D47" s="1034">
        <v>167</v>
      </c>
      <c r="E47" s="1034">
        <v>5</v>
      </c>
      <c r="F47" s="222">
        <v>311.8</v>
      </c>
      <c r="G47" s="222">
        <v>299.7</v>
      </c>
      <c r="H47" s="222">
        <v>385</v>
      </c>
      <c r="I47" s="223">
        <v>292</v>
      </c>
    </row>
    <row r="48" spans="1:9" ht="15" customHeight="1">
      <c r="A48" s="207" t="s">
        <v>336</v>
      </c>
      <c r="B48" s="220">
        <v>57.2</v>
      </c>
      <c r="C48" s="220">
        <v>17.5</v>
      </c>
      <c r="D48" s="1034">
        <v>169</v>
      </c>
      <c r="E48" s="1034">
        <v>3</v>
      </c>
      <c r="F48" s="222">
        <v>275</v>
      </c>
      <c r="G48" s="222">
        <v>269</v>
      </c>
      <c r="H48" s="222">
        <v>369.1</v>
      </c>
      <c r="I48" s="223">
        <v>284</v>
      </c>
    </row>
    <row r="49" spans="1:9" ht="15" customHeight="1">
      <c r="A49" s="207" t="s">
        <v>337</v>
      </c>
      <c r="B49" s="220">
        <v>62.8</v>
      </c>
      <c r="C49" s="220">
        <v>9.5</v>
      </c>
      <c r="D49" s="1034">
        <v>168</v>
      </c>
      <c r="E49" s="1034">
        <v>0</v>
      </c>
      <c r="F49" s="222">
        <v>209.2</v>
      </c>
      <c r="G49" s="222">
        <v>208.8</v>
      </c>
      <c r="H49" s="222">
        <v>69.1</v>
      </c>
      <c r="I49" s="223">
        <v>104</v>
      </c>
    </row>
    <row r="50" spans="1:9" ht="15" customHeight="1">
      <c r="A50" s="207" t="s">
        <v>766</v>
      </c>
      <c r="B50" s="1030">
        <v>67.1</v>
      </c>
      <c r="C50" s="1030">
        <v>14.7</v>
      </c>
      <c r="D50" s="1031">
        <v>164</v>
      </c>
      <c r="E50" s="1031">
        <v>0</v>
      </c>
      <c r="F50" s="1036">
        <v>200.8</v>
      </c>
      <c r="G50" s="1036">
        <v>200.1</v>
      </c>
      <c r="H50" s="1036">
        <v>81.3</v>
      </c>
      <c r="I50" s="1038">
        <v>36</v>
      </c>
    </row>
    <row r="51" spans="1:9" ht="4.5" customHeight="1">
      <c r="A51" s="207"/>
      <c r="B51" s="1030"/>
      <c r="C51" s="1030"/>
      <c r="D51" s="1031"/>
      <c r="E51" s="1031"/>
      <c r="F51" s="1036"/>
      <c r="G51" s="1036"/>
      <c r="H51" s="1036"/>
      <c r="I51" s="1038"/>
    </row>
    <row r="52" spans="1:9" s="205" customFormat="1" ht="15" customHeight="1">
      <c r="A52" s="206" t="s">
        <v>348</v>
      </c>
      <c r="B52" s="216">
        <v>49.5</v>
      </c>
      <c r="C52" s="216">
        <v>12.8</v>
      </c>
      <c r="D52" s="217">
        <v>172</v>
      </c>
      <c r="E52" s="217">
        <v>3</v>
      </c>
      <c r="F52" s="218">
        <v>185.3</v>
      </c>
      <c r="G52" s="218">
        <v>181.1</v>
      </c>
      <c r="H52" s="218">
        <v>194.4</v>
      </c>
      <c r="I52" s="219">
        <v>251</v>
      </c>
    </row>
    <row r="53" spans="1:9" ht="15" customHeight="1">
      <c r="A53" s="207" t="s">
        <v>327</v>
      </c>
      <c r="B53" s="1030" t="s">
        <v>338</v>
      </c>
      <c r="C53" s="1030" t="s">
        <v>338</v>
      </c>
      <c r="D53" s="1039" t="s">
        <v>338</v>
      </c>
      <c r="E53" s="1039" t="s">
        <v>338</v>
      </c>
      <c r="F53" s="1036" t="s">
        <v>338</v>
      </c>
      <c r="G53" s="1036" t="s">
        <v>338</v>
      </c>
      <c r="H53" s="1036" t="s">
        <v>338</v>
      </c>
      <c r="I53" s="1040" t="s">
        <v>338</v>
      </c>
    </row>
    <row r="54" spans="1:9" ht="15" customHeight="1">
      <c r="A54" s="207" t="s">
        <v>328</v>
      </c>
      <c r="B54" s="1030" t="s">
        <v>338</v>
      </c>
      <c r="C54" s="1030" t="s">
        <v>338</v>
      </c>
      <c r="D54" s="1039" t="s">
        <v>338</v>
      </c>
      <c r="E54" s="1039" t="s">
        <v>338</v>
      </c>
      <c r="F54" s="1036" t="s">
        <v>338</v>
      </c>
      <c r="G54" s="1036" t="s">
        <v>338</v>
      </c>
      <c r="H54" s="1036" t="s">
        <v>338</v>
      </c>
      <c r="I54" s="1040" t="s">
        <v>338</v>
      </c>
    </row>
    <row r="55" spans="1:9" ht="15" customHeight="1">
      <c r="A55" s="207" t="s">
        <v>329</v>
      </c>
      <c r="B55" s="220">
        <v>23.2</v>
      </c>
      <c r="C55" s="220">
        <v>1.2</v>
      </c>
      <c r="D55" s="221">
        <v>174</v>
      </c>
      <c r="E55" s="221">
        <v>11</v>
      </c>
      <c r="F55" s="222">
        <v>176.9</v>
      </c>
      <c r="G55" s="222">
        <v>162.6</v>
      </c>
      <c r="H55" s="222">
        <v>145.1</v>
      </c>
      <c r="I55" s="223">
        <v>5</v>
      </c>
    </row>
    <row r="56" spans="1:9" ht="15" customHeight="1">
      <c r="A56" s="207" t="s">
        <v>330</v>
      </c>
      <c r="B56" s="1030">
        <v>29.4</v>
      </c>
      <c r="C56" s="1030">
        <v>4.1</v>
      </c>
      <c r="D56" s="1039">
        <v>160</v>
      </c>
      <c r="E56" s="1039">
        <v>11</v>
      </c>
      <c r="F56" s="1036">
        <v>172</v>
      </c>
      <c r="G56" s="1036">
        <v>158.9</v>
      </c>
      <c r="H56" s="1036">
        <v>325</v>
      </c>
      <c r="I56" s="1040">
        <v>12</v>
      </c>
    </row>
    <row r="57" spans="1:9" ht="15" customHeight="1">
      <c r="A57" s="207" t="s">
        <v>331</v>
      </c>
      <c r="B57" s="220">
        <v>34</v>
      </c>
      <c r="C57" s="220">
        <v>7.7</v>
      </c>
      <c r="D57" s="221">
        <v>166</v>
      </c>
      <c r="E57" s="221">
        <v>11</v>
      </c>
      <c r="F57" s="222">
        <v>215</v>
      </c>
      <c r="G57" s="222">
        <v>198.5</v>
      </c>
      <c r="H57" s="222">
        <v>553.3</v>
      </c>
      <c r="I57" s="223">
        <v>7</v>
      </c>
    </row>
    <row r="58" spans="1:9" ht="15" customHeight="1">
      <c r="A58" s="207" t="s">
        <v>332</v>
      </c>
      <c r="B58" s="220">
        <v>37.8</v>
      </c>
      <c r="C58" s="220">
        <v>10.3</v>
      </c>
      <c r="D58" s="221">
        <v>163</v>
      </c>
      <c r="E58" s="221">
        <v>5</v>
      </c>
      <c r="F58" s="222">
        <v>205.8</v>
      </c>
      <c r="G58" s="222">
        <v>198.8</v>
      </c>
      <c r="H58" s="222">
        <v>491.6</v>
      </c>
      <c r="I58" s="223">
        <v>27</v>
      </c>
    </row>
    <row r="59" spans="1:9" ht="15" customHeight="1">
      <c r="A59" s="207" t="s">
        <v>333</v>
      </c>
      <c r="B59" s="220">
        <v>43</v>
      </c>
      <c r="C59" s="220">
        <v>15.8</v>
      </c>
      <c r="D59" s="221">
        <v>171</v>
      </c>
      <c r="E59" s="221">
        <v>9</v>
      </c>
      <c r="F59" s="222">
        <v>273.3</v>
      </c>
      <c r="G59" s="222">
        <v>254.4</v>
      </c>
      <c r="H59" s="222">
        <v>602.9</v>
      </c>
      <c r="I59" s="223">
        <v>14</v>
      </c>
    </row>
    <row r="60" spans="1:9" ht="15" customHeight="1">
      <c r="A60" s="207" t="s">
        <v>334</v>
      </c>
      <c r="B60" s="220">
        <v>48.3</v>
      </c>
      <c r="C60" s="220">
        <v>10.8</v>
      </c>
      <c r="D60" s="221">
        <v>175</v>
      </c>
      <c r="E60" s="221">
        <v>1</v>
      </c>
      <c r="F60" s="222">
        <v>181.4</v>
      </c>
      <c r="G60" s="222">
        <v>179.8</v>
      </c>
      <c r="H60" s="222">
        <v>166.6</v>
      </c>
      <c r="I60" s="223">
        <v>43</v>
      </c>
    </row>
    <row r="61" spans="1:9" ht="15" customHeight="1">
      <c r="A61" s="207" t="s">
        <v>335</v>
      </c>
      <c r="B61" s="1030">
        <v>51.4</v>
      </c>
      <c r="C61" s="1030">
        <v>14.5</v>
      </c>
      <c r="D61" s="1039">
        <v>176</v>
      </c>
      <c r="E61" s="1039">
        <v>2</v>
      </c>
      <c r="F61" s="1036">
        <v>184.1</v>
      </c>
      <c r="G61" s="1036">
        <v>181.3</v>
      </c>
      <c r="H61" s="1036">
        <v>127.6</v>
      </c>
      <c r="I61" s="1040">
        <v>60</v>
      </c>
    </row>
    <row r="62" spans="1:9" ht="15" customHeight="1">
      <c r="A62" s="207" t="s">
        <v>336</v>
      </c>
      <c r="B62" s="1030">
        <v>56.8</v>
      </c>
      <c r="C62" s="1030">
        <v>15.2</v>
      </c>
      <c r="D62" s="1039">
        <v>170</v>
      </c>
      <c r="E62" s="1039">
        <v>0</v>
      </c>
      <c r="F62" s="1036">
        <v>156</v>
      </c>
      <c r="G62" s="1036">
        <v>155.8</v>
      </c>
      <c r="H62" s="1036">
        <v>79.9</v>
      </c>
      <c r="I62" s="1040">
        <v>49</v>
      </c>
    </row>
    <row r="63" spans="1:9" ht="15" customHeight="1">
      <c r="A63" s="207" t="s">
        <v>337</v>
      </c>
      <c r="B63" s="1030">
        <v>63.5</v>
      </c>
      <c r="C63" s="1030">
        <v>15.5</v>
      </c>
      <c r="D63" s="1039">
        <v>177</v>
      </c>
      <c r="E63" s="1039">
        <v>0</v>
      </c>
      <c r="F63" s="1036">
        <v>182.3</v>
      </c>
      <c r="G63" s="1036">
        <v>182.3</v>
      </c>
      <c r="H63" s="1036">
        <v>0</v>
      </c>
      <c r="I63" s="1040">
        <v>34</v>
      </c>
    </row>
    <row r="64" spans="1:9" ht="15" customHeight="1">
      <c r="A64" s="207" t="s">
        <v>766</v>
      </c>
      <c r="B64" s="1030" t="s">
        <v>338</v>
      </c>
      <c r="C64" s="1030" t="s">
        <v>338</v>
      </c>
      <c r="D64" s="1039" t="s">
        <v>338</v>
      </c>
      <c r="E64" s="1039" t="s">
        <v>338</v>
      </c>
      <c r="F64" s="1036" t="s">
        <v>338</v>
      </c>
      <c r="G64" s="1036" t="s">
        <v>338</v>
      </c>
      <c r="H64" s="1036" t="s">
        <v>338</v>
      </c>
      <c r="I64" s="1040" t="s">
        <v>338</v>
      </c>
    </row>
    <row r="65" spans="1:9" ht="4.5" customHeight="1" thickBot="1">
      <c r="A65" s="210"/>
      <c r="B65" s="211"/>
      <c r="C65" s="211"/>
      <c r="D65" s="212"/>
      <c r="E65" s="212"/>
      <c r="F65" s="213"/>
      <c r="G65" s="213"/>
      <c r="H65" s="213"/>
      <c r="I65" s="214"/>
    </row>
    <row r="66" ht="15" customHeight="1">
      <c r="A66" s="215" t="s">
        <v>767</v>
      </c>
    </row>
    <row r="67" ht="15" customHeight="1">
      <c r="A67" s="215" t="s">
        <v>339</v>
      </c>
    </row>
    <row r="68" ht="15" customHeight="1">
      <c r="A68" s="215" t="s">
        <v>768</v>
      </c>
    </row>
    <row r="69" ht="15" customHeight="1">
      <c r="A69" s="215" t="s">
        <v>769</v>
      </c>
    </row>
    <row r="70" ht="15" customHeight="1">
      <c r="A70" s="215" t="s">
        <v>340</v>
      </c>
    </row>
    <row r="71" ht="15" customHeight="1">
      <c r="A71" s="215" t="s">
        <v>356</v>
      </c>
    </row>
    <row r="72" spans="1:9" s="205" customFormat="1" ht="15" customHeight="1">
      <c r="A72" s="201" t="s">
        <v>770</v>
      </c>
      <c r="B72" s="216"/>
      <c r="C72" s="216"/>
      <c r="D72" s="217"/>
      <c r="E72" s="217"/>
      <c r="F72" s="218"/>
      <c r="G72" s="218"/>
      <c r="H72" s="218"/>
      <c r="I72" s="219"/>
    </row>
    <row r="73" spans="1:9" s="205" customFormat="1" ht="15" customHeight="1">
      <c r="A73" s="206" t="s">
        <v>771</v>
      </c>
      <c r="B73" s="216">
        <v>40.4</v>
      </c>
      <c r="C73" s="216">
        <v>14.6</v>
      </c>
      <c r="D73" s="217">
        <v>169</v>
      </c>
      <c r="E73" s="217">
        <v>20</v>
      </c>
      <c r="F73" s="218">
        <v>310.2</v>
      </c>
      <c r="G73" s="218">
        <v>268</v>
      </c>
      <c r="H73" s="218">
        <v>811.2</v>
      </c>
      <c r="I73" s="1029">
        <v>5244</v>
      </c>
    </row>
    <row r="74" spans="1:9" ht="15" customHeight="1">
      <c r="A74" s="207" t="s">
        <v>327</v>
      </c>
      <c r="B74" s="1030">
        <v>16.5</v>
      </c>
      <c r="C74" s="1030">
        <v>0.5</v>
      </c>
      <c r="D74" s="1039">
        <v>178</v>
      </c>
      <c r="E74" s="1039">
        <v>19</v>
      </c>
      <c r="F74" s="1036">
        <v>175.1</v>
      </c>
      <c r="G74" s="1036">
        <v>159.7</v>
      </c>
      <c r="H74" s="1036">
        <v>0</v>
      </c>
      <c r="I74" s="1040">
        <v>1</v>
      </c>
    </row>
    <row r="75" spans="1:9" ht="15" customHeight="1">
      <c r="A75" s="207" t="s">
        <v>328</v>
      </c>
      <c r="B75" s="1030">
        <v>19.2</v>
      </c>
      <c r="C75" s="1030">
        <v>1</v>
      </c>
      <c r="D75" s="1039">
        <v>172</v>
      </c>
      <c r="E75" s="1039">
        <v>18</v>
      </c>
      <c r="F75" s="1036">
        <v>188.8</v>
      </c>
      <c r="G75" s="1036">
        <v>159.6</v>
      </c>
      <c r="H75" s="1036">
        <v>154.8</v>
      </c>
      <c r="I75" s="1040">
        <v>117</v>
      </c>
    </row>
    <row r="76" spans="1:9" ht="15" customHeight="1">
      <c r="A76" s="207" t="s">
        <v>329</v>
      </c>
      <c r="B76" s="220">
        <v>22.6</v>
      </c>
      <c r="C76" s="220">
        <v>2.9</v>
      </c>
      <c r="D76" s="221">
        <v>172</v>
      </c>
      <c r="E76" s="221">
        <v>24</v>
      </c>
      <c r="F76" s="222">
        <v>216.7</v>
      </c>
      <c r="G76" s="222">
        <v>178.6</v>
      </c>
      <c r="H76" s="222">
        <v>459.7</v>
      </c>
      <c r="I76" s="223">
        <v>441</v>
      </c>
    </row>
    <row r="77" spans="1:9" ht="15" customHeight="1">
      <c r="A77" s="207" t="s">
        <v>330</v>
      </c>
      <c r="B77" s="220">
        <v>27.5</v>
      </c>
      <c r="C77" s="220">
        <v>6.5</v>
      </c>
      <c r="D77" s="221">
        <v>168</v>
      </c>
      <c r="E77" s="221">
        <v>25</v>
      </c>
      <c r="F77" s="222">
        <v>251.6</v>
      </c>
      <c r="G77" s="222">
        <v>204.7</v>
      </c>
      <c r="H77" s="222">
        <v>632.4</v>
      </c>
      <c r="I77" s="223">
        <v>513</v>
      </c>
    </row>
    <row r="78" spans="1:9" ht="15" customHeight="1">
      <c r="A78" s="207" t="s">
        <v>331</v>
      </c>
      <c r="B78" s="220">
        <v>32.7</v>
      </c>
      <c r="C78" s="220">
        <v>10.3</v>
      </c>
      <c r="D78" s="221">
        <v>168</v>
      </c>
      <c r="E78" s="221">
        <v>24</v>
      </c>
      <c r="F78" s="222">
        <v>278.8</v>
      </c>
      <c r="G78" s="222">
        <v>233.5</v>
      </c>
      <c r="H78" s="222">
        <v>741.7</v>
      </c>
      <c r="I78" s="223">
        <v>783</v>
      </c>
    </row>
    <row r="79" spans="1:9" ht="15" customHeight="1">
      <c r="A79" s="207" t="s">
        <v>332</v>
      </c>
      <c r="B79" s="220">
        <v>37.5</v>
      </c>
      <c r="C79" s="220">
        <v>13.5</v>
      </c>
      <c r="D79" s="221">
        <v>166</v>
      </c>
      <c r="E79" s="221">
        <v>26</v>
      </c>
      <c r="F79" s="222">
        <v>326.7</v>
      </c>
      <c r="G79" s="222">
        <v>270.5</v>
      </c>
      <c r="H79" s="222">
        <v>880.7</v>
      </c>
      <c r="I79" s="223">
        <v>702</v>
      </c>
    </row>
    <row r="80" spans="1:9" ht="15" customHeight="1">
      <c r="A80" s="207" t="s">
        <v>333</v>
      </c>
      <c r="B80" s="220">
        <v>42.4</v>
      </c>
      <c r="C80" s="220">
        <v>17.5</v>
      </c>
      <c r="D80" s="221">
        <v>165</v>
      </c>
      <c r="E80" s="221">
        <v>23</v>
      </c>
      <c r="F80" s="222">
        <v>354.9</v>
      </c>
      <c r="G80" s="222">
        <v>302.7</v>
      </c>
      <c r="H80" s="222">
        <v>1050.6</v>
      </c>
      <c r="I80" s="223">
        <v>793</v>
      </c>
    </row>
    <row r="81" spans="1:9" ht="15" customHeight="1">
      <c r="A81" s="207" t="s">
        <v>334</v>
      </c>
      <c r="B81" s="220">
        <v>47.4</v>
      </c>
      <c r="C81" s="220">
        <v>18.6</v>
      </c>
      <c r="D81" s="221">
        <v>168</v>
      </c>
      <c r="E81" s="221">
        <v>19</v>
      </c>
      <c r="F81" s="222">
        <v>360.7</v>
      </c>
      <c r="G81" s="222">
        <v>314.5</v>
      </c>
      <c r="H81" s="222">
        <v>994.5</v>
      </c>
      <c r="I81" s="223">
        <v>719</v>
      </c>
    </row>
    <row r="82" spans="1:9" ht="15" customHeight="1">
      <c r="A82" s="207" t="s">
        <v>335</v>
      </c>
      <c r="B82" s="220">
        <v>52.5</v>
      </c>
      <c r="C82" s="220">
        <v>21.1</v>
      </c>
      <c r="D82" s="221">
        <v>170</v>
      </c>
      <c r="E82" s="221">
        <v>13</v>
      </c>
      <c r="F82" s="222">
        <v>350.8</v>
      </c>
      <c r="G82" s="222">
        <v>321.9</v>
      </c>
      <c r="H82" s="222">
        <v>855</v>
      </c>
      <c r="I82" s="223">
        <v>543</v>
      </c>
    </row>
    <row r="83" spans="1:9" ht="15" customHeight="1">
      <c r="A83" s="207" t="s">
        <v>336</v>
      </c>
      <c r="B83" s="220">
        <v>57.6</v>
      </c>
      <c r="C83" s="220">
        <v>25.9</v>
      </c>
      <c r="D83" s="221">
        <v>172</v>
      </c>
      <c r="E83" s="221">
        <v>10</v>
      </c>
      <c r="F83" s="222">
        <v>338.4</v>
      </c>
      <c r="G83" s="222">
        <v>317.4</v>
      </c>
      <c r="H83" s="222">
        <v>888.4</v>
      </c>
      <c r="I83" s="223">
        <v>499</v>
      </c>
    </row>
    <row r="84" spans="1:9" ht="15" customHeight="1">
      <c r="A84" s="207" t="s">
        <v>337</v>
      </c>
      <c r="B84" s="220">
        <v>62.1</v>
      </c>
      <c r="C84" s="220">
        <v>21.4</v>
      </c>
      <c r="D84" s="221">
        <v>174</v>
      </c>
      <c r="E84" s="221">
        <v>10</v>
      </c>
      <c r="F84" s="222">
        <v>247.8</v>
      </c>
      <c r="G84" s="222">
        <v>235.6</v>
      </c>
      <c r="H84" s="222">
        <v>407.2</v>
      </c>
      <c r="I84" s="223">
        <v>106</v>
      </c>
    </row>
    <row r="85" spans="1:9" ht="15" customHeight="1">
      <c r="A85" s="207" t="s">
        <v>772</v>
      </c>
      <c r="B85" s="220">
        <v>70.9</v>
      </c>
      <c r="C85" s="220">
        <v>22.4</v>
      </c>
      <c r="D85" s="221">
        <v>169</v>
      </c>
      <c r="E85" s="221">
        <v>3</v>
      </c>
      <c r="F85" s="222">
        <v>215.4</v>
      </c>
      <c r="G85" s="222">
        <v>211.9</v>
      </c>
      <c r="H85" s="222">
        <v>417</v>
      </c>
      <c r="I85" s="223">
        <v>27</v>
      </c>
    </row>
    <row r="86" spans="1:9" ht="4.5" customHeight="1">
      <c r="A86" s="207"/>
      <c r="B86" s="220"/>
      <c r="C86" s="220"/>
      <c r="D86" s="221"/>
      <c r="E86" s="221"/>
      <c r="F86" s="222"/>
      <c r="G86" s="222"/>
      <c r="H86" s="222"/>
      <c r="I86" s="223"/>
    </row>
    <row r="87" spans="1:9" s="205" customFormat="1" ht="15" customHeight="1">
      <c r="A87" s="206" t="s">
        <v>773</v>
      </c>
      <c r="B87" s="216">
        <v>41.8</v>
      </c>
      <c r="C87" s="216">
        <v>12.6</v>
      </c>
      <c r="D87" s="217">
        <v>169</v>
      </c>
      <c r="E87" s="217">
        <v>12</v>
      </c>
      <c r="F87" s="218">
        <v>186.5</v>
      </c>
      <c r="G87" s="218">
        <v>170.7</v>
      </c>
      <c r="H87" s="218">
        <v>346.7</v>
      </c>
      <c r="I87" s="1029">
        <v>3281</v>
      </c>
    </row>
    <row r="88" spans="1:9" ht="15" customHeight="1">
      <c r="A88" s="207" t="s">
        <v>327</v>
      </c>
      <c r="B88" s="1030" t="s">
        <v>338</v>
      </c>
      <c r="C88" s="1030" t="s">
        <v>338</v>
      </c>
      <c r="D88" s="1039" t="s">
        <v>338</v>
      </c>
      <c r="E88" s="1039" t="s">
        <v>338</v>
      </c>
      <c r="F88" s="1036" t="s">
        <v>338</v>
      </c>
      <c r="G88" s="1036" t="s">
        <v>338</v>
      </c>
      <c r="H88" s="1036" t="s">
        <v>338</v>
      </c>
      <c r="I88" s="1040" t="s">
        <v>338</v>
      </c>
    </row>
    <row r="89" spans="1:9" ht="15" customHeight="1">
      <c r="A89" s="207" t="s">
        <v>328</v>
      </c>
      <c r="B89" s="1030">
        <v>18.9</v>
      </c>
      <c r="C89" s="1030">
        <v>0.7</v>
      </c>
      <c r="D89" s="1039">
        <v>175</v>
      </c>
      <c r="E89" s="1039">
        <v>9</v>
      </c>
      <c r="F89" s="1036">
        <v>147.9</v>
      </c>
      <c r="G89" s="1036">
        <v>139</v>
      </c>
      <c r="H89" s="1036">
        <v>55.2</v>
      </c>
      <c r="I89" s="1040">
        <v>88</v>
      </c>
    </row>
    <row r="90" spans="1:9" ht="15" customHeight="1">
      <c r="A90" s="207" t="s">
        <v>329</v>
      </c>
      <c r="B90" s="1041">
        <v>22.8</v>
      </c>
      <c r="C90" s="220">
        <v>3.1</v>
      </c>
      <c r="D90" s="221">
        <v>169</v>
      </c>
      <c r="E90" s="221">
        <v>9</v>
      </c>
      <c r="F90" s="222">
        <v>161.5</v>
      </c>
      <c r="G90" s="222">
        <v>150.5</v>
      </c>
      <c r="H90" s="222">
        <v>229.5</v>
      </c>
      <c r="I90" s="223">
        <v>186</v>
      </c>
    </row>
    <row r="91" spans="1:9" ht="15" customHeight="1">
      <c r="A91" s="207" t="s">
        <v>330</v>
      </c>
      <c r="B91" s="220">
        <v>27.6</v>
      </c>
      <c r="C91" s="220">
        <v>6.2</v>
      </c>
      <c r="D91" s="221">
        <v>168</v>
      </c>
      <c r="E91" s="221">
        <v>12</v>
      </c>
      <c r="F91" s="222">
        <v>175.1</v>
      </c>
      <c r="G91" s="222">
        <v>160.4</v>
      </c>
      <c r="H91" s="222">
        <v>319.5</v>
      </c>
      <c r="I91" s="223">
        <v>276</v>
      </c>
    </row>
    <row r="92" spans="1:9" ht="15" customHeight="1">
      <c r="A92" s="207" t="s">
        <v>331</v>
      </c>
      <c r="B92" s="220">
        <v>32.8</v>
      </c>
      <c r="C92" s="220">
        <v>10.5</v>
      </c>
      <c r="D92" s="221">
        <v>165</v>
      </c>
      <c r="E92" s="221">
        <v>15</v>
      </c>
      <c r="F92" s="222">
        <v>199.2</v>
      </c>
      <c r="G92" s="222">
        <v>177.6</v>
      </c>
      <c r="H92" s="222">
        <v>480.6</v>
      </c>
      <c r="I92" s="223">
        <v>411</v>
      </c>
    </row>
    <row r="93" spans="1:9" ht="15" customHeight="1">
      <c r="A93" s="207" t="s">
        <v>332</v>
      </c>
      <c r="B93" s="220">
        <v>37.4</v>
      </c>
      <c r="C93" s="220">
        <v>13.6</v>
      </c>
      <c r="D93" s="221">
        <v>167</v>
      </c>
      <c r="E93" s="221">
        <v>12</v>
      </c>
      <c r="F93" s="222">
        <v>211.3</v>
      </c>
      <c r="G93" s="222">
        <v>193</v>
      </c>
      <c r="H93" s="222">
        <v>520.7</v>
      </c>
      <c r="I93" s="223">
        <v>449</v>
      </c>
    </row>
    <row r="94" spans="1:9" ht="15" customHeight="1">
      <c r="A94" s="207" t="s">
        <v>333</v>
      </c>
      <c r="B94" s="220">
        <v>42.5</v>
      </c>
      <c r="C94" s="220">
        <v>13.3</v>
      </c>
      <c r="D94" s="221">
        <v>168</v>
      </c>
      <c r="E94" s="221">
        <v>14</v>
      </c>
      <c r="F94" s="222">
        <v>192.8</v>
      </c>
      <c r="G94" s="222">
        <v>171.3</v>
      </c>
      <c r="H94" s="222">
        <v>363.8</v>
      </c>
      <c r="I94" s="1035">
        <v>461</v>
      </c>
    </row>
    <row r="95" spans="1:9" ht="15" customHeight="1">
      <c r="A95" s="207" t="s">
        <v>334</v>
      </c>
      <c r="B95" s="220">
        <v>47.3</v>
      </c>
      <c r="C95" s="220">
        <v>12.9</v>
      </c>
      <c r="D95" s="221">
        <v>170</v>
      </c>
      <c r="E95" s="221">
        <v>11</v>
      </c>
      <c r="F95" s="222">
        <v>168.9</v>
      </c>
      <c r="G95" s="222">
        <v>155.9</v>
      </c>
      <c r="H95" s="222">
        <v>207.3</v>
      </c>
      <c r="I95" s="1035">
        <v>511</v>
      </c>
    </row>
    <row r="96" spans="1:9" ht="15" customHeight="1">
      <c r="A96" s="207" t="s">
        <v>335</v>
      </c>
      <c r="B96" s="220">
        <v>52.4</v>
      </c>
      <c r="C96" s="220">
        <v>16.4</v>
      </c>
      <c r="D96" s="221">
        <v>169</v>
      </c>
      <c r="E96" s="221">
        <v>9</v>
      </c>
      <c r="F96" s="222">
        <v>187.5</v>
      </c>
      <c r="G96" s="222">
        <v>174.8</v>
      </c>
      <c r="H96" s="222">
        <v>325.4</v>
      </c>
      <c r="I96" s="223">
        <v>438</v>
      </c>
    </row>
    <row r="97" spans="1:9" ht="15" customHeight="1">
      <c r="A97" s="207" t="s">
        <v>336</v>
      </c>
      <c r="B97" s="220">
        <v>57.3</v>
      </c>
      <c r="C97" s="220">
        <v>18.8</v>
      </c>
      <c r="D97" s="221">
        <v>172</v>
      </c>
      <c r="E97" s="221">
        <v>11</v>
      </c>
      <c r="F97" s="222">
        <v>188.5</v>
      </c>
      <c r="G97" s="222">
        <v>176</v>
      </c>
      <c r="H97" s="222">
        <v>338.8</v>
      </c>
      <c r="I97" s="223">
        <v>426</v>
      </c>
    </row>
    <row r="98" spans="1:9" ht="15" customHeight="1">
      <c r="A98" s="207" t="s">
        <v>337</v>
      </c>
      <c r="B98" s="220">
        <v>62.5</v>
      </c>
      <c r="C98" s="220">
        <v>21.1</v>
      </c>
      <c r="D98" s="221">
        <v>175</v>
      </c>
      <c r="E98" s="221">
        <v>10</v>
      </c>
      <c r="F98" s="222">
        <v>179.1</v>
      </c>
      <c r="G98" s="222">
        <v>167.7</v>
      </c>
      <c r="H98" s="222">
        <v>298.8</v>
      </c>
      <c r="I98" s="223">
        <v>33</v>
      </c>
    </row>
    <row r="99" spans="1:9" ht="15" customHeight="1">
      <c r="A99" s="207" t="s">
        <v>772</v>
      </c>
      <c r="B99" s="220">
        <v>68.3</v>
      </c>
      <c r="C99" s="220">
        <v>14.1</v>
      </c>
      <c r="D99" s="221">
        <v>184</v>
      </c>
      <c r="E99" s="221">
        <v>0</v>
      </c>
      <c r="F99" s="222">
        <v>124.5</v>
      </c>
      <c r="G99" s="222">
        <v>124.5</v>
      </c>
      <c r="H99" s="222">
        <v>145.7</v>
      </c>
      <c r="I99" s="223">
        <v>1</v>
      </c>
    </row>
    <row r="100" spans="1:9" ht="4.5" customHeight="1">
      <c r="A100" s="209"/>
      <c r="B100" s="220"/>
      <c r="C100" s="220"/>
      <c r="D100" s="221"/>
      <c r="E100" s="221"/>
      <c r="F100" s="222"/>
      <c r="G100" s="222"/>
      <c r="H100" s="222"/>
      <c r="I100" s="223"/>
    </row>
    <row r="101" spans="1:9" s="205" customFormat="1" ht="15" customHeight="1">
      <c r="A101" s="201" t="s">
        <v>774</v>
      </c>
      <c r="B101" s="216"/>
      <c r="C101" s="216"/>
      <c r="D101" s="217"/>
      <c r="E101" s="217"/>
      <c r="F101" s="218"/>
      <c r="G101" s="218"/>
      <c r="H101" s="218"/>
      <c r="I101" s="219"/>
    </row>
    <row r="102" spans="1:9" s="205" customFormat="1" ht="15" customHeight="1">
      <c r="A102" s="206" t="s">
        <v>771</v>
      </c>
      <c r="B102" s="216">
        <v>40.2</v>
      </c>
      <c r="C102" s="216">
        <v>13.6</v>
      </c>
      <c r="D102" s="217">
        <v>175</v>
      </c>
      <c r="E102" s="217">
        <v>9</v>
      </c>
      <c r="F102" s="218">
        <v>282.1</v>
      </c>
      <c r="G102" s="218">
        <v>267.5</v>
      </c>
      <c r="H102" s="218">
        <v>695.3</v>
      </c>
      <c r="I102" s="1029">
        <v>1891</v>
      </c>
    </row>
    <row r="103" spans="1:9" ht="15" customHeight="1">
      <c r="A103" s="207" t="s">
        <v>327</v>
      </c>
      <c r="B103" s="1030" t="s">
        <v>338</v>
      </c>
      <c r="C103" s="1030" t="s">
        <v>338</v>
      </c>
      <c r="D103" s="1039" t="s">
        <v>338</v>
      </c>
      <c r="E103" s="1039" t="s">
        <v>338</v>
      </c>
      <c r="F103" s="1036" t="s">
        <v>338</v>
      </c>
      <c r="G103" s="1036" t="s">
        <v>338</v>
      </c>
      <c r="H103" s="1036" t="s">
        <v>338</v>
      </c>
      <c r="I103" s="1040" t="s">
        <v>338</v>
      </c>
    </row>
    <row r="104" spans="1:9" ht="15" customHeight="1">
      <c r="A104" s="207" t="s">
        <v>328</v>
      </c>
      <c r="B104" s="1030">
        <v>19.2</v>
      </c>
      <c r="C104" s="1030">
        <v>1</v>
      </c>
      <c r="D104" s="1039">
        <v>176</v>
      </c>
      <c r="E104" s="1039">
        <v>6</v>
      </c>
      <c r="F104" s="1036">
        <v>175.5</v>
      </c>
      <c r="G104" s="1036">
        <v>167.6</v>
      </c>
      <c r="H104" s="1036">
        <v>240.4</v>
      </c>
      <c r="I104" s="1040">
        <v>10</v>
      </c>
    </row>
    <row r="105" spans="1:9" ht="15" customHeight="1">
      <c r="A105" s="207" t="s">
        <v>329</v>
      </c>
      <c r="B105" s="220">
        <v>22.5</v>
      </c>
      <c r="C105" s="220">
        <v>2.3</v>
      </c>
      <c r="D105" s="221">
        <v>174</v>
      </c>
      <c r="E105" s="221">
        <v>11</v>
      </c>
      <c r="F105" s="222">
        <v>186.9</v>
      </c>
      <c r="G105" s="222">
        <v>173</v>
      </c>
      <c r="H105" s="222">
        <v>330.4</v>
      </c>
      <c r="I105" s="223">
        <v>194</v>
      </c>
    </row>
    <row r="106" spans="1:9" ht="15" customHeight="1">
      <c r="A106" s="207" t="s">
        <v>330</v>
      </c>
      <c r="B106" s="220">
        <v>27.5</v>
      </c>
      <c r="C106" s="220">
        <v>5.5</v>
      </c>
      <c r="D106" s="221">
        <v>175</v>
      </c>
      <c r="E106" s="221">
        <v>15</v>
      </c>
      <c r="F106" s="222">
        <v>228.1</v>
      </c>
      <c r="G106" s="222">
        <v>206.4</v>
      </c>
      <c r="H106" s="222">
        <v>543.5</v>
      </c>
      <c r="I106" s="223">
        <v>294</v>
      </c>
    </row>
    <row r="107" spans="1:9" ht="15" customHeight="1">
      <c r="A107" s="207" t="s">
        <v>331</v>
      </c>
      <c r="B107" s="220">
        <v>32.2</v>
      </c>
      <c r="C107" s="220">
        <v>9.2</v>
      </c>
      <c r="D107" s="221">
        <v>173</v>
      </c>
      <c r="E107" s="221">
        <v>12</v>
      </c>
      <c r="F107" s="222">
        <v>251.4</v>
      </c>
      <c r="G107" s="222">
        <v>232.7</v>
      </c>
      <c r="H107" s="222">
        <v>674.7</v>
      </c>
      <c r="I107" s="223">
        <v>280</v>
      </c>
    </row>
    <row r="108" spans="1:9" ht="15" customHeight="1">
      <c r="A108" s="207" t="s">
        <v>332</v>
      </c>
      <c r="B108" s="220">
        <v>37.6</v>
      </c>
      <c r="C108" s="220">
        <v>11.9</v>
      </c>
      <c r="D108" s="221">
        <v>177</v>
      </c>
      <c r="E108" s="221">
        <v>10</v>
      </c>
      <c r="F108" s="222">
        <v>286.6</v>
      </c>
      <c r="G108" s="222">
        <v>269.4</v>
      </c>
      <c r="H108" s="222">
        <v>768.1</v>
      </c>
      <c r="I108" s="223">
        <v>212</v>
      </c>
    </row>
    <row r="109" spans="1:9" ht="15" customHeight="1">
      <c r="A109" s="207" t="s">
        <v>333</v>
      </c>
      <c r="B109" s="220">
        <v>42.6</v>
      </c>
      <c r="C109" s="220">
        <v>16.1</v>
      </c>
      <c r="D109" s="221">
        <v>172</v>
      </c>
      <c r="E109" s="221">
        <v>10</v>
      </c>
      <c r="F109" s="222">
        <v>332.4</v>
      </c>
      <c r="G109" s="222">
        <v>313.8</v>
      </c>
      <c r="H109" s="222">
        <v>900.2</v>
      </c>
      <c r="I109" s="223">
        <v>182</v>
      </c>
    </row>
    <row r="110" spans="1:9" ht="15" customHeight="1">
      <c r="A110" s="207" t="s">
        <v>334</v>
      </c>
      <c r="B110" s="220">
        <v>47.6</v>
      </c>
      <c r="C110" s="220">
        <v>21.7</v>
      </c>
      <c r="D110" s="221">
        <v>175</v>
      </c>
      <c r="E110" s="221">
        <v>4</v>
      </c>
      <c r="F110" s="222">
        <v>340.5</v>
      </c>
      <c r="G110" s="222">
        <v>332.9</v>
      </c>
      <c r="H110" s="222">
        <v>857.4</v>
      </c>
      <c r="I110" s="223">
        <v>176</v>
      </c>
    </row>
    <row r="111" spans="1:9" ht="15" customHeight="1">
      <c r="A111" s="207" t="s">
        <v>335</v>
      </c>
      <c r="B111" s="220">
        <v>52.5</v>
      </c>
      <c r="C111" s="220">
        <v>23.4</v>
      </c>
      <c r="D111" s="221">
        <v>178</v>
      </c>
      <c r="E111" s="221">
        <v>7</v>
      </c>
      <c r="F111" s="222">
        <v>343.3</v>
      </c>
      <c r="G111" s="222">
        <v>329.4</v>
      </c>
      <c r="H111" s="222">
        <v>881.6</v>
      </c>
      <c r="I111" s="223">
        <v>240</v>
      </c>
    </row>
    <row r="112" spans="1:9" ht="15" customHeight="1">
      <c r="A112" s="207" t="s">
        <v>336</v>
      </c>
      <c r="B112" s="220">
        <v>57</v>
      </c>
      <c r="C112" s="220">
        <v>21.2</v>
      </c>
      <c r="D112" s="221">
        <v>177</v>
      </c>
      <c r="E112" s="221">
        <v>3</v>
      </c>
      <c r="F112" s="222">
        <v>328</v>
      </c>
      <c r="G112" s="222">
        <v>322</v>
      </c>
      <c r="H112" s="222">
        <v>793.2</v>
      </c>
      <c r="I112" s="223">
        <v>240</v>
      </c>
    </row>
    <row r="113" spans="1:9" ht="15" customHeight="1">
      <c r="A113" s="207" t="s">
        <v>337</v>
      </c>
      <c r="B113" s="220">
        <v>62.4</v>
      </c>
      <c r="C113" s="220">
        <v>16.4</v>
      </c>
      <c r="D113" s="221">
        <v>184</v>
      </c>
      <c r="E113" s="221">
        <v>1</v>
      </c>
      <c r="F113" s="222">
        <v>250</v>
      </c>
      <c r="G113" s="222">
        <v>249.2</v>
      </c>
      <c r="H113" s="222">
        <v>346.9</v>
      </c>
      <c r="I113" s="223">
        <v>59</v>
      </c>
    </row>
    <row r="114" spans="1:9" ht="15" customHeight="1">
      <c r="A114" s="207" t="s">
        <v>772</v>
      </c>
      <c r="B114" s="1030">
        <v>68.8</v>
      </c>
      <c r="C114" s="1030">
        <v>12.1</v>
      </c>
      <c r="D114" s="1039">
        <v>173</v>
      </c>
      <c r="E114" s="1039">
        <v>0</v>
      </c>
      <c r="F114" s="1036">
        <v>212.3</v>
      </c>
      <c r="G114" s="1036">
        <v>212.3</v>
      </c>
      <c r="H114" s="1036">
        <v>28.8</v>
      </c>
      <c r="I114" s="1040">
        <v>5</v>
      </c>
    </row>
    <row r="115" spans="1:9" ht="4.5" customHeight="1">
      <c r="A115" s="207"/>
      <c r="B115" s="1030"/>
      <c r="C115" s="1030"/>
      <c r="D115" s="1039"/>
      <c r="E115" s="1039"/>
      <c r="F115" s="1036"/>
      <c r="G115" s="1036"/>
      <c r="H115" s="1036"/>
      <c r="I115" s="1040"/>
    </row>
    <row r="116" spans="1:9" s="205" customFormat="1" ht="15" customHeight="1">
      <c r="A116" s="206" t="s">
        <v>773</v>
      </c>
      <c r="B116" s="216">
        <v>38</v>
      </c>
      <c r="C116" s="216">
        <v>9</v>
      </c>
      <c r="D116" s="217">
        <v>171</v>
      </c>
      <c r="E116" s="217">
        <v>8</v>
      </c>
      <c r="F116" s="218">
        <v>178.6</v>
      </c>
      <c r="G116" s="218">
        <v>168.7</v>
      </c>
      <c r="H116" s="218">
        <v>300</v>
      </c>
      <c r="I116" s="1029">
        <v>809</v>
      </c>
    </row>
    <row r="117" spans="1:9" ht="15" customHeight="1">
      <c r="A117" s="207" t="s">
        <v>327</v>
      </c>
      <c r="B117" s="1030" t="s">
        <v>338</v>
      </c>
      <c r="C117" s="1030" t="s">
        <v>338</v>
      </c>
      <c r="D117" s="1039" t="s">
        <v>338</v>
      </c>
      <c r="E117" s="1039" t="s">
        <v>338</v>
      </c>
      <c r="F117" s="1036" t="s">
        <v>338</v>
      </c>
      <c r="G117" s="1036" t="s">
        <v>338</v>
      </c>
      <c r="H117" s="1036" t="s">
        <v>338</v>
      </c>
      <c r="I117" s="1040" t="s">
        <v>338</v>
      </c>
    </row>
    <row r="118" spans="1:9" ht="15" customHeight="1">
      <c r="A118" s="207" t="s">
        <v>328</v>
      </c>
      <c r="B118" s="1030">
        <v>19.3</v>
      </c>
      <c r="C118" s="1030">
        <v>1.1</v>
      </c>
      <c r="D118" s="1039">
        <v>174</v>
      </c>
      <c r="E118" s="1039">
        <v>11</v>
      </c>
      <c r="F118" s="1036">
        <v>162.6</v>
      </c>
      <c r="G118" s="1036">
        <v>150.4</v>
      </c>
      <c r="H118" s="1036">
        <v>121.5</v>
      </c>
      <c r="I118" s="1040">
        <v>21</v>
      </c>
    </row>
    <row r="119" spans="1:9" ht="15" customHeight="1">
      <c r="A119" s="207" t="s">
        <v>329</v>
      </c>
      <c r="B119" s="1030">
        <v>22.6</v>
      </c>
      <c r="C119" s="220">
        <v>2.4</v>
      </c>
      <c r="D119" s="221">
        <v>174</v>
      </c>
      <c r="E119" s="221">
        <v>11</v>
      </c>
      <c r="F119" s="222">
        <v>174.2</v>
      </c>
      <c r="G119" s="222">
        <v>161</v>
      </c>
      <c r="H119" s="222">
        <v>220.9</v>
      </c>
      <c r="I119" s="223">
        <v>96</v>
      </c>
    </row>
    <row r="120" spans="1:9" ht="15" customHeight="1">
      <c r="A120" s="207" t="s">
        <v>330</v>
      </c>
      <c r="B120" s="1030">
        <v>27.9</v>
      </c>
      <c r="C120" s="220">
        <v>5.3</v>
      </c>
      <c r="D120" s="221">
        <v>175</v>
      </c>
      <c r="E120" s="221">
        <v>6</v>
      </c>
      <c r="F120" s="222">
        <v>174.9</v>
      </c>
      <c r="G120" s="222">
        <v>168</v>
      </c>
      <c r="H120" s="222">
        <v>324.5</v>
      </c>
      <c r="I120" s="223">
        <v>202</v>
      </c>
    </row>
    <row r="121" spans="1:9" ht="15" customHeight="1">
      <c r="A121" s="207" t="s">
        <v>331</v>
      </c>
      <c r="B121" s="220">
        <v>32.5</v>
      </c>
      <c r="C121" s="220">
        <v>7.3</v>
      </c>
      <c r="D121" s="221">
        <v>170</v>
      </c>
      <c r="E121" s="221">
        <v>9</v>
      </c>
      <c r="F121" s="222">
        <v>179.5</v>
      </c>
      <c r="G121" s="222">
        <v>168.2</v>
      </c>
      <c r="H121" s="222">
        <v>296.1</v>
      </c>
      <c r="I121" s="223">
        <v>68</v>
      </c>
    </row>
    <row r="122" spans="1:9" ht="15" customHeight="1">
      <c r="A122" s="207" t="s">
        <v>332</v>
      </c>
      <c r="B122" s="220">
        <v>37.2</v>
      </c>
      <c r="C122" s="220">
        <v>10.4</v>
      </c>
      <c r="D122" s="221">
        <v>172</v>
      </c>
      <c r="E122" s="221">
        <v>9</v>
      </c>
      <c r="F122" s="222">
        <v>187.3</v>
      </c>
      <c r="G122" s="222">
        <v>176.4</v>
      </c>
      <c r="H122" s="222">
        <v>368.2</v>
      </c>
      <c r="I122" s="223">
        <v>87</v>
      </c>
    </row>
    <row r="123" spans="1:9" ht="15" customHeight="1">
      <c r="A123" s="207" t="s">
        <v>333</v>
      </c>
      <c r="B123" s="220">
        <v>42.7</v>
      </c>
      <c r="C123" s="220">
        <v>12.1</v>
      </c>
      <c r="D123" s="221">
        <v>164</v>
      </c>
      <c r="E123" s="221">
        <v>10</v>
      </c>
      <c r="F123" s="222">
        <v>185.3</v>
      </c>
      <c r="G123" s="222">
        <v>172.6</v>
      </c>
      <c r="H123" s="222">
        <v>309</v>
      </c>
      <c r="I123" s="223">
        <v>67</v>
      </c>
    </row>
    <row r="124" spans="1:9" ht="15" customHeight="1">
      <c r="A124" s="207" t="s">
        <v>334</v>
      </c>
      <c r="B124" s="220">
        <v>47.2</v>
      </c>
      <c r="C124" s="220">
        <v>15.1</v>
      </c>
      <c r="D124" s="221">
        <v>171</v>
      </c>
      <c r="E124" s="221">
        <v>8</v>
      </c>
      <c r="F124" s="222">
        <v>195.3</v>
      </c>
      <c r="G124" s="222">
        <v>183</v>
      </c>
      <c r="H124" s="222">
        <v>333.7</v>
      </c>
      <c r="I124" s="223">
        <v>73</v>
      </c>
    </row>
    <row r="125" spans="1:9" ht="15" customHeight="1">
      <c r="A125" s="207" t="s">
        <v>335</v>
      </c>
      <c r="B125" s="220">
        <v>52.5</v>
      </c>
      <c r="C125" s="220">
        <v>12.6</v>
      </c>
      <c r="D125" s="221">
        <v>171</v>
      </c>
      <c r="E125" s="221">
        <v>8</v>
      </c>
      <c r="F125" s="222">
        <v>174.3</v>
      </c>
      <c r="G125" s="222">
        <v>164.3</v>
      </c>
      <c r="H125" s="222">
        <v>298.8</v>
      </c>
      <c r="I125" s="223">
        <v>106</v>
      </c>
    </row>
    <row r="126" spans="1:9" ht="15" customHeight="1">
      <c r="A126" s="207" t="s">
        <v>336</v>
      </c>
      <c r="B126" s="220">
        <v>57.5</v>
      </c>
      <c r="C126" s="220">
        <v>13.1</v>
      </c>
      <c r="D126" s="221">
        <v>164</v>
      </c>
      <c r="E126" s="221">
        <v>6</v>
      </c>
      <c r="F126" s="222">
        <v>174.7</v>
      </c>
      <c r="G126" s="222">
        <v>168.1</v>
      </c>
      <c r="H126" s="222">
        <v>272.3</v>
      </c>
      <c r="I126" s="223">
        <v>73</v>
      </c>
    </row>
    <row r="127" spans="1:9" ht="15" customHeight="1">
      <c r="A127" s="207" t="s">
        <v>337</v>
      </c>
      <c r="B127" s="220">
        <v>62.4</v>
      </c>
      <c r="C127" s="220">
        <v>22.1</v>
      </c>
      <c r="D127" s="221">
        <v>178</v>
      </c>
      <c r="E127" s="221">
        <v>2</v>
      </c>
      <c r="F127" s="222">
        <v>163.6</v>
      </c>
      <c r="G127" s="222">
        <v>161.2</v>
      </c>
      <c r="H127" s="222">
        <v>290.7</v>
      </c>
      <c r="I127" s="223">
        <v>17</v>
      </c>
    </row>
    <row r="128" spans="1:9" ht="15" customHeight="1">
      <c r="A128" s="207" t="s">
        <v>772</v>
      </c>
      <c r="B128" s="1030">
        <v>65.5</v>
      </c>
      <c r="C128" s="1030">
        <v>1.5</v>
      </c>
      <c r="D128" s="1042">
        <v>163</v>
      </c>
      <c r="E128" s="1042">
        <v>18</v>
      </c>
      <c r="F128" s="1030">
        <v>120</v>
      </c>
      <c r="G128" s="1030">
        <v>105.8</v>
      </c>
      <c r="H128" s="1030">
        <v>10</v>
      </c>
      <c r="I128" s="1043">
        <v>0</v>
      </c>
    </row>
    <row r="129" spans="1:9" ht="4.5" customHeight="1" thickBot="1">
      <c r="A129" s="210"/>
      <c r="B129" s="211"/>
      <c r="C129" s="211"/>
      <c r="D129" s="212"/>
      <c r="E129" s="212"/>
      <c r="F129" s="213"/>
      <c r="G129" s="213"/>
      <c r="H129" s="213"/>
      <c r="I129" s="214"/>
    </row>
    <row r="130" ht="15" customHeight="1">
      <c r="A130" s="215" t="s">
        <v>775</v>
      </c>
    </row>
    <row r="131" ht="15" customHeight="1">
      <c r="A131" s="215" t="s">
        <v>339</v>
      </c>
    </row>
    <row r="132" ht="15" customHeight="1">
      <c r="A132" s="215" t="s">
        <v>768</v>
      </c>
    </row>
    <row r="133" ht="15" customHeight="1">
      <c r="A133" s="215" t="s">
        <v>769</v>
      </c>
    </row>
    <row r="134" ht="15" customHeight="1">
      <c r="A134" s="215" t="s">
        <v>340</v>
      </c>
    </row>
    <row r="135" ht="15" customHeight="1">
      <c r="A135" s="215" t="s">
        <v>356</v>
      </c>
    </row>
    <row r="136" spans="1:9" s="205" customFormat="1" ht="15" customHeight="1">
      <c r="A136" s="201" t="s">
        <v>776</v>
      </c>
      <c r="B136" s="216"/>
      <c r="C136" s="216"/>
      <c r="D136" s="217"/>
      <c r="E136" s="217"/>
      <c r="F136" s="218"/>
      <c r="G136" s="218"/>
      <c r="H136" s="218"/>
      <c r="I136" s="219"/>
    </row>
    <row r="137" spans="1:9" s="205" customFormat="1" ht="15" customHeight="1">
      <c r="A137" s="206" t="s">
        <v>771</v>
      </c>
      <c r="B137" s="216">
        <v>44.1</v>
      </c>
      <c r="C137" s="216">
        <v>19.4</v>
      </c>
      <c r="D137" s="217">
        <v>156</v>
      </c>
      <c r="E137" s="217">
        <v>7</v>
      </c>
      <c r="F137" s="218">
        <v>415</v>
      </c>
      <c r="G137" s="218">
        <v>396.5</v>
      </c>
      <c r="H137" s="218">
        <v>1473.9</v>
      </c>
      <c r="I137" s="219">
        <v>393</v>
      </c>
    </row>
    <row r="138" spans="1:9" ht="15" customHeight="1">
      <c r="A138" s="207" t="s">
        <v>327</v>
      </c>
      <c r="B138" s="1030" t="s">
        <v>338</v>
      </c>
      <c r="C138" s="1030" t="s">
        <v>338</v>
      </c>
      <c r="D138" s="1039" t="s">
        <v>338</v>
      </c>
      <c r="E138" s="1039" t="s">
        <v>338</v>
      </c>
      <c r="F138" s="1032" t="s">
        <v>338</v>
      </c>
      <c r="G138" s="1032" t="s">
        <v>338</v>
      </c>
      <c r="H138" s="1032" t="s">
        <v>338</v>
      </c>
      <c r="I138" s="1037" t="s">
        <v>338</v>
      </c>
    </row>
    <row r="139" spans="1:9" ht="15" customHeight="1">
      <c r="A139" s="207" t="s">
        <v>328</v>
      </c>
      <c r="B139" s="1030">
        <v>19.3</v>
      </c>
      <c r="C139" s="1030">
        <v>0.5</v>
      </c>
      <c r="D139" s="1039">
        <v>170</v>
      </c>
      <c r="E139" s="1039">
        <v>4</v>
      </c>
      <c r="F139" s="1032">
        <v>139.8</v>
      </c>
      <c r="G139" s="1032">
        <v>135.8</v>
      </c>
      <c r="H139" s="1032">
        <v>0</v>
      </c>
      <c r="I139" s="1037">
        <v>0</v>
      </c>
    </row>
    <row r="140" spans="1:9" ht="15" customHeight="1">
      <c r="A140" s="207" t="s">
        <v>329</v>
      </c>
      <c r="B140" s="220">
        <v>23.4</v>
      </c>
      <c r="C140" s="220">
        <v>1</v>
      </c>
      <c r="D140" s="221">
        <v>156</v>
      </c>
      <c r="E140" s="221">
        <v>8</v>
      </c>
      <c r="F140" s="222">
        <v>194.5</v>
      </c>
      <c r="G140" s="222">
        <v>182.8</v>
      </c>
      <c r="H140" s="222">
        <v>186.2</v>
      </c>
      <c r="I140" s="223">
        <v>19</v>
      </c>
    </row>
    <row r="141" spans="1:9" ht="15" customHeight="1">
      <c r="A141" s="207" t="s">
        <v>330</v>
      </c>
      <c r="B141" s="220">
        <v>27.4</v>
      </c>
      <c r="C141" s="220">
        <v>4.7</v>
      </c>
      <c r="D141" s="221">
        <v>155</v>
      </c>
      <c r="E141" s="221">
        <v>14</v>
      </c>
      <c r="F141" s="222">
        <v>238.2</v>
      </c>
      <c r="G141" s="222">
        <v>213.3</v>
      </c>
      <c r="H141" s="222">
        <v>830.6</v>
      </c>
      <c r="I141" s="223">
        <v>29</v>
      </c>
    </row>
    <row r="142" spans="1:9" ht="15" customHeight="1">
      <c r="A142" s="207" t="s">
        <v>331</v>
      </c>
      <c r="B142" s="220">
        <v>32.4</v>
      </c>
      <c r="C142" s="220">
        <v>9.6</v>
      </c>
      <c r="D142" s="221">
        <v>157</v>
      </c>
      <c r="E142" s="221">
        <v>14</v>
      </c>
      <c r="F142" s="222">
        <v>323.4</v>
      </c>
      <c r="G142" s="222">
        <v>294.6</v>
      </c>
      <c r="H142" s="222">
        <v>1083.3</v>
      </c>
      <c r="I142" s="223">
        <v>45</v>
      </c>
    </row>
    <row r="143" spans="1:9" ht="15" customHeight="1">
      <c r="A143" s="207" t="s">
        <v>332</v>
      </c>
      <c r="B143" s="220">
        <v>37.6</v>
      </c>
      <c r="C143" s="220">
        <v>14.4</v>
      </c>
      <c r="D143" s="221">
        <v>154</v>
      </c>
      <c r="E143" s="221">
        <v>11</v>
      </c>
      <c r="F143" s="222">
        <v>408.3</v>
      </c>
      <c r="G143" s="222">
        <v>377.3</v>
      </c>
      <c r="H143" s="222">
        <v>1542</v>
      </c>
      <c r="I143" s="223">
        <v>49</v>
      </c>
    </row>
    <row r="144" spans="1:9" ht="15" customHeight="1">
      <c r="A144" s="207" t="s">
        <v>333</v>
      </c>
      <c r="B144" s="220">
        <v>42.4</v>
      </c>
      <c r="C144" s="220">
        <v>19.2</v>
      </c>
      <c r="D144" s="221">
        <v>156</v>
      </c>
      <c r="E144" s="221">
        <v>9</v>
      </c>
      <c r="F144" s="222">
        <v>480.7</v>
      </c>
      <c r="G144" s="222">
        <v>453.7</v>
      </c>
      <c r="H144" s="222">
        <v>1845.3</v>
      </c>
      <c r="I144" s="223">
        <v>55</v>
      </c>
    </row>
    <row r="145" spans="1:9" ht="15" customHeight="1">
      <c r="A145" s="207" t="s">
        <v>334</v>
      </c>
      <c r="B145" s="220">
        <v>47.5</v>
      </c>
      <c r="C145" s="220">
        <v>23.9</v>
      </c>
      <c r="D145" s="221">
        <v>157</v>
      </c>
      <c r="E145" s="221">
        <v>5</v>
      </c>
      <c r="F145" s="222">
        <v>497.9</v>
      </c>
      <c r="G145" s="222">
        <v>481.6</v>
      </c>
      <c r="H145" s="222">
        <v>1869.7</v>
      </c>
      <c r="I145" s="223">
        <v>58</v>
      </c>
    </row>
    <row r="146" spans="1:9" ht="15" customHeight="1">
      <c r="A146" s="207" t="s">
        <v>335</v>
      </c>
      <c r="B146" s="220">
        <v>52.4</v>
      </c>
      <c r="C146" s="220">
        <v>29.8</v>
      </c>
      <c r="D146" s="221">
        <v>155</v>
      </c>
      <c r="E146" s="221">
        <v>2</v>
      </c>
      <c r="F146" s="222">
        <v>527.6</v>
      </c>
      <c r="G146" s="222">
        <v>520.5</v>
      </c>
      <c r="H146" s="222">
        <v>1945.5</v>
      </c>
      <c r="I146" s="223">
        <v>63</v>
      </c>
    </row>
    <row r="147" spans="1:9" ht="15" customHeight="1">
      <c r="A147" s="207" t="s">
        <v>336</v>
      </c>
      <c r="B147" s="220">
        <v>57.3</v>
      </c>
      <c r="C147" s="220">
        <v>29.9</v>
      </c>
      <c r="D147" s="221">
        <v>155</v>
      </c>
      <c r="E147" s="221">
        <v>3</v>
      </c>
      <c r="F147" s="222">
        <v>426.2</v>
      </c>
      <c r="G147" s="222">
        <v>416.3</v>
      </c>
      <c r="H147" s="222">
        <v>1475.5</v>
      </c>
      <c r="I147" s="223">
        <v>62</v>
      </c>
    </row>
    <row r="148" spans="1:9" ht="15" customHeight="1">
      <c r="A148" s="207" t="s">
        <v>337</v>
      </c>
      <c r="B148" s="220">
        <v>61.7</v>
      </c>
      <c r="C148" s="220">
        <v>15.8</v>
      </c>
      <c r="D148" s="221">
        <v>153</v>
      </c>
      <c r="E148" s="221">
        <v>2</v>
      </c>
      <c r="F148" s="222">
        <v>256.8</v>
      </c>
      <c r="G148" s="222">
        <v>252</v>
      </c>
      <c r="H148" s="222">
        <v>489.1</v>
      </c>
      <c r="I148" s="223">
        <v>9</v>
      </c>
    </row>
    <row r="149" spans="1:9" ht="15" customHeight="1">
      <c r="A149" s="207" t="s">
        <v>772</v>
      </c>
      <c r="B149" s="220">
        <v>68.5</v>
      </c>
      <c r="C149" s="220">
        <v>12.7</v>
      </c>
      <c r="D149" s="221">
        <v>160</v>
      </c>
      <c r="E149" s="221">
        <v>0</v>
      </c>
      <c r="F149" s="222">
        <v>213.8</v>
      </c>
      <c r="G149" s="222">
        <v>213.1</v>
      </c>
      <c r="H149" s="222">
        <v>104.8</v>
      </c>
      <c r="I149" s="223">
        <v>5</v>
      </c>
    </row>
    <row r="150" spans="1:9" ht="15" customHeight="1">
      <c r="A150" s="207"/>
      <c r="B150" s="220"/>
      <c r="C150" s="220"/>
      <c r="D150" s="221"/>
      <c r="E150" s="221"/>
      <c r="F150" s="222"/>
      <c r="G150" s="222"/>
      <c r="H150" s="222"/>
      <c r="I150" s="223"/>
    </row>
    <row r="151" spans="1:9" s="205" customFormat="1" ht="15" customHeight="1">
      <c r="A151" s="206" t="s">
        <v>773</v>
      </c>
      <c r="B151" s="216">
        <v>40.3</v>
      </c>
      <c r="C151" s="216">
        <v>10.4</v>
      </c>
      <c r="D151" s="217">
        <v>151</v>
      </c>
      <c r="E151" s="217">
        <v>6</v>
      </c>
      <c r="F151" s="218">
        <v>218</v>
      </c>
      <c r="G151" s="218">
        <v>207.1</v>
      </c>
      <c r="H151" s="218">
        <v>568.2</v>
      </c>
      <c r="I151" s="219">
        <v>355</v>
      </c>
    </row>
    <row r="152" spans="1:9" ht="15" customHeight="1">
      <c r="A152" s="207" t="s">
        <v>327</v>
      </c>
      <c r="B152" s="1030" t="s">
        <v>338</v>
      </c>
      <c r="C152" s="1030" t="s">
        <v>338</v>
      </c>
      <c r="D152" s="1039" t="s">
        <v>338</v>
      </c>
      <c r="E152" s="1039" t="s">
        <v>338</v>
      </c>
      <c r="F152" s="1032" t="s">
        <v>338</v>
      </c>
      <c r="G152" s="1032" t="s">
        <v>338</v>
      </c>
      <c r="H152" s="1032" t="s">
        <v>338</v>
      </c>
      <c r="I152" s="1037" t="s">
        <v>338</v>
      </c>
    </row>
    <row r="153" spans="1:9" ht="15" customHeight="1">
      <c r="A153" s="207" t="s">
        <v>328</v>
      </c>
      <c r="B153" s="220">
        <v>19.1</v>
      </c>
      <c r="C153" s="220">
        <v>1.1</v>
      </c>
      <c r="D153" s="221">
        <v>164</v>
      </c>
      <c r="E153" s="221">
        <v>2</v>
      </c>
      <c r="F153" s="222">
        <v>139</v>
      </c>
      <c r="G153" s="222">
        <v>136.5</v>
      </c>
      <c r="H153" s="222">
        <v>49.3</v>
      </c>
      <c r="I153" s="223">
        <v>2</v>
      </c>
    </row>
    <row r="154" spans="1:9" ht="15" customHeight="1">
      <c r="A154" s="207" t="s">
        <v>329</v>
      </c>
      <c r="B154" s="220">
        <v>23.2</v>
      </c>
      <c r="C154" s="220">
        <v>1.8</v>
      </c>
      <c r="D154" s="221">
        <v>154</v>
      </c>
      <c r="E154" s="221">
        <v>7</v>
      </c>
      <c r="F154" s="222">
        <v>170.1</v>
      </c>
      <c r="G154" s="222">
        <v>161.3</v>
      </c>
      <c r="H154" s="222">
        <v>311.1</v>
      </c>
      <c r="I154" s="223">
        <v>31</v>
      </c>
    </row>
    <row r="155" spans="1:9" ht="15" customHeight="1">
      <c r="A155" s="207" t="s">
        <v>330</v>
      </c>
      <c r="B155" s="220">
        <v>27.8</v>
      </c>
      <c r="C155" s="220">
        <v>5.2</v>
      </c>
      <c r="D155" s="221">
        <v>154</v>
      </c>
      <c r="E155" s="221">
        <v>8</v>
      </c>
      <c r="F155" s="222">
        <v>190</v>
      </c>
      <c r="G155" s="222">
        <v>177.9</v>
      </c>
      <c r="H155" s="222">
        <v>540.3</v>
      </c>
      <c r="I155" s="223">
        <v>54</v>
      </c>
    </row>
    <row r="156" spans="1:9" ht="15" customHeight="1">
      <c r="A156" s="207" t="s">
        <v>331</v>
      </c>
      <c r="B156" s="220">
        <v>32.2</v>
      </c>
      <c r="C156" s="220">
        <v>7.6</v>
      </c>
      <c r="D156" s="221">
        <v>157</v>
      </c>
      <c r="E156" s="221">
        <v>9</v>
      </c>
      <c r="F156" s="222">
        <v>212.8</v>
      </c>
      <c r="G156" s="222">
        <v>197.2</v>
      </c>
      <c r="H156" s="222">
        <v>554.5</v>
      </c>
      <c r="I156" s="223">
        <v>43</v>
      </c>
    </row>
    <row r="157" spans="1:9" ht="15" customHeight="1">
      <c r="A157" s="207" t="s">
        <v>332</v>
      </c>
      <c r="B157" s="220">
        <v>37.7</v>
      </c>
      <c r="C157" s="220">
        <v>9.5</v>
      </c>
      <c r="D157" s="221">
        <v>149</v>
      </c>
      <c r="E157" s="221">
        <v>8</v>
      </c>
      <c r="F157" s="222">
        <v>223.6</v>
      </c>
      <c r="G157" s="222">
        <v>209</v>
      </c>
      <c r="H157" s="222">
        <v>605.1</v>
      </c>
      <c r="I157" s="223">
        <v>46</v>
      </c>
    </row>
    <row r="158" spans="1:9" ht="15" customHeight="1">
      <c r="A158" s="207" t="s">
        <v>333</v>
      </c>
      <c r="B158" s="220">
        <v>42.8</v>
      </c>
      <c r="C158" s="220">
        <v>9.1</v>
      </c>
      <c r="D158" s="221">
        <v>151</v>
      </c>
      <c r="E158" s="221">
        <v>6</v>
      </c>
      <c r="F158" s="222">
        <v>207.5</v>
      </c>
      <c r="G158" s="222">
        <v>196.9</v>
      </c>
      <c r="H158" s="222">
        <v>507.8</v>
      </c>
      <c r="I158" s="223">
        <v>53</v>
      </c>
    </row>
    <row r="159" spans="1:9" ht="15" customHeight="1">
      <c r="A159" s="207" t="s">
        <v>334</v>
      </c>
      <c r="B159" s="220">
        <v>47.5</v>
      </c>
      <c r="C159" s="220">
        <v>11.5</v>
      </c>
      <c r="D159" s="221">
        <v>150</v>
      </c>
      <c r="E159" s="221">
        <v>6</v>
      </c>
      <c r="F159" s="222">
        <v>230.9</v>
      </c>
      <c r="G159" s="222">
        <v>220.6</v>
      </c>
      <c r="H159" s="222">
        <v>608.5</v>
      </c>
      <c r="I159" s="223">
        <v>42</v>
      </c>
    </row>
    <row r="160" spans="1:9" ht="15" customHeight="1">
      <c r="A160" s="207" t="s">
        <v>335</v>
      </c>
      <c r="B160" s="220">
        <v>52.1</v>
      </c>
      <c r="C160" s="220">
        <v>17.4</v>
      </c>
      <c r="D160" s="221">
        <v>150</v>
      </c>
      <c r="E160" s="221">
        <v>4</v>
      </c>
      <c r="F160" s="222">
        <v>239.9</v>
      </c>
      <c r="G160" s="222">
        <v>230.2</v>
      </c>
      <c r="H160" s="222">
        <v>699</v>
      </c>
      <c r="I160" s="223">
        <v>48</v>
      </c>
    </row>
    <row r="161" spans="1:9" ht="15" customHeight="1">
      <c r="A161" s="207" t="s">
        <v>336</v>
      </c>
      <c r="B161" s="220">
        <v>57.3</v>
      </c>
      <c r="C161" s="220">
        <v>20</v>
      </c>
      <c r="D161" s="221">
        <v>148</v>
      </c>
      <c r="E161" s="221">
        <v>2</v>
      </c>
      <c r="F161" s="222">
        <v>276.8</v>
      </c>
      <c r="G161" s="222">
        <v>272.8</v>
      </c>
      <c r="H161" s="222">
        <v>703.6</v>
      </c>
      <c r="I161" s="223">
        <v>31</v>
      </c>
    </row>
    <row r="162" spans="1:9" ht="15" customHeight="1">
      <c r="A162" s="207" t="s">
        <v>337</v>
      </c>
      <c r="B162" s="220">
        <v>62.5</v>
      </c>
      <c r="C162" s="220">
        <v>22.6</v>
      </c>
      <c r="D162" s="221">
        <v>149</v>
      </c>
      <c r="E162" s="221">
        <v>0</v>
      </c>
      <c r="F162" s="222">
        <v>301.8</v>
      </c>
      <c r="G162" s="222">
        <v>299</v>
      </c>
      <c r="H162" s="222">
        <v>671.5</v>
      </c>
      <c r="I162" s="223">
        <v>5</v>
      </c>
    </row>
    <row r="163" spans="1:9" ht="15" customHeight="1">
      <c r="A163" s="207" t="s">
        <v>772</v>
      </c>
      <c r="B163" s="220">
        <v>70.5</v>
      </c>
      <c r="C163" s="220">
        <v>27.8</v>
      </c>
      <c r="D163" s="221">
        <v>128</v>
      </c>
      <c r="E163" s="221">
        <v>0</v>
      </c>
      <c r="F163" s="222">
        <v>115.6</v>
      </c>
      <c r="G163" s="222">
        <v>115.6</v>
      </c>
      <c r="H163" s="222">
        <v>440.2</v>
      </c>
      <c r="I163" s="223">
        <v>2</v>
      </c>
    </row>
    <row r="164" spans="1:9" ht="15" customHeight="1">
      <c r="A164" s="209"/>
      <c r="B164" s="220"/>
      <c r="C164" s="220"/>
      <c r="D164" s="221"/>
      <c r="E164" s="221"/>
      <c r="F164" s="222"/>
      <c r="G164" s="222"/>
      <c r="H164" s="222"/>
      <c r="I164" s="223"/>
    </row>
    <row r="165" spans="1:9" s="205" customFormat="1" ht="15" customHeight="1">
      <c r="A165" s="201" t="s">
        <v>341</v>
      </c>
      <c r="B165" s="216"/>
      <c r="C165" s="216"/>
      <c r="D165" s="217"/>
      <c r="E165" s="217"/>
      <c r="F165" s="218"/>
      <c r="G165" s="218"/>
      <c r="H165" s="218"/>
      <c r="I165" s="219"/>
    </row>
    <row r="166" spans="1:9" s="205" customFormat="1" ht="15" customHeight="1">
      <c r="A166" s="206" t="s">
        <v>777</v>
      </c>
      <c r="B166" s="1044">
        <v>39.3</v>
      </c>
      <c r="C166" s="1044">
        <v>10.1</v>
      </c>
      <c r="D166" s="1045">
        <v>166</v>
      </c>
      <c r="E166" s="1045">
        <v>6</v>
      </c>
      <c r="F166" s="1046">
        <v>241.2</v>
      </c>
      <c r="G166" s="1046">
        <v>225</v>
      </c>
      <c r="H166" s="1046">
        <v>735.8</v>
      </c>
      <c r="I166" s="1047">
        <v>1290</v>
      </c>
    </row>
    <row r="167" spans="1:9" ht="15" customHeight="1">
      <c r="A167" s="207" t="s">
        <v>327</v>
      </c>
      <c r="B167" s="1030" t="s">
        <v>778</v>
      </c>
      <c r="C167" s="1030" t="s">
        <v>778</v>
      </c>
      <c r="D167" s="1039" t="s">
        <v>778</v>
      </c>
      <c r="E167" s="1039" t="s">
        <v>778</v>
      </c>
      <c r="F167" s="1032" t="s">
        <v>778</v>
      </c>
      <c r="G167" s="1032" t="s">
        <v>778</v>
      </c>
      <c r="H167" s="1032" t="s">
        <v>778</v>
      </c>
      <c r="I167" s="1048" t="s">
        <v>778</v>
      </c>
    </row>
    <row r="168" spans="1:9" ht="15" customHeight="1">
      <c r="A168" s="207" t="s">
        <v>328</v>
      </c>
      <c r="B168" s="220">
        <v>18.5</v>
      </c>
      <c r="C168" s="220">
        <v>0.5</v>
      </c>
      <c r="D168" s="221">
        <v>172</v>
      </c>
      <c r="E168" s="221">
        <v>4</v>
      </c>
      <c r="F168" s="222">
        <v>151.2</v>
      </c>
      <c r="G168" s="222">
        <v>147.8</v>
      </c>
      <c r="H168" s="222">
        <v>0</v>
      </c>
      <c r="I168" s="223">
        <v>2</v>
      </c>
    </row>
    <row r="169" spans="1:9" ht="15" customHeight="1">
      <c r="A169" s="207" t="s">
        <v>329</v>
      </c>
      <c r="B169" s="220">
        <v>23.1</v>
      </c>
      <c r="C169" s="220">
        <v>2.6</v>
      </c>
      <c r="D169" s="221">
        <v>167</v>
      </c>
      <c r="E169" s="221">
        <v>4</v>
      </c>
      <c r="F169" s="222">
        <v>184.9</v>
      </c>
      <c r="G169" s="222">
        <v>174.9</v>
      </c>
      <c r="H169" s="222">
        <v>375.9</v>
      </c>
      <c r="I169" s="223">
        <v>145</v>
      </c>
    </row>
    <row r="170" spans="1:9" ht="15" customHeight="1">
      <c r="A170" s="207" t="s">
        <v>330</v>
      </c>
      <c r="B170" s="220">
        <v>27.3</v>
      </c>
      <c r="C170" s="220">
        <v>4.4</v>
      </c>
      <c r="D170" s="221">
        <v>169</v>
      </c>
      <c r="E170" s="221">
        <v>6</v>
      </c>
      <c r="F170" s="222">
        <v>203</v>
      </c>
      <c r="G170" s="222">
        <v>190.6</v>
      </c>
      <c r="H170" s="222">
        <v>523.2</v>
      </c>
      <c r="I170" s="223">
        <v>181</v>
      </c>
    </row>
    <row r="171" spans="1:9" ht="15" customHeight="1">
      <c r="A171" s="207" t="s">
        <v>331</v>
      </c>
      <c r="B171" s="220">
        <v>31.7</v>
      </c>
      <c r="C171" s="220">
        <v>8.2</v>
      </c>
      <c r="D171" s="221">
        <v>166</v>
      </c>
      <c r="E171" s="221">
        <v>12</v>
      </c>
      <c r="F171" s="222">
        <v>233</v>
      </c>
      <c r="G171" s="222">
        <v>208.9</v>
      </c>
      <c r="H171" s="222">
        <v>741.6</v>
      </c>
      <c r="I171" s="223">
        <v>202</v>
      </c>
    </row>
    <row r="172" spans="1:9" ht="15" customHeight="1">
      <c r="A172" s="207" t="s">
        <v>332</v>
      </c>
      <c r="B172" s="220">
        <v>37.9</v>
      </c>
      <c r="C172" s="220">
        <v>8.3</v>
      </c>
      <c r="D172" s="221">
        <v>167</v>
      </c>
      <c r="E172" s="221">
        <v>7</v>
      </c>
      <c r="F172" s="222">
        <v>245.6</v>
      </c>
      <c r="G172" s="222">
        <v>229</v>
      </c>
      <c r="H172" s="222">
        <v>684.6</v>
      </c>
      <c r="I172" s="223">
        <v>141</v>
      </c>
    </row>
    <row r="173" spans="1:9" ht="15" customHeight="1">
      <c r="A173" s="207" t="s">
        <v>333</v>
      </c>
      <c r="B173" s="220">
        <v>42.3</v>
      </c>
      <c r="C173" s="220">
        <v>9.1</v>
      </c>
      <c r="D173" s="221">
        <v>164</v>
      </c>
      <c r="E173" s="221">
        <v>6</v>
      </c>
      <c r="F173" s="222">
        <v>213.9</v>
      </c>
      <c r="G173" s="222">
        <v>202.1</v>
      </c>
      <c r="H173" s="222">
        <v>583.2</v>
      </c>
      <c r="I173" s="223">
        <v>131</v>
      </c>
    </row>
    <row r="174" spans="1:9" ht="15" customHeight="1">
      <c r="A174" s="207" t="s">
        <v>334</v>
      </c>
      <c r="B174" s="220">
        <v>47.8</v>
      </c>
      <c r="C174" s="220">
        <v>14</v>
      </c>
      <c r="D174" s="221">
        <v>167</v>
      </c>
      <c r="E174" s="221">
        <v>2</v>
      </c>
      <c r="F174" s="222">
        <v>264.9</v>
      </c>
      <c r="G174" s="222">
        <v>250.7</v>
      </c>
      <c r="H174" s="222">
        <v>970.9</v>
      </c>
      <c r="I174" s="223">
        <v>222</v>
      </c>
    </row>
    <row r="175" spans="1:9" ht="15" customHeight="1">
      <c r="A175" s="207" t="s">
        <v>335</v>
      </c>
      <c r="B175" s="220">
        <v>52.1</v>
      </c>
      <c r="C175" s="220">
        <v>19.1</v>
      </c>
      <c r="D175" s="221">
        <v>162</v>
      </c>
      <c r="E175" s="221">
        <v>7</v>
      </c>
      <c r="F175" s="222">
        <v>322.2</v>
      </c>
      <c r="G175" s="222">
        <v>297.1</v>
      </c>
      <c r="H175" s="222">
        <v>1098.2</v>
      </c>
      <c r="I175" s="223">
        <v>168</v>
      </c>
    </row>
    <row r="176" spans="1:9" ht="15" customHeight="1">
      <c r="A176" s="207" t="s">
        <v>336</v>
      </c>
      <c r="B176" s="220">
        <v>56.8</v>
      </c>
      <c r="C176" s="220">
        <v>14.1</v>
      </c>
      <c r="D176" s="221">
        <v>162</v>
      </c>
      <c r="E176" s="221">
        <v>4</v>
      </c>
      <c r="F176" s="222">
        <v>259.7</v>
      </c>
      <c r="G176" s="222">
        <v>247.3</v>
      </c>
      <c r="H176" s="222">
        <v>848.3</v>
      </c>
      <c r="I176" s="223">
        <v>88</v>
      </c>
    </row>
    <row r="177" spans="1:9" ht="15" customHeight="1">
      <c r="A177" s="207" t="s">
        <v>337</v>
      </c>
      <c r="B177" s="220">
        <v>61.5</v>
      </c>
      <c r="C177" s="220">
        <v>21.9</v>
      </c>
      <c r="D177" s="221">
        <v>176</v>
      </c>
      <c r="E177" s="221">
        <v>1</v>
      </c>
      <c r="F177" s="222">
        <v>183.4</v>
      </c>
      <c r="G177" s="222">
        <v>179.1</v>
      </c>
      <c r="H177" s="222">
        <v>290.8</v>
      </c>
      <c r="I177" s="223">
        <v>11</v>
      </c>
    </row>
    <row r="178" spans="1:9" ht="15" customHeight="1">
      <c r="A178" s="207" t="s">
        <v>779</v>
      </c>
      <c r="B178" s="1030" t="s">
        <v>778</v>
      </c>
      <c r="C178" s="1030" t="s">
        <v>778</v>
      </c>
      <c r="D178" s="1039" t="s">
        <v>778</v>
      </c>
      <c r="E178" s="1039" t="s">
        <v>778</v>
      </c>
      <c r="F178" s="1032" t="s">
        <v>778</v>
      </c>
      <c r="G178" s="1032" t="s">
        <v>778</v>
      </c>
      <c r="H178" s="1032" t="s">
        <v>778</v>
      </c>
      <c r="I178" s="1037" t="s">
        <v>778</v>
      </c>
    </row>
    <row r="179" spans="1:9" ht="15" customHeight="1" thickBot="1">
      <c r="A179" s="210"/>
      <c r="B179" s="211"/>
      <c r="C179" s="211"/>
      <c r="D179" s="224"/>
      <c r="E179" s="224"/>
      <c r="F179" s="225"/>
      <c r="G179" s="225"/>
      <c r="H179" s="225"/>
      <c r="I179" s="226"/>
    </row>
    <row r="180" spans="1:9" ht="15" customHeight="1">
      <c r="A180" s="215" t="s">
        <v>780</v>
      </c>
      <c r="B180" s="227"/>
      <c r="C180" s="228"/>
      <c r="D180" s="229"/>
      <c r="E180" s="229"/>
      <c r="F180" s="230"/>
      <c r="G180" s="230"/>
      <c r="H180" s="230"/>
      <c r="I180" s="231"/>
    </row>
    <row r="181" spans="1:9" ht="15" customHeight="1">
      <c r="A181" s="215" t="s">
        <v>339</v>
      </c>
      <c r="B181" s="227"/>
      <c r="C181" s="232"/>
      <c r="D181" s="233"/>
      <c r="E181" s="233"/>
      <c r="F181" s="234"/>
      <c r="G181" s="234"/>
      <c r="H181" s="234"/>
      <c r="I181" s="235"/>
    </row>
    <row r="182" spans="1:9" ht="15" customHeight="1">
      <c r="A182" s="215" t="s">
        <v>768</v>
      </c>
      <c r="B182" s="227"/>
      <c r="C182" s="232"/>
      <c r="D182" s="233"/>
      <c r="E182" s="233"/>
      <c r="F182" s="234"/>
      <c r="G182" s="234"/>
      <c r="H182" s="234"/>
      <c r="I182" s="235"/>
    </row>
    <row r="183" spans="1:9" ht="15" customHeight="1">
      <c r="A183" s="215" t="s">
        <v>769</v>
      </c>
      <c r="B183" s="227"/>
      <c r="C183" s="232"/>
      <c r="D183" s="233"/>
      <c r="E183" s="233"/>
      <c r="F183" s="234"/>
      <c r="G183" s="234"/>
      <c r="H183" s="234"/>
      <c r="I183" s="235"/>
    </row>
    <row r="184" spans="1:9" ht="15" customHeight="1">
      <c r="A184" s="215" t="s">
        <v>340</v>
      </c>
      <c r="B184" s="227"/>
      <c r="C184" s="232"/>
      <c r="D184" s="233"/>
      <c r="E184" s="233"/>
      <c r="F184" s="234"/>
      <c r="G184" s="234"/>
      <c r="H184" s="234"/>
      <c r="I184" s="235"/>
    </row>
    <row r="185" spans="1:9" ht="15" customHeight="1">
      <c r="A185" s="215" t="s">
        <v>356</v>
      </c>
      <c r="B185" s="227"/>
      <c r="C185" s="232"/>
      <c r="D185" s="233"/>
      <c r="E185" s="233"/>
      <c r="F185" s="234"/>
      <c r="G185" s="234"/>
      <c r="H185" s="234"/>
      <c r="I185" s="235"/>
    </row>
    <row r="186" spans="1:9" s="205" customFormat="1" ht="21">
      <c r="A186" s="236" t="s">
        <v>342</v>
      </c>
      <c r="B186" s="216"/>
      <c r="C186" s="216"/>
      <c r="D186" s="217"/>
      <c r="E186" s="217"/>
      <c r="F186" s="218"/>
      <c r="G186" s="218"/>
      <c r="H186" s="218"/>
      <c r="I186" s="219"/>
    </row>
    <row r="187" spans="1:9" s="205" customFormat="1" ht="15" customHeight="1">
      <c r="A187" s="206" t="s">
        <v>781</v>
      </c>
      <c r="B187" s="1044">
        <v>38</v>
      </c>
      <c r="C187" s="1044">
        <v>8.2</v>
      </c>
      <c r="D187" s="1045">
        <v>168</v>
      </c>
      <c r="E187" s="1045">
        <v>22</v>
      </c>
      <c r="F187" s="1046">
        <v>285.2</v>
      </c>
      <c r="G187" s="1046">
        <v>250.4</v>
      </c>
      <c r="H187" s="1046">
        <v>411.9</v>
      </c>
      <c r="I187" s="1047">
        <v>1159</v>
      </c>
    </row>
    <row r="188" spans="1:9" ht="15" customHeight="1">
      <c r="A188" s="207" t="s">
        <v>327</v>
      </c>
      <c r="B188" s="1030" t="s">
        <v>338</v>
      </c>
      <c r="C188" s="1030" t="s">
        <v>338</v>
      </c>
      <c r="D188" s="1030" t="s">
        <v>338</v>
      </c>
      <c r="E188" s="1039" t="s">
        <v>338</v>
      </c>
      <c r="F188" s="1032" t="s">
        <v>338</v>
      </c>
      <c r="G188" s="1032" t="s">
        <v>338</v>
      </c>
      <c r="H188" s="1032" t="s">
        <v>338</v>
      </c>
      <c r="I188" s="1037" t="s">
        <v>338</v>
      </c>
    </row>
    <row r="189" spans="1:9" ht="15" customHeight="1">
      <c r="A189" s="207" t="s">
        <v>328</v>
      </c>
      <c r="B189" s="220">
        <v>19.5</v>
      </c>
      <c r="C189" s="220">
        <v>1</v>
      </c>
      <c r="D189" s="1039">
        <v>171</v>
      </c>
      <c r="E189" s="221">
        <v>44</v>
      </c>
      <c r="F189" s="222">
        <v>277.6</v>
      </c>
      <c r="G189" s="222">
        <v>209.5</v>
      </c>
      <c r="H189" s="222">
        <v>84.8</v>
      </c>
      <c r="I189" s="223">
        <v>31</v>
      </c>
    </row>
    <row r="190" spans="1:9" ht="15" customHeight="1">
      <c r="A190" s="207" t="s">
        <v>329</v>
      </c>
      <c r="B190" s="220">
        <v>22.1</v>
      </c>
      <c r="C190" s="220">
        <v>1.4</v>
      </c>
      <c r="D190" s="221">
        <v>165</v>
      </c>
      <c r="E190" s="221">
        <v>36</v>
      </c>
      <c r="F190" s="222">
        <v>289.4</v>
      </c>
      <c r="G190" s="222">
        <v>233.3</v>
      </c>
      <c r="H190" s="222">
        <v>112.6</v>
      </c>
      <c r="I190" s="1040">
        <v>173</v>
      </c>
    </row>
    <row r="191" spans="1:9" ht="15" customHeight="1">
      <c r="A191" s="207" t="s">
        <v>330</v>
      </c>
      <c r="B191" s="220">
        <v>27.3</v>
      </c>
      <c r="C191" s="220">
        <v>2.7</v>
      </c>
      <c r="D191" s="221">
        <v>167</v>
      </c>
      <c r="E191" s="221">
        <v>28</v>
      </c>
      <c r="F191" s="222">
        <v>236.8</v>
      </c>
      <c r="G191" s="222">
        <v>196.3</v>
      </c>
      <c r="H191" s="222">
        <v>154.2</v>
      </c>
      <c r="I191" s="223">
        <v>171</v>
      </c>
    </row>
    <row r="192" spans="1:9" ht="15" customHeight="1">
      <c r="A192" s="207" t="s">
        <v>331</v>
      </c>
      <c r="B192" s="220">
        <v>32.1</v>
      </c>
      <c r="C192" s="220">
        <v>4.9</v>
      </c>
      <c r="D192" s="221">
        <v>163</v>
      </c>
      <c r="E192" s="221">
        <v>30</v>
      </c>
      <c r="F192" s="222">
        <v>278.3</v>
      </c>
      <c r="G192" s="222">
        <v>230.6</v>
      </c>
      <c r="H192" s="222">
        <v>299.8</v>
      </c>
      <c r="I192" s="223">
        <v>190</v>
      </c>
    </row>
    <row r="193" spans="1:9" ht="15" customHeight="1">
      <c r="A193" s="207" t="s">
        <v>332</v>
      </c>
      <c r="B193" s="220">
        <v>37.3</v>
      </c>
      <c r="C193" s="220">
        <v>8.3</v>
      </c>
      <c r="D193" s="221">
        <v>171</v>
      </c>
      <c r="E193" s="221">
        <v>15</v>
      </c>
      <c r="F193" s="222">
        <v>253.1</v>
      </c>
      <c r="G193" s="222">
        <v>229.5</v>
      </c>
      <c r="H193" s="222">
        <v>446</v>
      </c>
      <c r="I193" s="223">
        <v>99</v>
      </c>
    </row>
    <row r="194" spans="1:9" ht="15" customHeight="1">
      <c r="A194" s="207" t="s">
        <v>333</v>
      </c>
      <c r="B194" s="220">
        <v>42.2</v>
      </c>
      <c r="C194" s="220">
        <v>8.8</v>
      </c>
      <c r="D194" s="221">
        <v>164</v>
      </c>
      <c r="E194" s="221">
        <v>21</v>
      </c>
      <c r="F194" s="222">
        <v>305.6</v>
      </c>
      <c r="G194" s="222">
        <v>270.4</v>
      </c>
      <c r="H194" s="222">
        <v>537.1</v>
      </c>
      <c r="I194" s="223">
        <v>125</v>
      </c>
    </row>
    <row r="195" spans="1:9" ht="15" customHeight="1">
      <c r="A195" s="207" t="s">
        <v>334</v>
      </c>
      <c r="B195" s="220">
        <v>47.4</v>
      </c>
      <c r="C195" s="220">
        <v>14.7</v>
      </c>
      <c r="D195" s="221">
        <v>171</v>
      </c>
      <c r="E195" s="221">
        <v>11</v>
      </c>
      <c r="F195" s="222">
        <v>316</v>
      </c>
      <c r="G195" s="222">
        <v>293.6</v>
      </c>
      <c r="H195" s="222">
        <v>731.7</v>
      </c>
      <c r="I195" s="223">
        <v>121</v>
      </c>
    </row>
    <row r="196" spans="1:9" ht="15" customHeight="1">
      <c r="A196" s="207" t="s">
        <v>335</v>
      </c>
      <c r="B196" s="220">
        <v>52.7</v>
      </c>
      <c r="C196" s="220">
        <v>18.5</v>
      </c>
      <c r="D196" s="221">
        <v>174</v>
      </c>
      <c r="E196" s="221">
        <v>9</v>
      </c>
      <c r="F196" s="222">
        <v>329.8</v>
      </c>
      <c r="G196" s="222">
        <v>312.5</v>
      </c>
      <c r="H196" s="222">
        <v>771.2</v>
      </c>
      <c r="I196" s="223">
        <v>96</v>
      </c>
    </row>
    <row r="197" spans="1:9" ht="15" customHeight="1">
      <c r="A197" s="207" t="s">
        <v>336</v>
      </c>
      <c r="B197" s="220">
        <v>57.4</v>
      </c>
      <c r="C197" s="220">
        <v>20.1</v>
      </c>
      <c r="D197" s="221">
        <v>173</v>
      </c>
      <c r="E197" s="221">
        <v>4</v>
      </c>
      <c r="F197" s="222">
        <v>341.2</v>
      </c>
      <c r="G197" s="222">
        <v>333.4</v>
      </c>
      <c r="H197" s="222">
        <v>854.9</v>
      </c>
      <c r="I197" s="223">
        <v>99</v>
      </c>
    </row>
    <row r="198" spans="1:9" ht="15" customHeight="1">
      <c r="A198" s="207" t="s">
        <v>337</v>
      </c>
      <c r="B198" s="220">
        <v>62.1</v>
      </c>
      <c r="C198" s="220">
        <v>4.9</v>
      </c>
      <c r="D198" s="221">
        <v>168</v>
      </c>
      <c r="E198" s="221">
        <v>12</v>
      </c>
      <c r="F198" s="222">
        <v>215.3</v>
      </c>
      <c r="G198" s="222">
        <v>202.4</v>
      </c>
      <c r="H198" s="222">
        <v>241.8</v>
      </c>
      <c r="I198" s="223">
        <v>42</v>
      </c>
    </row>
    <row r="199" spans="1:9" ht="15" customHeight="1">
      <c r="A199" s="207" t="s">
        <v>782</v>
      </c>
      <c r="B199" s="220">
        <v>68.3</v>
      </c>
      <c r="C199" s="220">
        <v>12.9</v>
      </c>
      <c r="D199" s="221">
        <v>178</v>
      </c>
      <c r="E199" s="221">
        <v>4</v>
      </c>
      <c r="F199" s="222">
        <v>212.4</v>
      </c>
      <c r="G199" s="222">
        <v>204</v>
      </c>
      <c r="H199" s="222">
        <v>272</v>
      </c>
      <c r="I199" s="223">
        <v>12</v>
      </c>
    </row>
    <row r="200" spans="1:9" ht="15" customHeight="1">
      <c r="A200" s="209"/>
      <c r="B200" s="220"/>
      <c r="C200" s="220"/>
      <c r="D200" s="1034"/>
      <c r="E200" s="1034"/>
      <c r="F200" s="934"/>
      <c r="G200" s="934"/>
      <c r="H200" s="934"/>
      <c r="I200" s="1035"/>
    </row>
    <row r="201" spans="1:9" s="205" customFormat="1" ht="15" customHeight="1">
      <c r="A201" s="206" t="s">
        <v>783</v>
      </c>
      <c r="B201" s="216">
        <v>36.8</v>
      </c>
      <c r="C201" s="216">
        <v>5.4</v>
      </c>
      <c r="D201" s="217">
        <v>163</v>
      </c>
      <c r="E201" s="217">
        <v>17</v>
      </c>
      <c r="F201" s="218">
        <v>205.9</v>
      </c>
      <c r="G201" s="218">
        <v>181.3</v>
      </c>
      <c r="H201" s="218">
        <v>172</v>
      </c>
      <c r="I201" s="1029">
        <v>733</v>
      </c>
    </row>
    <row r="202" spans="1:9" ht="15" customHeight="1">
      <c r="A202" s="207" t="s">
        <v>327</v>
      </c>
      <c r="B202" s="1030" t="s">
        <v>338</v>
      </c>
      <c r="C202" s="1030" t="s">
        <v>338</v>
      </c>
      <c r="D202" s="1042" t="s">
        <v>338</v>
      </c>
      <c r="E202" s="1039" t="s">
        <v>338</v>
      </c>
      <c r="F202" s="1032" t="s">
        <v>338</v>
      </c>
      <c r="G202" s="1032" t="s">
        <v>338</v>
      </c>
      <c r="H202" s="1032" t="s">
        <v>338</v>
      </c>
      <c r="I202" s="1037" t="s">
        <v>338</v>
      </c>
    </row>
    <row r="203" spans="1:9" ht="15" customHeight="1">
      <c r="A203" s="207" t="s">
        <v>328</v>
      </c>
      <c r="B203" s="220">
        <v>18.8</v>
      </c>
      <c r="C203" s="220">
        <v>0.8</v>
      </c>
      <c r="D203" s="1039">
        <v>179</v>
      </c>
      <c r="E203" s="221">
        <v>0</v>
      </c>
      <c r="F203" s="222">
        <v>151.1</v>
      </c>
      <c r="G203" s="222">
        <v>151.1</v>
      </c>
      <c r="H203" s="222">
        <v>211.3</v>
      </c>
      <c r="I203" s="223">
        <v>3</v>
      </c>
    </row>
    <row r="204" spans="1:9" ht="15" customHeight="1">
      <c r="A204" s="207" t="s">
        <v>329</v>
      </c>
      <c r="B204" s="220">
        <v>22.8</v>
      </c>
      <c r="C204" s="220">
        <v>1.5</v>
      </c>
      <c r="D204" s="221">
        <v>154</v>
      </c>
      <c r="E204" s="221">
        <v>32</v>
      </c>
      <c r="F204" s="222">
        <v>225.7</v>
      </c>
      <c r="G204" s="222">
        <v>182.4</v>
      </c>
      <c r="H204" s="222">
        <v>100.5</v>
      </c>
      <c r="I204" s="1040">
        <v>131</v>
      </c>
    </row>
    <row r="205" spans="1:9" ht="15" customHeight="1">
      <c r="A205" s="207" t="s">
        <v>330</v>
      </c>
      <c r="B205" s="220">
        <v>27.5</v>
      </c>
      <c r="C205" s="220">
        <v>2.3</v>
      </c>
      <c r="D205" s="221">
        <v>160</v>
      </c>
      <c r="E205" s="221">
        <v>18</v>
      </c>
      <c r="F205" s="222">
        <v>215</v>
      </c>
      <c r="G205" s="222">
        <v>179.4</v>
      </c>
      <c r="H205" s="222">
        <v>100.5</v>
      </c>
      <c r="I205" s="223">
        <v>131</v>
      </c>
    </row>
    <row r="206" spans="1:9" ht="15" customHeight="1">
      <c r="A206" s="207" t="s">
        <v>331</v>
      </c>
      <c r="B206" s="220">
        <v>32.8</v>
      </c>
      <c r="C206" s="220">
        <v>3.6</v>
      </c>
      <c r="D206" s="221">
        <v>161</v>
      </c>
      <c r="E206" s="221">
        <v>16</v>
      </c>
      <c r="F206" s="222">
        <v>197.7</v>
      </c>
      <c r="G206" s="222">
        <v>174.6</v>
      </c>
      <c r="H206" s="222">
        <v>153.1</v>
      </c>
      <c r="I206" s="223">
        <v>108</v>
      </c>
    </row>
    <row r="207" spans="1:9" ht="15" customHeight="1">
      <c r="A207" s="207" t="s">
        <v>332</v>
      </c>
      <c r="B207" s="220">
        <v>36.9</v>
      </c>
      <c r="C207" s="220">
        <v>4.7</v>
      </c>
      <c r="D207" s="221">
        <v>165</v>
      </c>
      <c r="E207" s="221">
        <v>6</v>
      </c>
      <c r="F207" s="222">
        <v>209.9</v>
      </c>
      <c r="G207" s="222">
        <v>201.6</v>
      </c>
      <c r="H207" s="222">
        <v>151.7</v>
      </c>
      <c r="I207" s="223">
        <v>81</v>
      </c>
    </row>
    <row r="208" spans="1:9" ht="15" customHeight="1">
      <c r="A208" s="207" t="s">
        <v>333</v>
      </c>
      <c r="B208" s="220">
        <v>42.6</v>
      </c>
      <c r="C208" s="220">
        <v>6.6</v>
      </c>
      <c r="D208" s="221">
        <v>167</v>
      </c>
      <c r="E208" s="221">
        <v>20</v>
      </c>
      <c r="F208" s="222">
        <v>203.4</v>
      </c>
      <c r="G208" s="222">
        <v>179.4</v>
      </c>
      <c r="H208" s="222">
        <v>201.9</v>
      </c>
      <c r="I208" s="223">
        <v>89</v>
      </c>
    </row>
    <row r="209" spans="1:9" ht="15" customHeight="1">
      <c r="A209" s="207" t="s">
        <v>334</v>
      </c>
      <c r="B209" s="220">
        <v>47.1</v>
      </c>
      <c r="C209" s="220">
        <v>8.8</v>
      </c>
      <c r="D209" s="221">
        <v>165</v>
      </c>
      <c r="E209" s="221">
        <v>12</v>
      </c>
      <c r="F209" s="222">
        <v>196.1</v>
      </c>
      <c r="G209" s="222">
        <v>180.8</v>
      </c>
      <c r="H209" s="222">
        <v>201</v>
      </c>
      <c r="I209" s="223">
        <v>64</v>
      </c>
    </row>
    <row r="210" spans="1:9" ht="15" customHeight="1">
      <c r="A210" s="207" t="s">
        <v>335</v>
      </c>
      <c r="B210" s="220">
        <v>52.3</v>
      </c>
      <c r="C210" s="220">
        <v>10.8</v>
      </c>
      <c r="D210" s="221">
        <v>169</v>
      </c>
      <c r="E210" s="221">
        <v>9</v>
      </c>
      <c r="F210" s="222">
        <v>198.6</v>
      </c>
      <c r="G210" s="222">
        <v>184.3</v>
      </c>
      <c r="H210" s="222">
        <v>329.2</v>
      </c>
      <c r="I210" s="223">
        <v>69</v>
      </c>
    </row>
    <row r="211" spans="1:9" ht="15" customHeight="1">
      <c r="A211" s="207" t="s">
        <v>336</v>
      </c>
      <c r="B211" s="220">
        <v>57.2</v>
      </c>
      <c r="C211" s="220">
        <v>15</v>
      </c>
      <c r="D211" s="221">
        <v>169</v>
      </c>
      <c r="E211" s="221">
        <v>7</v>
      </c>
      <c r="F211" s="222">
        <v>174.6</v>
      </c>
      <c r="G211" s="222">
        <v>167.6</v>
      </c>
      <c r="H211" s="222">
        <v>280.8</v>
      </c>
      <c r="I211" s="223">
        <v>36</v>
      </c>
    </row>
    <row r="212" spans="1:9" ht="15" customHeight="1">
      <c r="A212" s="207" t="s">
        <v>337</v>
      </c>
      <c r="B212" s="220">
        <v>61.7</v>
      </c>
      <c r="C212" s="220">
        <v>12.3</v>
      </c>
      <c r="D212" s="221">
        <v>172</v>
      </c>
      <c r="E212" s="221">
        <v>9</v>
      </c>
      <c r="F212" s="222">
        <v>179.5</v>
      </c>
      <c r="G212" s="222">
        <v>170.3</v>
      </c>
      <c r="H212" s="222">
        <v>342</v>
      </c>
      <c r="I212" s="223">
        <v>20</v>
      </c>
    </row>
    <row r="213" spans="1:9" ht="15" customHeight="1">
      <c r="A213" s="207" t="s">
        <v>782</v>
      </c>
      <c r="B213" s="220">
        <v>69.5</v>
      </c>
      <c r="C213" s="220">
        <v>22</v>
      </c>
      <c r="D213" s="221">
        <v>203</v>
      </c>
      <c r="E213" s="221">
        <v>0</v>
      </c>
      <c r="F213" s="222">
        <v>166.1</v>
      </c>
      <c r="G213" s="222">
        <v>166.1</v>
      </c>
      <c r="H213" s="222">
        <v>0</v>
      </c>
      <c r="I213" s="223">
        <v>2</v>
      </c>
    </row>
    <row r="214" spans="1:9" ht="15" customHeight="1" thickBot="1">
      <c r="A214" s="210"/>
      <c r="B214" s="211"/>
      <c r="C214" s="211"/>
      <c r="D214" s="212"/>
      <c r="E214" s="212"/>
      <c r="F214" s="213"/>
      <c r="G214" s="213"/>
      <c r="H214" s="213"/>
      <c r="I214" s="214"/>
    </row>
    <row r="215" ht="15" customHeight="1">
      <c r="A215" s="215" t="s">
        <v>784</v>
      </c>
    </row>
    <row r="216" ht="15" customHeight="1">
      <c r="A216" s="215" t="s">
        <v>339</v>
      </c>
    </row>
    <row r="217" ht="15" customHeight="1">
      <c r="A217" s="215" t="s">
        <v>768</v>
      </c>
    </row>
    <row r="218" ht="15" customHeight="1">
      <c r="A218" s="215" t="s">
        <v>769</v>
      </c>
    </row>
    <row r="219" ht="15" customHeight="1">
      <c r="A219" s="215" t="s">
        <v>340</v>
      </c>
    </row>
    <row r="220" ht="15" customHeight="1">
      <c r="A220" s="215" t="s">
        <v>356</v>
      </c>
    </row>
  </sheetData>
  <printOptions/>
  <pageMargins left="0.7086614173228347" right="0.07874015748031496" top="0.3937007874015748" bottom="0.2755905511811024" header="0.1968503937007874" footer="0.1968503937007874"/>
  <pageSetup horizontalDpi="600" verticalDpi="600" orientation="portrait" paperSize="9" scale="85" r:id="rId1"/>
  <headerFooter alignWithMargins="0">
    <oddHeader>&amp;R&amp;D&amp;T</oddHeader>
  </headerFooter>
  <rowBreaks count="3" manualBreakCount="3">
    <brk id="71" max="8" man="1"/>
    <brk id="135" max="8" man="1"/>
    <brk id="18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第17章　労働・社会保障　（平成18年山形県統計年鑑）</dc:title>
  <dc:subject/>
  <dc:creator>山形県</dc:creator>
  <cp:keywords/>
  <dc:description/>
  <cp:lastModifiedBy>工藤　裕子</cp:lastModifiedBy>
  <cp:lastPrinted>2008-09-24T04:49:44Z</cp:lastPrinted>
  <dcterms:created xsi:type="dcterms:W3CDTF">2008-09-04T00:14:15Z</dcterms:created>
  <dcterms:modified xsi:type="dcterms:W3CDTF">2008-10-02T06:37:45Z</dcterms:modified>
  <cp:category/>
  <cp:version/>
  <cp:contentType/>
  <cp:contentStatus/>
</cp:coreProperties>
</file>