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目次" sheetId="1" r:id="rId1"/>
    <sheet name="10-1" sheetId="2" r:id="rId2"/>
    <sheet name="10-2(1)" sheetId="3" r:id="rId3"/>
    <sheet name="10-2(2)" sheetId="4" r:id="rId4"/>
    <sheet name="10-2(3)" sheetId="5" r:id="rId5"/>
    <sheet name="10-3(1)" sheetId="6" r:id="rId6"/>
    <sheet name="10-3(2)" sheetId="7" r:id="rId7"/>
    <sheet name="10-4(1)" sheetId="8" r:id="rId8"/>
    <sheet name="10-4(2)" sheetId="9" r:id="rId9"/>
    <sheet name="10-5" sheetId="10" r:id="rId10"/>
    <sheet name="10-6(1)(2)(3)(4)(5)" sheetId="11" r:id="rId11"/>
    <sheet name="10-7(1)(2)(3)(4)" sheetId="12" r:id="rId12"/>
    <sheet name="10-8" sheetId="13" r:id="rId13"/>
    <sheet name="10-9" sheetId="14" r:id="rId14"/>
    <sheet name="10-10" sheetId="15" r:id="rId15"/>
    <sheet name="10-11(1)" sheetId="16" r:id="rId16"/>
    <sheet name="10-11(2)" sheetId="17" r:id="rId17"/>
    <sheet name="10-11(3)" sheetId="18" r:id="rId18"/>
    <sheet name="10-12(1)" sheetId="19" r:id="rId19"/>
    <sheet name="10-12(2)" sheetId="20" r:id="rId20"/>
    <sheet name="10-13" sheetId="21" r:id="rId21"/>
    <sheet name="10-14" sheetId="22" r:id="rId22"/>
    <sheet name="10-15" sheetId="23" r:id="rId23"/>
    <sheet name="10-16" sheetId="24" r:id="rId24"/>
    <sheet name="10-17" sheetId="25" r:id="rId25"/>
    <sheet name="10-18" sheetId="26" r:id="rId26"/>
    <sheet name="10-19" sheetId="27" r:id="rId27"/>
    <sheet name="10-20" sheetId="28" r:id="rId28"/>
    <sheet name="10-21(1)(2)" sheetId="29" r:id="rId29"/>
    <sheet name="10-22" sheetId="30" r:id="rId30"/>
  </sheets>
  <definedNames>
    <definedName name="_xlnm.Print_Area" localSheetId="14">'10-10'!$A$1:$J$78</definedName>
    <definedName name="_xlnm.Print_Area" localSheetId="28">'10-21(1)(2)'!$A$1:$I$56</definedName>
    <definedName name="_xlnm.Print_Area" localSheetId="10">'10-6(1)(2)(3)(4)(5)'!$A$1:$L$56</definedName>
    <definedName name="_xlnm.Print_Titles" localSheetId="14">'10-10'!$1:$6</definedName>
  </definedNames>
  <calcPr fullCalcOnLoad="1"/>
</workbook>
</file>

<file path=xl/sharedStrings.xml><?xml version="1.0" encoding="utf-8"?>
<sst xmlns="http://schemas.openxmlformats.org/spreadsheetml/2006/main" count="1666" uniqueCount="930">
  <si>
    <t>－５．０～－  ５．０</t>
  </si>
  <si>
    <t>－２．０～－２．０</t>
  </si>
  <si>
    <t>平成19年3月31日現在  単位：ｍ</t>
  </si>
  <si>
    <t>区　　　　　　　　　　分</t>
  </si>
  <si>
    <t>延　　　　長</t>
  </si>
  <si>
    <t>北防波堤（本港）</t>
  </si>
  <si>
    <t>防砂堤（本港）</t>
  </si>
  <si>
    <t>第２北防波堤（北港）</t>
  </si>
  <si>
    <t>第１船だまり防砂堤</t>
  </si>
  <si>
    <t>南防波堤（本港）</t>
  </si>
  <si>
    <t>袖岡船だまり防波堤</t>
  </si>
  <si>
    <t>護岸（総延長）</t>
  </si>
  <si>
    <t>第１船だまり防波堤</t>
  </si>
  <si>
    <t>北防波堤（北港）</t>
  </si>
  <si>
    <t>波除堤（北港）</t>
  </si>
  <si>
    <t>突堤</t>
  </si>
  <si>
    <t>古湊木材泊地防波堤</t>
  </si>
  <si>
    <t>護岸</t>
  </si>
  <si>
    <t>宮海船だまり防波堤</t>
  </si>
  <si>
    <t>離岸堤</t>
  </si>
  <si>
    <t>導流堤</t>
  </si>
  <si>
    <t>名　　　　　　　　　　称</t>
  </si>
  <si>
    <t>管　理　者</t>
  </si>
  <si>
    <t>延　　長</t>
  </si>
  <si>
    <t>水　　深</t>
  </si>
  <si>
    <t>トン数（Ｄ／Ｗ）</t>
  </si>
  <si>
    <t>大浜ふ頭第１岸壁</t>
  </si>
  <si>
    <t>大浜ふ頭第２岸壁</t>
  </si>
  <si>
    <t>西ふ頭岸壁</t>
  </si>
  <si>
    <t>西ふ頭（-5．5ｍ）岸壁</t>
  </si>
  <si>
    <t>東ふ頭新町岸壁</t>
  </si>
  <si>
    <t>東ふ頭船場町岸壁</t>
  </si>
  <si>
    <t>東ふ頭船場町第２岸壁</t>
  </si>
  <si>
    <t>水産第１岸壁</t>
  </si>
  <si>
    <t>水産第２岸壁</t>
  </si>
  <si>
    <t>袖岡ふ頭岸壁</t>
  </si>
  <si>
    <t>石油桟橋</t>
  </si>
  <si>
    <t>物揚場</t>
  </si>
  <si>
    <t>古湊ふ頭第１号岸壁</t>
  </si>
  <si>
    <t>古湊ふ頭第２号岸壁</t>
  </si>
  <si>
    <t>古湊ふ頭第３号岸壁</t>
  </si>
  <si>
    <t>古湊係船杭</t>
  </si>
  <si>
    <t>酒田共同火力専用岸壁</t>
  </si>
  <si>
    <t>共同火力揚油ドルフィン</t>
  </si>
  <si>
    <t>宮海第２号岸壁</t>
  </si>
  <si>
    <t>宮海第３号岸壁</t>
  </si>
  <si>
    <t>〃</t>
  </si>
  <si>
    <t>宮海第４号岸壁</t>
  </si>
  <si>
    <t>宮海第５号岸壁</t>
  </si>
  <si>
    <t>名　　称</t>
  </si>
  <si>
    <t>同時積降
可能車数</t>
  </si>
  <si>
    <t>１日最大発
車可能車数</t>
  </si>
  <si>
    <t>１ヵ月当たり
配車可能数</t>
  </si>
  <si>
    <t>終点まで1,924ｍ</t>
  </si>
  <si>
    <t>単位：ｔ</t>
  </si>
  <si>
    <t>平成18年</t>
  </si>
  <si>
    <t>平      成      18     年</t>
  </si>
  <si>
    <t>平成18年</t>
  </si>
  <si>
    <t>山形県</t>
  </si>
  <si>
    <t>長さ２，０００ｍ×幅４５ｍ （Ｎ６°34′51″E真方位）</t>
  </si>
  <si>
    <t>長さ２，０００ｍ×幅４５ｍ （Ｎ７９°２６′４９″E真方位）</t>
  </si>
  <si>
    <t>舗装設計強度ＬＡ－１２(換算単車輪荷重　３０．０ｔ）</t>
  </si>
  <si>
    <t>２６，７７０㎡（１０バース、中型 Ｊ－２、小型 Ｊ－１、ＹＳ級－１、</t>
  </si>
  <si>
    <t>ＩＬＳ（計器着陸装置）、ＶＯＲ／ＤＭＥ、蔵王山田ＶＯＲ</t>
  </si>
  <si>
    <t>平成17年</t>
  </si>
  <si>
    <t>平成18年</t>
  </si>
  <si>
    <t>-</t>
  </si>
  <si>
    <t xml:space="preserve"> -</t>
  </si>
  <si>
    <t>資料：県交通政策課　（２）～（５）についても同じ</t>
  </si>
  <si>
    <t>平成17年</t>
  </si>
  <si>
    <t>-</t>
  </si>
  <si>
    <t>平成17年</t>
  </si>
  <si>
    <t>平成17年</t>
  </si>
  <si>
    <t>-</t>
  </si>
  <si>
    <t>平成17年</t>
  </si>
  <si>
    <t>平成17年</t>
  </si>
  <si>
    <t>　　</t>
  </si>
  <si>
    <t>平成17年</t>
  </si>
  <si>
    <t>平成18年</t>
  </si>
  <si>
    <t>山形自動車道</t>
  </si>
  <si>
    <t>〃</t>
  </si>
  <si>
    <t>〃</t>
  </si>
  <si>
    <t>一般国道４７号</t>
  </si>
  <si>
    <t>一般国道１２１号</t>
  </si>
  <si>
    <t>一般国道２８６号</t>
  </si>
  <si>
    <t>特定貨物</t>
  </si>
  <si>
    <t>特別積合せ事業</t>
  </si>
  <si>
    <t>取　　扱</t>
  </si>
  <si>
    <t>平成17年度</t>
  </si>
  <si>
    <t>平成18年度</t>
  </si>
  <si>
    <t>※</t>
  </si>
  <si>
    <t>平成18年度</t>
  </si>
  <si>
    <t>貨          物          用</t>
  </si>
  <si>
    <t>年   度   別</t>
  </si>
  <si>
    <t>普通・</t>
  </si>
  <si>
    <t>小型</t>
  </si>
  <si>
    <t>平 成 14 年 度</t>
  </si>
  <si>
    <t>平 成 15 年 度</t>
  </si>
  <si>
    <t>平 成 16 年 度</t>
  </si>
  <si>
    <t>平 成 17 年 度</t>
  </si>
  <si>
    <t>平 成 18 年 度</t>
  </si>
  <si>
    <t>年   度   別</t>
  </si>
  <si>
    <t xml:space="preserve">    17</t>
  </si>
  <si>
    <r>
      <t xml:space="preserve">    18</t>
    </r>
  </si>
  <si>
    <t>18年 1月　</t>
  </si>
  <si>
    <t xml:space="preserve">     2</t>
  </si>
  <si>
    <t xml:space="preserve">    10</t>
  </si>
  <si>
    <t>各年10月分 単位：ｔ</t>
  </si>
  <si>
    <t>都道府県別</t>
  </si>
  <si>
    <t>発送量
(山形→各地)</t>
  </si>
  <si>
    <t>到着量
(各地→山形)</t>
  </si>
  <si>
    <t>平成15年</t>
  </si>
  <si>
    <t>平成16年</t>
  </si>
  <si>
    <t>各年10月分　単位：ｔ</t>
  </si>
  <si>
    <t>品目</t>
  </si>
  <si>
    <t>平成15年</t>
  </si>
  <si>
    <t>平成16年</t>
  </si>
  <si>
    <t>総数</t>
  </si>
  <si>
    <t>工業用非金属鉱物</t>
  </si>
  <si>
    <t>化学工業品</t>
  </si>
  <si>
    <t>紙･パルプ</t>
  </si>
  <si>
    <t>穀物</t>
  </si>
  <si>
    <t>非鉄金属</t>
  </si>
  <si>
    <t>繊維工業品</t>
  </si>
  <si>
    <t>食料工業品</t>
  </si>
  <si>
    <t>機        械</t>
  </si>
  <si>
    <t>日用品</t>
  </si>
  <si>
    <t>セメント</t>
  </si>
  <si>
    <t>その他の製造工業品</t>
  </si>
  <si>
    <t>その他の窯業品</t>
  </si>
  <si>
    <t>金属くず</t>
  </si>
  <si>
    <t>揮発油</t>
  </si>
  <si>
    <t>その他のくずもの</t>
  </si>
  <si>
    <t>その他の石油製品</t>
  </si>
  <si>
    <t>動植物性飼・肥料</t>
  </si>
  <si>
    <t>石炭</t>
  </si>
  <si>
    <t>石炭製品</t>
  </si>
  <si>
    <t>廃棄物</t>
  </si>
  <si>
    <t>化学薬品</t>
  </si>
  <si>
    <t>輸送用容器</t>
  </si>
  <si>
    <t>化学肥料</t>
  </si>
  <si>
    <t>取り合せ品</t>
  </si>
  <si>
    <t>分類不能</t>
  </si>
  <si>
    <t>かみのやま温泉</t>
  </si>
  <si>
    <t>フラワー長井線</t>
  </si>
  <si>
    <t>羽越本線</t>
  </si>
  <si>
    <t>注：百人未満四捨五入のため各欄の合計と一致しない場合がある。</t>
  </si>
  <si>
    <t>注：郵便物は有料のみである。（年賀、選挙郵便物を含む）</t>
  </si>
  <si>
    <t>資料：郵便事業株式会社東北支社</t>
  </si>
  <si>
    <t>年　　度</t>
  </si>
  <si>
    <t>総　　　数</t>
  </si>
  <si>
    <t>事務用</t>
  </si>
  <si>
    <t>平成18年度</t>
  </si>
  <si>
    <t>鶴岡市</t>
  </si>
  <si>
    <t>…</t>
  </si>
  <si>
    <t>平成18年度</t>
  </si>
  <si>
    <t>ＰＨＳ</t>
  </si>
  <si>
    <t>ＤＳＬ</t>
  </si>
  <si>
    <t>ケーブルインターネット</t>
  </si>
  <si>
    <t xml:space="preserve">  資料：日本放送協会 ｢放送受信契約数統計要覧｣</t>
  </si>
  <si>
    <t>㈱ニューメディア</t>
  </si>
  <si>
    <t>(2)車種別・市町村別自動車保有台数</t>
  </si>
  <si>
    <t>総数</t>
  </si>
  <si>
    <t>乗合</t>
  </si>
  <si>
    <t>特種(殊)用途用</t>
  </si>
  <si>
    <t>総数</t>
  </si>
  <si>
    <t>普通車</t>
  </si>
  <si>
    <t>小型車</t>
  </si>
  <si>
    <t>総数</t>
  </si>
  <si>
    <t>普通車</t>
  </si>
  <si>
    <t>総数</t>
  </si>
  <si>
    <t>軽二輪車</t>
  </si>
  <si>
    <t>総数</t>
  </si>
  <si>
    <t>　　２）「自動車1台当たり人口」、「1世帯当たり自動車数」の算出に要した人口と世帯数は、</t>
  </si>
  <si>
    <t>　　　　｢住民基本台帳に基づく人口・世帯数表」による。</t>
  </si>
  <si>
    <t>所属地名</t>
  </si>
  <si>
    <t>港口方向</t>
  </si>
  <si>
    <t>大   型   船</t>
  </si>
  <si>
    <t>小   型   船</t>
  </si>
  <si>
    <t>酒田港</t>
  </si>
  <si>
    <t>酒田市</t>
  </si>
  <si>
    <t>南西</t>
  </si>
  <si>
    <t>－４．５～－１３．０</t>
  </si>
  <si>
    <t>－２．０～－４．０</t>
  </si>
  <si>
    <t>鼠ヶ関港</t>
  </si>
  <si>
    <t>北西</t>
  </si>
  <si>
    <t>加茂港</t>
  </si>
  <si>
    <t>鶴岡市</t>
  </si>
  <si>
    <t>－４．５～－  ４．５</t>
  </si>
  <si>
    <t>港　 名</t>
  </si>
  <si>
    <t>泊　　　地　　　水　　　深</t>
  </si>
  <si>
    <t>泊　　　地　　　面　　　積</t>
  </si>
  <si>
    <t>鶴岡市</t>
  </si>
  <si>
    <t>（１）外かく施設</t>
  </si>
  <si>
    <t>防   波   堤</t>
  </si>
  <si>
    <t>防   砂   堤</t>
  </si>
  <si>
    <t>取付護岸（総延長）</t>
  </si>
  <si>
    <t>海         岸</t>
  </si>
  <si>
    <t>10基        546</t>
  </si>
  <si>
    <t>8基       1,360</t>
  </si>
  <si>
    <t xml:space="preserve">そ   の   他 </t>
  </si>
  <si>
    <t>（２）係留施設</t>
  </si>
  <si>
    <t>係     船     数</t>
  </si>
  <si>
    <t>バース数</t>
  </si>
  <si>
    <t>本   港   地   区</t>
  </si>
  <si>
    <t>山形県</t>
  </si>
  <si>
    <t>〃</t>
  </si>
  <si>
    <t>北   港   地   区</t>
  </si>
  <si>
    <t>酒田共同火力(株)</t>
  </si>
  <si>
    <t>（３）臨港鉄道</t>
  </si>
  <si>
    <t>（単一又は複線キロ）</t>
  </si>
  <si>
    <t>陸扱</t>
  </si>
  <si>
    <t>水扱</t>
  </si>
  <si>
    <t>酒田～酒田港</t>
  </si>
  <si>
    <t>酒田駅</t>
  </si>
  <si>
    <t>酒田</t>
  </si>
  <si>
    <t>東ふ頭</t>
  </si>
  <si>
    <t>間側線</t>
  </si>
  <si>
    <t>港駅</t>
  </si>
  <si>
    <t>西ふ頭</t>
  </si>
  <si>
    <t>単線2,700ｍ</t>
  </si>
  <si>
    <t>－</t>
  </si>
  <si>
    <t>大浜ふ頭</t>
  </si>
  <si>
    <t>酒田港駅より山形県酒田港</t>
  </si>
  <si>
    <t>酒田港公共臨港線起点より</t>
  </si>
  <si>
    <t>公共臨港線</t>
  </si>
  <si>
    <t>公共臨港線分岐点まで単線310ｍ</t>
  </si>
  <si>
    <t>防砂堤（外港）</t>
  </si>
  <si>
    <t>第１酒田 P B S防波堤</t>
  </si>
  <si>
    <t>第２酒田 P B S防波堤</t>
  </si>
  <si>
    <t>波除堤（漁港区）</t>
  </si>
  <si>
    <t>資料：県交通政策課    （２）、（３）についても同じ。</t>
  </si>
  <si>
    <t>新日本石油･ジャパンエナジー等</t>
  </si>
  <si>
    <t>青南商事専用岸壁</t>
  </si>
  <si>
    <t>（株）青南商事</t>
  </si>
  <si>
    <t>酒田共同火力石炭岸壁</t>
  </si>
  <si>
    <t>外   港   地   区</t>
  </si>
  <si>
    <t>高砂第２号岸壁</t>
  </si>
  <si>
    <t>分岐
地点</t>
  </si>
  <si>
    <t>臨港
駅名</t>
  </si>
  <si>
    <t>直接関係
あるふ頭</t>
  </si>
  <si>
    <t>幹線から臨港駅又は
主要地点までの線路長</t>
  </si>
  <si>
    <t>臨港駅又は主要地点
からふ頭までの線路長</t>
  </si>
  <si>
    <t>分岐点より酒田港駅まで</t>
  </si>
  <si>
    <t>酒田港駅より東ふ頭まで300ｍ</t>
  </si>
  <si>
    <t>酒田港駅より西ふ頭まで1,300ｍ</t>
  </si>
  <si>
    <t>（１）酒田港</t>
  </si>
  <si>
    <t>年別</t>
  </si>
  <si>
    <t>総数</t>
  </si>
  <si>
    <t>外航汽船</t>
  </si>
  <si>
    <t>内航汽船</t>
  </si>
  <si>
    <t>船舶種類別</t>
  </si>
  <si>
    <t>隻数</t>
  </si>
  <si>
    <t>総トン数</t>
  </si>
  <si>
    <t>商船</t>
  </si>
  <si>
    <t>漁船</t>
  </si>
  <si>
    <t>避難船</t>
  </si>
  <si>
    <t>その他</t>
  </si>
  <si>
    <t>資料：県交通政策課</t>
  </si>
  <si>
    <t>（２）鼠ヶ関港及び加茂港</t>
  </si>
  <si>
    <t>区分</t>
  </si>
  <si>
    <t>平      成      16     年</t>
  </si>
  <si>
    <t>平      成      17     年</t>
  </si>
  <si>
    <t>総数</t>
  </si>
  <si>
    <t>総隻数</t>
  </si>
  <si>
    <t>総トン数</t>
  </si>
  <si>
    <t>単位：ｔ</t>
  </si>
  <si>
    <t>（１）酒田港</t>
  </si>
  <si>
    <t>輸      移      出</t>
  </si>
  <si>
    <t>輸       移       入</t>
  </si>
  <si>
    <t>平成16年</t>
  </si>
  <si>
    <t>平成17年</t>
  </si>
  <si>
    <t>農水産品</t>
  </si>
  <si>
    <t>林産品</t>
  </si>
  <si>
    <t>鉱産品</t>
  </si>
  <si>
    <t>化学工業品</t>
  </si>
  <si>
    <t>軽工業品</t>
  </si>
  <si>
    <t>雑工業品</t>
  </si>
  <si>
    <t>特殊品</t>
  </si>
  <si>
    <t>年      別                     港      別</t>
  </si>
  <si>
    <t>金属      工業品</t>
  </si>
  <si>
    <t>化学         工業品</t>
  </si>
  <si>
    <t>輸</t>
  </si>
  <si>
    <t>移</t>
  </si>
  <si>
    <t>出</t>
  </si>
  <si>
    <t>入</t>
  </si>
  <si>
    <t>金属工業品</t>
  </si>
  <si>
    <t>分類不能のもの</t>
  </si>
  <si>
    <t>山　形　空　港</t>
  </si>
  <si>
    <t>庄　内　空　港</t>
  </si>
  <si>
    <t>種類</t>
  </si>
  <si>
    <t>陸上飛行場　第２種　（Ｂ）</t>
  </si>
  <si>
    <t>陸上飛行場　第３種</t>
  </si>
  <si>
    <t>設置者</t>
  </si>
  <si>
    <t>管理者</t>
  </si>
  <si>
    <t>位置</t>
  </si>
  <si>
    <t>山形県東根市</t>
  </si>
  <si>
    <t>山形県酒田市・鶴岡市</t>
  </si>
  <si>
    <t>総面積</t>
  </si>
  <si>
    <t>９１．５ｈａ（９１４，９４３㎡）</t>
  </si>
  <si>
    <t>１０７．５ｈａ（１，０７４，８０６㎡）</t>
  </si>
  <si>
    <t>着陸帯</t>
  </si>
  <si>
    <t>長さ２，１２０ｍ×幅３００ｍ　　C級</t>
  </si>
  <si>
    <t>滑走路</t>
  </si>
  <si>
    <t>舗装設計強度ＬＡ－１２(換算単車輪荷重　３０．０ｔ）</t>
  </si>
  <si>
    <t>誘導路</t>
  </si>
  <si>
    <t>長さ２３０ｍ×幅３０ｍ</t>
  </si>
  <si>
    <t>長さ１５０ｍ×幅３０ｍ</t>
  </si>
  <si>
    <t>エプロン</t>
  </si>
  <si>
    <t>３３，７５０㎡（４バース：中型 Ｊ－３、小型 Ｊ－１）</t>
  </si>
  <si>
    <t>小型機－６）</t>
  </si>
  <si>
    <t>空港保安</t>
  </si>
  <si>
    <t>無線施設</t>
  </si>
  <si>
    <t>ＩＬＳ（計器着陸装置）、ＶＯＲ／ＤＭＥ</t>
  </si>
  <si>
    <t>就航路線等</t>
  </si>
  <si>
    <t>ターミナル施設</t>
  </si>
  <si>
    <t>ターミナルビル  延床面積 ５，３１１㎡</t>
  </si>
  <si>
    <t>ターミナルビル  延床面積 ５，３４６㎡</t>
  </si>
  <si>
    <t>航空局庁舎　　 延床面積 １，４４２㎡</t>
  </si>
  <si>
    <t>航空局庁舎　　 延床面積 １，３４２㎡</t>
  </si>
  <si>
    <t>貨物ビル　　　　 床 面 積      ６２５㎡</t>
  </si>
  <si>
    <t>貨物ビル　　　    床 面 積　   ４６７㎡</t>
  </si>
  <si>
    <t>給油施設</t>
  </si>
  <si>
    <t xml:space="preserve">   給油タンク　２００ｋｌ　１基</t>
  </si>
  <si>
    <t xml:space="preserve">   給油タンク　１１０ｋｌ　２基</t>
  </si>
  <si>
    <t xml:space="preserve">   小型機燃料給油施設</t>
  </si>
  <si>
    <t>国土交通大臣</t>
  </si>
  <si>
    <t>精密進入（ＣＡＴ-１）用航空灯火一式、エプロン照明灯等</t>
  </si>
  <si>
    <t>東京（１往復）、大阪（４往復）、札幌（１往復）、名古屋（１往復）</t>
  </si>
  <si>
    <t>東京（4往復）、大阪（１往復）、札幌（5月～10月季節運航１往復）</t>
  </si>
  <si>
    <t>注：滑走路の方位については、世界測地系による。</t>
  </si>
  <si>
    <t>資料：県交通政策課</t>
  </si>
  <si>
    <t>（１）総数</t>
  </si>
  <si>
    <t>単位：便数＝便、率＝％、客数＝人、貨物・郵便＝ｋｇ</t>
  </si>
  <si>
    <t>年別</t>
  </si>
  <si>
    <t>旅　　客　　輸　　送</t>
  </si>
  <si>
    <t>貨          物</t>
  </si>
  <si>
    <t>郵          便</t>
  </si>
  <si>
    <t>運航便数</t>
  </si>
  <si>
    <t>欠航便数</t>
  </si>
  <si>
    <t>就航率</t>
  </si>
  <si>
    <t>乗客数</t>
  </si>
  <si>
    <t>降客数</t>
  </si>
  <si>
    <t>利用率</t>
  </si>
  <si>
    <t>積</t>
  </si>
  <si>
    <t>降</t>
  </si>
  <si>
    <t>平成14年</t>
  </si>
  <si>
    <t>平成15年</t>
  </si>
  <si>
    <t>（２）東京便</t>
  </si>
  <si>
    <t>-</t>
  </si>
  <si>
    <t>（３）大阪便</t>
  </si>
  <si>
    <t>（４）札幌便</t>
  </si>
  <si>
    <t>（５）名古屋便</t>
  </si>
  <si>
    <t>単位：便数＝便、率＝％、客数＝人、貨物・郵便＝kg</t>
  </si>
  <si>
    <t>-</t>
  </si>
  <si>
    <t xml:space="preserve"> -</t>
  </si>
  <si>
    <t>（１）総数</t>
  </si>
  <si>
    <t xml:space="preserve">       単位：便数＝便、率＝％、客数＝人、貨物・郵便＝ｋｇ</t>
  </si>
  <si>
    <t>注：平成10年以降12月から翌年4月（平成14年は4月25日）まで季節運休。平成16年4月から通年運航だが貨物の取り扱いはない。</t>
  </si>
  <si>
    <t>旅               客               輸               送</t>
  </si>
  <si>
    <t>注：平成10年以降12月(平成13年以降は11月）から翌年４月まで季節運休。</t>
  </si>
  <si>
    <t>単位：台数＝台、金額＝千円</t>
  </si>
  <si>
    <t>年   別</t>
  </si>
  <si>
    <t>羽黒山自動車道</t>
  </si>
  <si>
    <t>湯殿山自動車道</t>
  </si>
  <si>
    <t>西蔵王高原ライン</t>
  </si>
  <si>
    <t>月   別</t>
  </si>
  <si>
    <t>台数</t>
  </si>
  <si>
    <t>金額</t>
  </si>
  <si>
    <t>　　　　 庄内交通株式会社&lt;羽黒山自動車道、湯殿山自動車道&gt;</t>
  </si>
  <si>
    <t>平成18年</t>
  </si>
  <si>
    <t>資料 ： 山形県道路公社&lt;西吾妻スカイバレー、西蔵王高原ライン&gt;</t>
  </si>
  <si>
    <t>単位：台</t>
  </si>
  <si>
    <t>西川本線</t>
  </si>
  <si>
    <t>西川インター</t>
  </si>
  <si>
    <t>寒河江インター</t>
  </si>
  <si>
    <t>山形北インター</t>
  </si>
  <si>
    <t>山形蔵王インター</t>
  </si>
  <si>
    <t>年別</t>
  </si>
  <si>
    <t>入口</t>
  </si>
  <si>
    <t>出口</t>
  </si>
  <si>
    <t>月別</t>
  </si>
  <si>
    <t>交通量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</si>
  <si>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</si>
  <si>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</si>
  <si>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</si>
  <si>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</si>
  <si>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</si>
  <si>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</si>
  <si>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</si>
  <si>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</si>
  <si>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</si>
  <si>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</si>
  <si>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</si>
  <si>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</si>
  <si>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関沢インター</t>
  </si>
  <si>
    <t>米沢北インター</t>
  </si>
  <si>
    <t>湯殿山インター</t>
  </si>
  <si>
    <t>鶴岡インター</t>
  </si>
  <si>
    <t>酒田インター</t>
  </si>
  <si>
    <t>山形上山インター</t>
  </si>
  <si>
    <t>山形中央インター</t>
  </si>
  <si>
    <t>天童インター</t>
  </si>
  <si>
    <t>東根インター</t>
  </si>
  <si>
    <t>寒河江ＳＡ</t>
  </si>
  <si>
    <t>資料：東日本高速道路株式会社　東北支社　山形管理事務所、同鶴岡工事事務所</t>
  </si>
  <si>
    <t>平日</t>
  </si>
  <si>
    <t>昼夜率</t>
  </si>
  <si>
    <t>休日</t>
  </si>
  <si>
    <t>１２時間</t>
  </si>
  <si>
    <t>国道名</t>
  </si>
  <si>
    <t>２４時間</t>
  </si>
  <si>
    <t>２４ｈ/</t>
  </si>
  <si>
    <t>休日/</t>
  </si>
  <si>
    <t>観測地点地名</t>
  </si>
  <si>
    <t>１２ｈ</t>
  </si>
  <si>
    <t>台</t>
  </si>
  <si>
    <t>関沢ＩＣ～山形蔵王ＩＣ間</t>
  </si>
  <si>
    <t>山形蔵王ＩＣ～山形北ＩＣ間</t>
  </si>
  <si>
    <t>山形北ＩＣ～山形ＪＣＴ間</t>
  </si>
  <si>
    <t>山形ＪＣＴ～寒河江ＩＣ間</t>
  </si>
  <si>
    <t>寒河江ＩＣ～寒河江ＳＡ間</t>
  </si>
  <si>
    <t>寒河江ＳＡ～西川ＩＣ間</t>
  </si>
  <si>
    <t>西川ＩＣ～月山ＩＣ間</t>
  </si>
  <si>
    <t>湯殿山ＩＣ～庄内あさひＩＣ間</t>
  </si>
  <si>
    <t>庄内あさひＩＣ～鶴岡ＩＣ間</t>
  </si>
  <si>
    <t>鶴岡ＩＣ～庄内空港ＩＣ間</t>
  </si>
  <si>
    <t>庄内空港ＩＣ～酒田ＩＣ間</t>
  </si>
  <si>
    <t>酒田ＩＣ～酒田みなとＩＣ間</t>
  </si>
  <si>
    <t>東北中央自動車道</t>
  </si>
  <si>
    <t>山形上山ＩＣ～山形中央ＩＣ間</t>
  </si>
  <si>
    <t>山形中央ＩＣ～山形ＪＣＴ間</t>
  </si>
  <si>
    <t>山形ＪＣＴ～天童ＩＣ間</t>
  </si>
  <si>
    <t>天童ＩＣ～東根ＩＣ間</t>
  </si>
  <si>
    <t>米沢北ＩＣ～南陽高畠ＩＣ間</t>
  </si>
  <si>
    <t>一般国道７号　　　　　　　　　　</t>
  </si>
  <si>
    <t>鶴岡市鼠ヶ関</t>
  </si>
  <si>
    <t>鶴岡市由良</t>
  </si>
  <si>
    <t>東田川郡三川町大字猪子</t>
  </si>
  <si>
    <t>酒田市広野字上割</t>
  </si>
  <si>
    <t>酒田市宮海字南砂畑</t>
  </si>
  <si>
    <t>一般国道１３号</t>
  </si>
  <si>
    <t>米沢市板谷字岩影</t>
  </si>
  <si>
    <t>東置賜郡高畠町字福沢</t>
  </si>
  <si>
    <t>南陽市爼柳</t>
  </si>
  <si>
    <t>上山市仙石</t>
  </si>
  <si>
    <t>山形市山家二丁目</t>
  </si>
  <si>
    <t>天童市中里七丁目</t>
  </si>
  <si>
    <t>東根市神町西四丁目</t>
  </si>
  <si>
    <t>村山市楯岡中央一丁目</t>
  </si>
  <si>
    <t>尾花沢市大字横内</t>
  </si>
  <si>
    <t>新庄市大字鳥越字舟田</t>
  </si>
  <si>
    <t>新庄市泉田字小橋</t>
  </si>
  <si>
    <t>新庄市大字福田字福田山</t>
  </si>
  <si>
    <t>東田川郡庄内町清川</t>
  </si>
  <si>
    <t>一般国道４８号　　　　　　　　　</t>
  </si>
  <si>
    <t>東根市関山</t>
  </si>
  <si>
    <t>天童市大字川原子字横内</t>
  </si>
  <si>
    <t>一般国道１１２号　　　　　　　　</t>
  </si>
  <si>
    <t>山形市鉄砲町一丁目</t>
  </si>
  <si>
    <t>山形市内表</t>
  </si>
  <si>
    <t>東村山郡中山町大字長崎字新町</t>
  </si>
  <si>
    <t>寒河江市大字高屋</t>
  </si>
  <si>
    <t>寒河江市大字寒河江字横道</t>
  </si>
  <si>
    <t>寒河江市大字西根</t>
  </si>
  <si>
    <t>寒河江市大字八鍬字東</t>
  </si>
  <si>
    <t>西村山郡西川町大字海味</t>
  </si>
  <si>
    <t>鶴岡市田麦俣</t>
  </si>
  <si>
    <t>鶴岡市外内島</t>
  </si>
  <si>
    <t>酒田市堤町三丁目</t>
  </si>
  <si>
    <t>一般国道１１３号</t>
  </si>
  <si>
    <t>西置賜郡小国町横根</t>
  </si>
  <si>
    <t>西置賜郡小国町大字松岡</t>
  </si>
  <si>
    <t>西置賜郡飯豊町大字手ノ子向原</t>
  </si>
  <si>
    <t>東置賜郡川西町大字西大塚</t>
  </si>
  <si>
    <t>東置賜郡高畠町大字深沼</t>
  </si>
  <si>
    <t>東置賜郡高畠町大字二井宿</t>
  </si>
  <si>
    <t>米沢市矢来二丁目</t>
  </si>
  <si>
    <t>山形市東山形二丁目</t>
  </si>
  <si>
    <t>一般国道２８７号　　　　　　　　</t>
  </si>
  <si>
    <t>長井市歌丸</t>
  </si>
  <si>
    <t>西置賜郡白鷹町大字畔藤</t>
  </si>
  <si>
    <t>西村山郡河北町谷地字真木</t>
  </si>
  <si>
    <t>一般国道３４４号　　　　　　　　</t>
  </si>
  <si>
    <t>酒田市大字安田字大平</t>
  </si>
  <si>
    <t>一般国道３４５号　　　　　　　　</t>
  </si>
  <si>
    <t>鶴岡市藤島字笹花</t>
  </si>
  <si>
    <t>一般国道３４７号</t>
  </si>
  <si>
    <t>尾花沢市大字尾花沢字大導寺</t>
  </si>
  <si>
    <t>尾花沢市二藤袋字原</t>
  </si>
  <si>
    <t>一般国道３４８号　　　　　　　　</t>
  </si>
  <si>
    <t>山形市南館三丁目</t>
  </si>
  <si>
    <t>一般国道４５８号　　　　　　　　</t>
  </si>
  <si>
    <t>最上郡大蔵村大字南山</t>
  </si>
  <si>
    <t>寒河江市大字平塩字沖ノ目</t>
  </si>
  <si>
    <t>上山市軽井沢一丁目</t>
  </si>
  <si>
    <t>一般国道１３号（米沢南陽道路）</t>
  </si>
  <si>
    <t>注：２）交通量は自動車類交通量の合計。</t>
  </si>
  <si>
    <t>注：３）平日24時間交通量、休日12時間、24時間交通量については推計値を含む。</t>
  </si>
  <si>
    <t>資料：県道路課「平成17年度自動車交通量調書」</t>
  </si>
  <si>
    <t>（１）事業者数</t>
  </si>
  <si>
    <t>一般</t>
  </si>
  <si>
    <t>一般乗用</t>
  </si>
  <si>
    <t>一般貨物</t>
  </si>
  <si>
    <t>貨物運送</t>
  </si>
  <si>
    <t>軽貨物</t>
  </si>
  <si>
    <t>乗合</t>
  </si>
  <si>
    <t>貸切</t>
  </si>
  <si>
    <t>法人</t>
  </si>
  <si>
    <t>個人</t>
  </si>
  <si>
    <t>平成14年度</t>
  </si>
  <si>
    <t>平成15年度</t>
  </si>
  <si>
    <t>…</t>
  </si>
  <si>
    <t>平成16年度</t>
  </si>
  <si>
    <t>平成18年度</t>
  </si>
  <si>
    <t>（２）旅客輸送</t>
  </si>
  <si>
    <t>年度別・車両別</t>
  </si>
  <si>
    <t>実在車（台）</t>
  </si>
  <si>
    <t>輸送人員（千人）</t>
  </si>
  <si>
    <t>走行キロ（千ｋｍ）</t>
  </si>
  <si>
    <t>輸送収入（千円）</t>
  </si>
  <si>
    <t>一般乗合</t>
  </si>
  <si>
    <t>平成17年度</t>
  </si>
  <si>
    <t>一般貸切</t>
  </si>
  <si>
    <t>（３）自家用自動車有償貸渡事業者数(レンタカー)</t>
  </si>
  <si>
    <t>レンタカー</t>
  </si>
  <si>
    <t>区　分
年度別</t>
  </si>
  <si>
    <t>霊柩輸送</t>
  </si>
  <si>
    <t>注：山形県外に本社のある事業者を含む。特別積合わせ事業については一般貨物の内数。</t>
  </si>
  <si>
    <t>資料：国土交通省東北運輸局山形運輸支局</t>
  </si>
  <si>
    <t>平成18年度</t>
  </si>
  <si>
    <t>(1)年度別保有自動車数</t>
  </si>
  <si>
    <t>乗     用</t>
  </si>
  <si>
    <t>総　　数</t>
  </si>
  <si>
    <t>普通車</t>
  </si>
  <si>
    <t>小型車</t>
  </si>
  <si>
    <t>被けん引車</t>
  </si>
  <si>
    <t>軽自動車</t>
  </si>
  <si>
    <t xml:space="preserve"> 乗用(つづき）</t>
  </si>
  <si>
    <t>小 型 車</t>
  </si>
  <si>
    <t>大型特殊車</t>
  </si>
  <si>
    <t>小型二輪車</t>
  </si>
  <si>
    <t>軽二輪車</t>
  </si>
  <si>
    <t>平 成 15 年 度</t>
  </si>
  <si>
    <t>平 成 16 年 度</t>
  </si>
  <si>
    <t>平 成 17 年 度</t>
  </si>
  <si>
    <t>市部</t>
  </si>
  <si>
    <t>町村部</t>
  </si>
  <si>
    <t>村山地域</t>
  </si>
  <si>
    <t>最上地域</t>
  </si>
  <si>
    <t>置賜地域</t>
  </si>
  <si>
    <t>庄内地域</t>
  </si>
  <si>
    <t>山形市</t>
  </si>
  <si>
    <t>米沢市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</si>
  <si>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</si>
  <si>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</si>
  <si>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</si>
  <si>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</si>
  <si>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</si>
  <si>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</si>
  <si>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</si>
  <si>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</si>
  <si>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</si>
  <si>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</si>
  <si>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</si>
  <si>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</si>
  <si>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</si>
  <si>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</si>
  <si>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</si>
  <si>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</si>
  <si>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</si>
  <si>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</si>
  <si>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</si>
  <si>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</si>
  <si>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</si>
  <si>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</si>
  <si>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</si>
  <si>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</si>
  <si>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</si>
  <si>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</si>
  <si>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</si>
  <si>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</si>
  <si>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</si>
  <si>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</si>
  <si>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所属市町村不明</t>
  </si>
  <si>
    <t>乗合用</t>
  </si>
  <si>
    <t>小　　計</t>
  </si>
  <si>
    <t>特 種 (殊） 用 途 用</t>
  </si>
  <si>
    <t>二　　　輪　　　用</t>
  </si>
  <si>
    <t>軽自動車</t>
  </si>
  <si>
    <t>特種車</t>
  </si>
  <si>
    <t>軽特種車</t>
  </si>
  <si>
    <t>注：総数には所属市町村不明車を含む。</t>
  </si>
  <si>
    <t>資料：国土交通省東北運輸局山形運輸支局「業務概況」</t>
  </si>
  <si>
    <t>平成18年度末現在</t>
  </si>
  <si>
    <t>地域別
市町村別</t>
  </si>
  <si>
    <t>貨物用</t>
  </si>
  <si>
    <t>乗用</t>
  </si>
  <si>
    <t>二輪車</t>
  </si>
  <si>
    <t>自動車
１台当たり
人口</t>
  </si>
  <si>
    <t>１世帯
当たり
自動車数</t>
  </si>
  <si>
    <t>普通車
小型車</t>
  </si>
  <si>
    <t>特種
用途車</t>
  </si>
  <si>
    <t>大型
特殊車</t>
  </si>
  <si>
    <t>小型
二輪車</t>
  </si>
  <si>
    <t>うち三輪</t>
  </si>
  <si>
    <t>庄内町</t>
  </si>
  <si>
    <t>注：１）総数、市部・町村部計、地域計には所属市町村不明車を含む。</t>
  </si>
  <si>
    <t>資料：国土交通省東北運輸局山形運輸支局「業務概況」</t>
  </si>
  <si>
    <t>貨物車</t>
  </si>
  <si>
    <t>乗合車</t>
  </si>
  <si>
    <t>乗用車</t>
  </si>
  <si>
    <t>特種車</t>
  </si>
  <si>
    <t>二輪車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</si>
  <si>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</si>
  <si>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</si>
  <si>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</si>
  <si>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</si>
  <si>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</si>
  <si>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</si>
  <si>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</si>
  <si>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11</t>
  </si>
  <si>
    <t xml:space="preserve">    12</t>
  </si>
  <si>
    <t>単位：台</t>
  </si>
  <si>
    <t>年別</t>
  </si>
  <si>
    <t>新規登録･</t>
  </si>
  <si>
    <t>届出台数</t>
  </si>
  <si>
    <t>資料：国土交通省東北運輸局山形運輸支局</t>
  </si>
  <si>
    <t>都道府県別</t>
  </si>
  <si>
    <t>総      数</t>
  </si>
  <si>
    <t>愛知</t>
  </si>
  <si>
    <t>三重</t>
  </si>
  <si>
    <t>滋賀</t>
  </si>
  <si>
    <t>北海道</t>
  </si>
  <si>
    <t>京都</t>
  </si>
  <si>
    <t>大阪</t>
  </si>
  <si>
    <t>秋　　田</t>
  </si>
  <si>
    <t>兵庫</t>
  </si>
  <si>
    <t>山　　形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</si>
  <si>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</si>
  <si>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</si>
  <si>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</si>
  <si>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</si>
  <si>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</si>
  <si>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</si>
  <si>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</si>
  <si>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</si>
  <si>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</si>
  <si>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</si>
  <si>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</si>
  <si>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</si>
  <si>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</si>
  <si>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</si>
  <si>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</si>
  <si>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</si>
  <si>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</si>
  <si>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青　　森</t>
  </si>
  <si>
    <t>岩　　手</t>
  </si>
  <si>
    <t>奈良</t>
  </si>
  <si>
    <t>宮　　城</t>
  </si>
  <si>
    <t>和歌山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</si>
  <si>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</si>
  <si>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</si>
  <si>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</si>
  <si>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</si>
  <si>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</si>
  <si>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</si>
  <si>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</si>
  <si>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神 奈 川</t>
  </si>
  <si>
    <t>山　　梨</t>
  </si>
  <si>
    <t>新　　潟</t>
  </si>
  <si>
    <t>富　　山</t>
  </si>
  <si>
    <t>石　　川</t>
  </si>
  <si>
    <t>長　　野</t>
  </si>
  <si>
    <t>福　　井</t>
  </si>
  <si>
    <t>岐　　阜</t>
  </si>
  <si>
    <t>静　　岡</t>
  </si>
  <si>
    <t>注：ｔ未満を四捨五入しているため、総数と内訳の計は必ずしも一致しない。</t>
  </si>
  <si>
    <t>資料：国土交通省総合政策局情報管理部「特別積合せトラック調査報告書」</t>
  </si>
  <si>
    <t>山形県発</t>
  </si>
  <si>
    <t>品目</t>
  </si>
  <si>
    <t>野菜・果物</t>
  </si>
  <si>
    <t>畜産品</t>
  </si>
  <si>
    <t>水産品</t>
  </si>
  <si>
    <t>木材</t>
  </si>
  <si>
    <t>薪炭</t>
  </si>
  <si>
    <t>砂利･砂・石材</t>
  </si>
  <si>
    <t>鉄鋼</t>
  </si>
  <si>
    <t>金属製品</t>
  </si>
  <si>
    <t>その他の農産物</t>
  </si>
  <si>
    <t>金属鋼</t>
  </si>
  <si>
    <t>注：限定事業者の実績は含めず。</t>
  </si>
  <si>
    <t>奥羽本線</t>
  </si>
  <si>
    <t>仙山線</t>
  </si>
  <si>
    <t>陸羽西線</t>
  </si>
  <si>
    <t>単位：百人</t>
  </si>
  <si>
    <t>米沢</t>
  </si>
  <si>
    <t>山寺</t>
  </si>
  <si>
    <t>（新庄）</t>
  </si>
  <si>
    <t>高畠</t>
  </si>
  <si>
    <t>合計</t>
  </si>
  <si>
    <t>津谷</t>
  </si>
  <si>
    <t>赤湯</t>
  </si>
  <si>
    <t>古口</t>
  </si>
  <si>
    <t>米坂線</t>
  </si>
  <si>
    <t>狩川</t>
  </si>
  <si>
    <t>蔵王</t>
  </si>
  <si>
    <t>（余目）</t>
  </si>
  <si>
    <t>山形</t>
  </si>
  <si>
    <t>（米沢）</t>
  </si>
  <si>
    <t>北山形</t>
  </si>
  <si>
    <t>羽前小松</t>
  </si>
  <si>
    <t>漆山</t>
  </si>
  <si>
    <t>今泉</t>
  </si>
  <si>
    <t>陸羽東線</t>
  </si>
  <si>
    <t>天童</t>
  </si>
  <si>
    <t>羽前椿</t>
  </si>
  <si>
    <t>神町</t>
  </si>
  <si>
    <t>小国</t>
  </si>
  <si>
    <t>大石田</t>
  </si>
  <si>
    <t>芦沢</t>
  </si>
  <si>
    <t>舟形</t>
  </si>
  <si>
    <t>新庄</t>
  </si>
  <si>
    <t>羽前豊里</t>
  </si>
  <si>
    <t>南陽市役所</t>
  </si>
  <si>
    <t>鼠ヶ関</t>
  </si>
  <si>
    <t>真室川</t>
  </si>
  <si>
    <t>宮内</t>
  </si>
  <si>
    <t>あつみ温泉</t>
  </si>
  <si>
    <t>釜淵</t>
  </si>
  <si>
    <t>おりはた</t>
  </si>
  <si>
    <t>羽前大山</t>
  </si>
  <si>
    <t>大滝</t>
  </si>
  <si>
    <t>梨郷</t>
  </si>
  <si>
    <t>鶴岡</t>
  </si>
  <si>
    <t>及位</t>
  </si>
  <si>
    <t>西大塚</t>
  </si>
  <si>
    <t>藤島</t>
  </si>
  <si>
    <t>余目</t>
  </si>
  <si>
    <t>時庭</t>
  </si>
  <si>
    <t>砂越</t>
  </si>
  <si>
    <t>左沢線</t>
  </si>
  <si>
    <t>南長井</t>
  </si>
  <si>
    <t>長井</t>
  </si>
  <si>
    <t>本楯</t>
  </si>
  <si>
    <t>（北山形）</t>
  </si>
  <si>
    <t>遊佐</t>
  </si>
  <si>
    <t>羽前山辺</t>
  </si>
  <si>
    <t>羽前成田</t>
  </si>
  <si>
    <t>吹浦</t>
  </si>
  <si>
    <t>羽前長崎</t>
  </si>
  <si>
    <t>白兎</t>
  </si>
  <si>
    <t>寒河江</t>
  </si>
  <si>
    <t>蚕桑</t>
  </si>
  <si>
    <t>羽前高松</t>
  </si>
  <si>
    <t>鮎貝</t>
  </si>
  <si>
    <t>左沢</t>
  </si>
  <si>
    <t>荒砥</t>
  </si>
  <si>
    <t>無人駅</t>
  </si>
  <si>
    <t>最上</t>
  </si>
  <si>
    <t>さくらんぼ東根</t>
  </si>
  <si>
    <t>村山</t>
  </si>
  <si>
    <t>あやめ公園</t>
  </si>
  <si>
    <t>　　東日本旅客鉄道株式会社の路線については、平成14年度以降、無人駅（業務委託分除く）の集計は行っていない。</t>
  </si>
  <si>
    <t>資料：東日本旅客鉄道株式会社山形支店、山形鉄道株式会社</t>
  </si>
  <si>
    <t>郵便局数（各年度末現在）</t>
  </si>
  <si>
    <t>郵便物取扱数（単位：千通、千個）</t>
  </si>
  <si>
    <t>年度別</t>
  </si>
  <si>
    <t>普通局</t>
  </si>
  <si>
    <t>特　　定　　局</t>
  </si>
  <si>
    <t>簡易局</t>
  </si>
  <si>
    <t>総　数</t>
  </si>
  <si>
    <t>内国引受通常郵便物数</t>
  </si>
  <si>
    <t>内国引受小包郵便物数</t>
  </si>
  <si>
    <t>集配</t>
  </si>
  <si>
    <t>無集配</t>
  </si>
  <si>
    <t>普通</t>
  </si>
  <si>
    <t>特殊</t>
  </si>
  <si>
    <t>一般加入電話</t>
  </si>
  <si>
    <t>ビル電話</t>
  </si>
  <si>
    <t>公衆電話</t>
  </si>
  <si>
    <t>うちデジタル
公衆電話</t>
  </si>
  <si>
    <t>支店・営業所</t>
  </si>
  <si>
    <t>住宅用</t>
  </si>
  <si>
    <t>山形支店</t>
  </si>
  <si>
    <t>庄内営業所</t>
  </si>
  <si>
    <t>注：加入電話施設数にＩＳＤＮ施設数は含まれていない。</t>
  </si>
  <si>
    <t>資料：東日本電信電話株式会社山形支店</t>
  </si>
  <si>
    <t>市町村別</t>
  </si>
  <si>
    <t>加入電話総数</t>
  </si>
  <si>
    <t>100人当たり
普及率</t>
  </si>
  <si>
    <t>旧鶴岡市</t>
  </si>
  <si>
    <t>旧藤島町</t>
  </si>
  <si>
    <t>旧羽黒町</t>
  </si>
  <si>
    <t>旧櫛引町</t>
  </si>
  <si>
    <t>旧朝日村</t>
  </si>
  <si>
    <t>旧温海町</t>
  </si>
  <si>
    <t>旧酒田市</t>
  </si>
  <si>
    <t>旧八幡町</t>
  </si>
  <si>
    <t>旧松山町</t>
  </si>
  <si>
    <t>旧平田町</t>
  </si>
  <si>
    <t>旧立川町</t>
  </si>
  <si>
    <t>旧余目町</t>
  </si>
  <si>
    <t>　　２）加入電話総数にＩＳＤＮ施設数は含まれていない。</t>
  </si>
  <si>
    <t>資料：東日本電信電話株式会社山形支店</t>
  </si>
  <si>
    <t>区分</t>
  </si>
  <si>
    <t>携帯電話</t>
  </si>
  <si>
    <t>光ファイバー</t>
  </si>
  <si>
    <t>計</t>
  </si>
  <si>
    <t>資料：総務省東北総合通信局</t>
  </si>
  <si>
    <t>放送受信契約数</t>
  </si>
  <si>
    <t>衛星契約数(再掲)</t>
  </si>
  <si>
    <t>世帯数</t>
  </si>
  <si>
    <t>市部計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</si>
  <si>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</si>
  <si>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</si>
  <si>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</si>
  <si>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</si>
  <si>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</si>
  <si>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</si>
  <si>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</si>
  <si>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</si>
  <si>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</si>
  <si>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</si>
  <si>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</si>
  <si>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</si>
  <si>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</si>
  <si>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</si>
  <si>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</si>
  <si>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</si>
  <si>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</si>
  <si>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</si>
  <si>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岐阜</t>
  </si>
  <si>
    <t>静岡</t>
  </si>
  <si>
    <t>奈良</t>
  </si>
  <si>
    <t>和歌山</t>
  </si>
  <si>
    <t>（１）市町村別状況</t>
  </si>
  <si>
    <t>（２）都道府県別状況</t>
  </si>
  <si>
    <t>町村部計</t>
  </si>
  <si>
    <t>三川町</t>
  </si>
  <si>
    <t>遊佐町</t>
  </si>
  <si>
    <t>市町村別</t>
  </si>
  <si>
    <t>ケーブルテレビ
契約件数</t>
  </si>
  <si>
    <t>総計</t>
  </si>
  <si>
    <t>㈱ケーブルテレビ山形</t>
  </si>
  <si>
    <t>小計</t>
  </si>
  <si>
    <t>山形市</t>
  </si>
  <si>
    <t>天童市</t>
  </si>
  <si>
    <t>山辺町</t>
  </si>
  <si>
    <t>米沢市</t>
  </si>
  <si>
    <t>南陽市</t>
  </si>
  <si>
    <t>高畠町</t>
  </si>
  <si>
    <t>川西町</t>
  </si>
  <si>
    <t>鶴岡市</t>
  </si>
  <si>
    <t>（旧櫛引町）</t>
  </si>
  <si>
    <t>㈱庄内社会教育事業センター</t>
  </si>
  <si>
    <t>酒田市</t>
  </si>
  <si>
    <t>（市内の一部）</t>
  </si>
  <si>
    <t>資料：各事業者</t>
  </si>
  <si>
    <t>（１）事業者数</t>
  </si>
  <si>
    <t>（２）旅客輸送</t>
  </si>
  <si>
    <t>（１）年度別保有自動車数</t>
  </si>
  <si>
    <t>（２）車種別・市町村別自動車保有台数</t>
  </si>
  <si>
    <t>10－１．港湾</t>
  </si>
  <si>
    <t>10－１．港湾</t>
  </si>
  <si>
    <t>10－２．酒田港主要施設</t>
  </si>
  <si>
    <t>10－２．酒田港主要施設</t>
  </si>
  <si>
    <t>10－３． 入港船舶実績</t>
  </si>
  <si>
    <t>10－３． 入港船舶実績</t>
  </si>
  <si>
    <t>10－４．品種別輸移出入量(平成16～18年)</t>
  </si>
  <si>
    <t>10－５．空港の概要</t>
  </si>
  <si>
    <t>10－５．空港の概要</t>
  </si>
  <si>
    <t>10－６．山形空港利用状況（平成14～18年）</t>
  </si>
  <si>
    <t>10－７．庄内空港利用状況（平成14～18年）</t>
  </si>
  <si>
    <t>10－８．有料道路の交通量（平成17、18年）</t>
  </si>
  <si>
    <t>10－８．有料道路の交通量（平成17、18年）</t>
  </si>
  <si>
    <t>10－９．高速道路の交通量（平成17、18年）</t>
  </si>
  <si>
    <t>10－９．高速道路の交通量（平成17、18年）</t>
  </si>
  <si>
    <t>10－10．主な国道の交通量(平成17年度)</t>
  </si>
  <si>
    <t>10－11．自動車運送事業状況</t>
  </si>
  <si>
    <t>10－12．車種別保有自動車数</t>
  </si>
  <si>
    <t>10－13．新車新規登録・届出台数（平成16～18年）</t>
  </si>
  <si>
    <t>10－14．貨物発都道府県別流動量（平成15、16年)</t>
  </si>
  <si>
    <t>10－15．宅配便以外貨物品目別輸送トン数(平成15、16年）</t>
  </si>
  <si>
    <t>10－16．鉄道駅別年間乗車人員(平成17、18年度)</t>
  </si>
  <si>
    <t>10－17．郵便施設及び郵便物取扱数（平成14～18年度)</t>
  </si>
  <si>
    <t>10－18．電話施設数状況(平成18年度)</t>
  </si>
  <si>
    <t xml:space="preserve">10－19．市町村別電話施設数状況(平成18年度)   </t>
  </si>
  <si>
    <t>10－20．携帯電話・ＰＨＳ・ＤＳＬ・ブロードバンドサービス加入者数(平成14～18年度）</t>
  </si>
  <si>
    <t>10－21．テレビ受信契約数(平成18年度)</t>
  </si>
  <si>
    <t>10－22．ケーブルテレビ受信契約数</t>
  </si>
  <si>
    <t>第10章　運輸・通信</t>
  </si>
  <si>
    <t>10－４． 品種別輸移出入量(平成16～18年)</t>
  </si>
  <si>
    <t>10－６． 山形空港利用状況　（平成14～18年）</t>
  </si>
  <si>
    <t>10－７． 庄内空港利用状況　（平成14～18年）</t>
  </si>
  <si>
    <t>10－11．自動車運送事業状況</t>
  </si>
  <si>
    <t>10－12．車種別保有自動車数</t>
  </si>
  <si>
    <t>10－14．貨物発都道府県別流動量（平成15、16年)</t>
  </si>
  <si>
    <t>10－16．鉄道駅別年間乗車人員(平成17、18年度)</t>
  </si>
  <si>
    <t>10－17．郵便施設及び郵便物取扱数（平成14～18年度)</t>
  </si>
  <si>
    <t>10－18．電話施設数状況  (平成18年度)</t>
  </si>
  <si>
    <t xml:space="preserve">10－19．市町村別電話施設数状況  (平成18年度)   </t>
  </si>
  <si>
    <t>10－20．携帯電話・ＰＨＳ・ＤＳＬ・ブロードバンドサービス加入者数(平成14～18年度）</t>
  </si>
  <si>
    <t>10－21．テレビ受信契約数(平成18年度)</t>
  </si>
  <si>
    <t>平成19年３月31日現在  単位：水深＝ｍ、面積＝㎡</t>
  </si>
  <si>
    <t>平成19年３月31日現在  単位：延長、水深＝ｍ</t>
  </si>
  <si>
    <t>平成19年３月31日現在</t>
  </si>
  <si>
    <t>平成19年３月31日現在</t>
  </si>
  <si>
    <t>注：平成11年６月より１往復減便（１往復／日）  平成14年11月から廃止。平成15年４月１日から１往復就航</t>
  </si>
  <si>
    <t>平成15年４月から郵便取扱なし、平成15年は臨時積載２ｋｇ</t>
  </si>
  <si>
    <t>注：平成12年４月から３往復／日のうち２往復が関西空港乗入れ。平成13年12月から２往復／日となり、うち１往復が関西空港乗入れ。</t>
  </si>
  <si>
    <t>平成14年７月から関西便運休、伊丹便が１日２往復／日に増便。数値は伊丹空港と関西空港の合計。</t>
  </si>
  <si>
    <t>平成15年４月１日から１日３往復に増便、同年６月１日より４往復に増便</t>
  </si>
  <si>
    <t>平成15年４月１日から貨物・郵便取扱なし</t>
  </si>
  <si>
    <t>注：平成16年４月１日から貨物・郵便取扱なし　　　平成17年８月のみ２往復に増便。</t>
  </si>
  <si>
    <t>注：平成13年４月から貨物・郵便取扱なし</t>
  </si>
  <si>
    <t>資料：県交通政策課  （２）～（４）についても同じ</t>
  </si>
  <si>
    <t>注：台数、金額には回数券分を含む。西吾妻スカイバレーは平成15年７月１日より無料開放</t>
  </si>
  <si>
    <t>注：１）観測日   平日   平成17年10月６日（木 ）午前７時～午後７時（12時間）、10月６日午前７時～10月７日午前７時（24時間）</t>
  </si>
  <si>
    <t xml:space="preserve">                  　休日   平成17年10月２日（日）午前７時～午後７時（12時間）、10月２日午前７時～10月３日午前７時（24時間） </t>
  </si>
  <si>
    <t>各年度３月31日現在</t>
  </si>
  <si>
    <t>各年度３月末</t>
  </si>
  <si>
    <t>注：１）各年は12月末現在、各月は月末現在台数。２）特種車に大型特殊車を含む。</t>
  </si>
  <si>
    <t>平成19年３月31日現在　　単位：普及率＝％</t>
  </si>
  <si>
    <t>注：１）100人当たり普及率は、県統計企画課算出の山形県推計人口（平成18年４月１日現在）を使用。</t>
  </si>
  <si>
    <t>各年度３月末 単位：件</t>
  </si>
  <si>
    <t>注：１)数値はＮＴＴドコモと新規電気通信事業者の合算値</t>
  </si>
  <si>
    <t>　　２)ＤＳＬはＤigital Ｓubscriber Ｌine（デジタル加入者線）</t>
  </si>
  <si>
    <t>平成19年３月31日現在</t>
  </si>
  <si>
    <t>平成１9年３月31日現在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</si>
</sst>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&quot;以上&quot;"/>
    <numFmt numFmtId="178" formatCode="#,##0.0&quot;以上&quot;"/>
    <numFmt numFmtId="179" formatCode="#,##0_);[Red]\(#,##0\)"/>
    <numFmt numFmtId="180" formatCode="#,##0.0;[Red]\-#,##0.0"/>
    <numFmt numFmtId="181" formatCode="*#\,##0\ ;*-#,##0\ ;* &quot;-&quot;;"/>
    <numFmt numFmtId="182" formatCode="#,##0_ ;[Red]\-#,##0\ "/>
    <numFmt numFmtId="183" formatCode="#,##0_);\(#,##0\)"/>
    <numFmt numFmtId="184" formatCode="#,##0_ "/>
    <numFmt numFmtId="185" formatCode="#,##0.0_ "/>
    <numFmt numFmtId="186" formatCode="#,##0.0_ ;[Red]\-#,##0.0\ "/>
    <numFmt numFmtId="187" formatCode="0.0_);[Red]\(0.0\)"/>
    <numFmt numFmtId="188" formatCode="#,##0;[Red]&quot;△&quot;#,##0"/>
    <numFmt numFmtId="189" formatCode="0.00_);[Red]\(0.00\)"/>
    <numFmt numFmtId="190" formatCode="_ * #,##0.0_ ;_ * \-#,##0.0_ ;_ * &quot;-&quot;_ ;_ @_ "/>
    <numFmt numFmtId="191" formatCode="_ * #,##0.00_ ;_ * \-#,##0.00_ ;_ * &quot;-&quot;_ ;_ @_ "/>
    <numFmt numFmtId="192" formatCode="[&lt;=999]000;[&lt;=99999]000\-00;000\-0000"/>
    <numFmt numFmtId="193" formatCode="\(#,##0\)"/>
    <numFmt numFmtId="194" formatCode="#,##0;[Red]&quot;△ &quot;#,##0"/>
    <numFmt numFmtId="195" formatCode="_ * #,##0.0_ ;_ * \-#,##0.0_ ;_ * &quot;-&quot;?_ ;_ @_ "/>
    <numFmt numFmtId="196" formatCode="#.00"/>
    <numFmt numFmtId="197" formatCode="0.000_ "/>
    <numFmt numFmtId="198" formatCode="0.00_ "/>
    <numFmt numFmtId="199" formatCode="* #,##0;* \-#,##0;* &quot;-&quot;;@"/>
    <numFmt numFmtId="200" formatCode="* #,##0.0;* \-#,##0.0;* &quot;-&quot;;@"/>
    <numFmt numFmtId="201" formatCode="* #,##0.00;* \-#,##0.00;* &quot;-&quot;;@"/>
    <numFmt numFmtId="202" formatCode="0.000_);[Red]\(0.000\)"/>
    <numFmt numFmtId="203" formatCode="0.0000_);[Red]\(0.0000\)"/>
    <numFmt numFmtId="204" formatCode="0.00000_);[Red]\(0.00000\)"/>
    <numFmt numFmtId="205" formatCode="0.000000_);[Red]\(0.0000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明朝"/>
      <family val="1"/>
    </font>
    <font>
      <sz val="10"/>
      <name val="明朝"/>
      <family val="1"/>
    </font>
    <font>
      <i/>
      <sz val="10"/>
      <name val="ＭＳ 明朝"/>
      <family val="1"/>
    </font>
    <font>
      <i/>
      <sz val="10"/>
      <name val="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vertAlign val="superscript"/>
      <sz val="10"/>
      <name val="ＭＳ 明朝"/>
      <family val="1"/>
    </font>
    <font>
      <sz val="14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hair"/>
      <right style="thin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5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6" borderId="0" applyNumberFormat="0" applyBorder="0" applyAlignment="0" applyProtection="0"/>
    <xf numFmtId="0" fontId="23" fillId="17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17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31" fillId="6" borderId="0" applyNumberFormat="0" applyBorder="0" applyAlignment="0" applyProtection="0"/>
  </cellStyleXfs>
  <cellXfs count="8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4" fillId="0" borderId="15" xfId="0" applyFont="1" applyBorder="1" applyAlignment="1" quotePrefix="1">
      <alignment horizontal="center" vertical="center"/>
    </xf>
    <xf numFmtId="38" fontId="5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/>
    </xf>
    <xf numFmtId="38" fontId="4" fillId="0" borderId="0" xfId="49" applyFont="1" applyAlignment="1">
      <alignment horizontal="right"/>
    </xf>
    <xf numFmtId="38" fontId="4" fillId="0" borderId="16" xfId="49" applyFont="1" applyBorder="1" applyAlignment="1">
      <alignment horizontal="center" vertical="center"/>
    </xf>
    <xf numFmtId="38" fontId="4" fillId="0" borderId="17" xfId="49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18" xfId="49" applyFont="1" applyBorder="1" applyAlignment="1">
      <alignment/>
    </xf>
    <xf numFmtId="38" fontId="3" fillId="0" borderId="19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6" fillId="0" borderId="0" xfId="49" applyFont="1" applyBorder="1" applyAlignment="1">
      <alignment horizontal="distributed" vertical="center"/>
    </xf>
    <xf numFmtId="38" fontId="3" fillId="0" borderId="0" xfId="49" applyFont="1" applyBorder="1" applyAlignment="1">
      <alignment horizontal="distributed" vertical="center"/>
    </xf>
    <xf numFmtId="38" fontId="3" fillId="0" borderId="19" xfId="49" applyFont="1" applyBorder="1" applyAlignment="1">
      <alignment horizontal="distributed" vertical="center"/>
    </xf>
    <xf numFmtId="38" fontId="3" fillId="0" borderId="12" xfId="49" applyFont="1" applyBorder="1" applyAlignment="1">
      <alignment horizontal="distributed" vertical="center"/>
    </xf>
    <xf numFmtId="38" fontId="4" fillId="0" borderId="0" xfId="49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3" fillId="0" borderId="20" xfId="49" applyFont="1" applyBorder="1" applyAlignment="1">
      <alignment horizontal="distributed" vertical="center"/>
    </xf>
    <xf numFmtId="38" fontId="3" fillId="0" borderId="21" xfId="49" applyFont="1" applyBorder="1" applyAlignment="1">
      <alignment horizontal="distributed" vertical="center"/>
    </xf>
    <xf numFmtId="38" fontId="3" fillId="0" borderId="14" xfId="49" applyFont="1" applyBorder="1" applyAlignment="1">
      <alignment horizontal="distributed" vertical="center"/>
    </xf>
    <xf numFmtId="38" fontId="4" fillId="0" borderId="0" xfId="49" applyFont="1" applyFill="1" applyAlignment="1">
      <alignment/>
    </xf>
    <xf numFmtId="38" fontId="6" fillId="0" borderId="0" xfId="49" applyFont="1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 horizontal="right"/>
    </xf>
    <xf numFmtId="38" fontId="3" fillId="0" borderId="22" xfId="49" applyFont="1" applyBorder="1" applyAlignment="1">
      <alignment horizontal="centerContinuous" vertical="center"/>
    </xf>
    <xf numFmtId="38" fontId="3" fillId="0" borderId="23" xfId="49" applyFont="1" applyBorder="1" applyAlignment="1">
      <alignment horizontal="centerContinuous" vertical="center"/>
    </xf>
    <xf numFmtId="38" fontId="3" fillId="0" borderId="10" xfId="49" applyFont="1" applyBorder="1" applyAlignment="1">
      <alignment horizontal="distributed" vertical="center"/>
    </xf>
    <xf numFmtId="38" fontId="3" fillId="0" borderId="11" xfId="49" applyFont="1" applyBorder="1" applyAlignment="1">
      <alignment horizontal="distributed" vertical="center"/>
    </xf>
    <xf numFmtId="38" fontId="6" fillId="0" borderId="24" xfId="49" applyFont="1" applyBorder="1" applyAlignment="1">
      <alignment vertical="center"/>
    </xf>
    <xf numFmtId="38" fontId="8" fillId="0" borderId="25" xfId="49" applyFont="1" applyBorder="1" applyAlignment="1">
      <alignment vertical="center"/>
    </xf>
    <xf numFmtId="38" fontId="3" fillId="0" borderId="13" xfId="49" applyFont="1" applyBorder="1" applyAlignment="1">
      <alignment/>
    </xf>
    <xf numFmtId="38" fontId="3" fillId="0" borderId="13" xfId="49" applyFont="1" applyBorder="1" applyAlignment="1">
      <alignment horizontal="distributed" vertical="center"/>
    </xf>
    <xf numFmtId="38" fontId="3" fillId="0" borderId="13" xfId="49" applyFont="1" applyBorder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vertical="center" wrapText="1"/>
    </xf>
    <xf numFmtId="38" fontId="6" fillId="0" borderId="0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38" fontId="3" fillId="0" borderId="13" xfId="49" applyFont="1" applyFill="1" applyBorder="1" applyAlignment="1">
      <alignment horizontal="distributed" vertical="center"/>
    </xf>
    <xf numFmtId="38" fontId="3" fillId="0" borderId="15" xfId="49" applyFont="1" applyBorder="1" applyAlignment="1">
      <alignment horizontal="distributed" vertical="center"/>
    </xf>
    <xf numFmtId="38" fontId="3" fillId="0" borderId="0" xfId="49" applyFont="1" applyAlignment="1">
      <alignment horizontal="center"/>
    </xf>
    <xf numFmtId="38" fontId="10" fillId="0" borderId="22" xfId="49" applyFont="1" applyBorder="1" applyAlignment="1">
      <alignment horizontal="distributed" vertical="center" wrapText="1"/>
    </xf>
    <xf numFmtId="38" fontId="9" fillId="0" borderId="22" xfId="49" applyFont="1" applyBorder="1" applyAlignment="1">
      <alignment horizontal="centerContinuous" vertical="center" wrapText="1"/>
    </xf>
    <xf numFmtId="38" fontId="9" fillId="0" borderId="23" xfId="49" applyFont="1" applyBorder="1" applyAlignment="1">
      <alignment horizontal="centerContinuous" vertical="center" wrapText="1"/>
    </xf>
    <xf numFmtId="38" fontId="10" fillId="0" borderId="26" xfId="49" applyFont="1" applyBorder="1" applyAlignment="1">
      <alignment horizontal="center" vertical="center"/>
    </xf>
    <xf numFmtId="38" fontId="9" fillId="0" borderId="10" xfId="49" applyFont="1" applyBorder="1" applyAlignment="1">
      <alignment horizontal="distributed" vertical="center"/>
    </xf>
    <xf numFmtId="38" fontId="9" fillId="0" borderId="11" xfId="49" applyFont="1" applyBorder="1" applyAlignment="1">
      <alignment horizontal="distributed" vertical="center"/>
    </xf>
    <xf numFmtId="38" fontId="9" fillId="0" borderId="12" xfId="49" applyFont="1" applyBorder="1" applyAlignment="1">
      <alignment vertical="center"/>
    </xf>
    <xf numFmtId="38" fontId="11" fillId="0" borderId="13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38" fontId="10" fillId="0" borderId="13" xfId="49" applyFont="1" applyFill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8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9" fillId="0" borderId="12" xfId="49" applyFont="1" applyBorder="1" applyAlignment="1">
      <alignment/>
    </xf>
    <xf numFmtId="38" fontId="9" fillId="0" borderId="13" xfId="49" applyFont="1" applyBorder="1" applyAlignment="1">
      <alignment horizontal="center"/>
    </xf>
    <xf numFmtId="38" fontId="10" fillId="0" borderId="13" xfId="49" applyFont="1" applyBorder="1" applyAlignment="1">
      <alignment/>
    </xf>
    <xf numFmtId="38" fontId="9" fillId="0" borderId="13" xfId="49" applyFont="1" applyBorder="1" applyAlignment="1">
      <alignment/>
    </xf>
    <xf numFmtId="38" fontId="9" fillId="0" borderId="18" xfId="49" applyFont="1" applyBorder="1" applyAlignment="1">
      <alignment/>
    </xf>
    <xf numFmtId="38" fontId="9" fillId="0" borderId="12" xfId="49" applyFont="1" applyBorder="1" applyAlignment="1">
      <alignment vertical="center" wrapText="1"/>
    </xf>
    <xf numFmtId="38" fontId="10" fillId="0" borderId="13" xfId="49" applyFont="1" applyBorder="1" applyAlignment="1">
      <alignment vertical="center"/>
    </xf>
    <xf numFmtId="38" fontId="9" fillId="0" borderId="14" xfId="49" applyFont="1" applyBorder="1" applyAlignment="1">
      <alignment vertical="center"/>
    </xf>
    <xf numFmtId="38" fontId="9" fillId="0" borderId="15" xfId="49" applyFont="1" applyBorder="1" applyAlignment="1">
      <alignment horizontal="center" vertical="center"/>
    </xf>
    <xf numFmtId="38" fontId="10" fillId="0" borderId="15" xfId="49" applyFont="1" applyBorder="1" applyAlignment="1">
      <alignment vertical="center"/>
    </xf>
    <xf numFmtId="38" fontId="9" fillId="0" borderId="15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7" fillId="0" borderId="0" xfId="49" applyFont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8" fontId="7" fillId="0" borderId="28" xfId="49" applyFont="1" applyBorder="1" applyAlignment="1">
      <alignment horizontal="distributed"/>
    </xf>
    <xf numFmtId="38" fontId="7" fillId="0" borderId="29" xfId="49" applyFont="1" applyBorder="1" applyAlignment="1">
      <alignment/>
    </xf>
    <xf numFmtId="38" fontId="12" fillId="0" borderId="10" xfId="49" applyFont="1" applyBorder="1" applyAlignment="1">
      <alignment horizontal="distributed" vertical="center"/>
    </xf>
    <xf numFmtId="38" fontId="7" fillId="0" borderId="10" xfId="49" applyFont="1" applyBorder="1" applyAlignment="1">
      <alignment horizontal="distributed" vertical="center"/>
    </xf>
    <xf numFmtId="38" fontId="7" fillId="0" borderId="11" xfId="49" applyFont="1" applyBorder="1" applyAlignment="1">
      <alignment horizontal="distributed" vertical="center"/>
    </xf>
    <xf numFmtId="38" fontId="7" fillId="0" borderId="12" xfId="49" applyFont="1" applyBorder="1" applyAlignment="1">
      <alignment horizontal="distributed" vertical="center"/>
    </xf>
    <xf numFmtId="38" fontId="12" fillId="0" borderId="13" xfId="49" applyFont="1" applyBorder="1" applyAlignment="1">
      <alignment/>
    </xf>
    <xf numFmtId="38" fontId="7" fillId="0" borderId="13" xfId="49" applyFont="1" applyBorder="1" applyAlignment="1">
      <alignment/>
    </xf>
    <xf numFmtId="38" fontId="7" fillId="0" borderId="14" xfId="49" applyFont="1" applyBorder="1" applyAlignment="1">
      <alignment horizontal="distributed" vertical="center"/>
    </xf>
    <xf numFmtId="38" fontId="12" fillId="0" borderId="15" xfId="49" applyFont="1" applyBorder="1" applyAlignment="1">
      <alignment/>
    </xf>
    <xf numFmtId="38" fontId="7" fillId="0" borderId="15" xfId="49" applyFont="1" applyBorder="1" applyAlignment="1">
      <alignment/>
    </xf>
    <xf numFmtId="38" fontId="7" fillId="0" borderId="0" xfId="49" applyFont="1" applyFill="1" applyAlignment="1">
      <alignment/>
    </xf>
    <xf numFmtId="38" fontId="2" fillId="0" borderId="0" xfId="49" applyFont="1" applyFill="1" applyAlignment="1">
      <alignment/>
    </xf>
    <xf numFmtId="38" fontId="3" fillId="0" borderId="0" xfId="49" applyFont="1" applyAlignment="1">
      <alignment horizontal="right"/>
    </xf>
    <xf numFmtId="38" fontId="3" fillId="0" borderId="28" xfId="49" applyFont="1" applyFill="1" applyBorder="1" applyAlignment="1">
      <alignment horizontal="distributed"/>
    </xf>
    <xf numFmtId="38" fontId="3" fillId="0" borderId="30" xfId="49" applyFont="1" applyFill="1" applyBorder="1" applyAlignment="1">
      <alignment horizontal="centerContinuous" vertical="center"/>
    </xf>
    <xf numFmtId="38" fontId="3" fillId="0" borderId="30" xfId="49" applyFont="1" applyBorder="1" applyAlignment="1">
      <alignment horizontal="centerContinuous" vertical="center"/>
    </xf>
    <xf numFmtId="38" fontId="3" fillId="0" borderId="29" xfId="49" applyFont="1" applyFill="1" applyBorder="1" applyAlignment="1">
      <alignment/>
    </xf>
    <xf numFmtId="38" fontId="3" fillId="0" borderId="10" xfId="49" applyFont="1" applyFill="1" applyBorder="1" applyAlignment="1">
      <alignment horizontal="distributed" vertical="center"/>
    </xf>
    <xf numFmtId="38" fontId="3" fillId="0" borderId="31" xfId="49" applyFont="1" applyFill="1" applyBorder="1" applyAlignment="1">
      <alignment horizontal="distributed" vertical="center"/>
    </xf>
    <xf numFmtId="38" fontId="3" fillId="0" borderId="31" xfId="49" applyFont="1" applyBorder="1" applyAlignment="1">
      <alignment horizontal="distributed" vertical="center"/>
    </xf>
    <xf numFmtId="38" fontId="3" fillId="0" borderId="32" xfId="49" applyFont="1" applyBorder="1" applyAlignment="1">
      <alignment horizontal="distributed" vertical="center"/>
    </xf>
    <xf numFmtId="38" fontId="6" fillId="0" borderId="12" xfId="49" applyFont="1" applyFill="1" applyBorder="1" applyAlignment="1">
      <alignment horizontal="distributed" vertical="center"/>
    </xf>
    <xf numFmtId="38" fontId="6" fillId="0" borderId="12" xfId="49" applyFont="1" applyFill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8" fillId="0" borderId="12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3" xfId="49" applyFont="1" applyBorder="1" applyAlignment="1">
      <alignment horizontal="right" vertical="center"/>
    </xf>
    <xf numFmtId="38" fontId="8" fillId="0" borderId="12" xfId="49" applyFont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33" xfId="49" applyFont="1" applyBorder="1" applyAlignment="1">
      <alignment horizontal="centerContinuous" vertical="center" wrapText="1"/>
    </xf>
    <xf numFmtId="38" fontId="3" fillId="0" borderId="34" xfId="49" applyFont="1" applyBorder="1" applyAlignment="1">
      <alignment horizontal="centerContinuous" vertical="center"/>
    </xf>
    <xf numFmtId="38" fontId="3" fillId="0" borderId="34" xfId="49" applyFont="1" applyBorder="1" applyAlignment="1">
      <alignment horizontal="distributed" vertical="center"/>
    </xf>
    <xf numFmtId="38" fontId="3" fillId="0" borderId="17" xfId="49" applyFont="1" applyBorder="1" applyAlignment="1">
      <alignment horizontal="distributed" vertical="center"/>
    </xf>
    <xf numFmtId="38" fontId="3" fillId="0" borderId="12" xfId="49" applyFont="1" applyBorder="1" applyAlignment="1">
      <alignment horizontal="left" vertical="center"/>
    </xf>
    <xf numFmtId="38" fontId="6" fillId="0" borderId="35" xfId="49" applyFont="1" applyBorder="1" applyAlignment="1">
      <alignment horizontal="distributed" vertical="center"/>
    </xf>
    <xf numFmtId="38" fontId="3" fillId="0" borderId="13" xfId="49" applyFont="1" applyBorder="1" applyAlignment="1">
      <alignment horizontal="distributed" vertical="center"/>
    </xf>
    <xf numFmtId="38" fontId="3" fillId="0" borderId="29" xfId="49" applyFont="1" applyBorder="1" applyAlignment="1">
      <alignment horizontal="left" vertical="center"/>
    </xf>
    <xf numFmtId="38" fontId="3" fillId="0" borderId="26" xfId="49" applyFont="1" applyBorder="1" applyAlignment="1">
      <alignment horizontal="distributed" vertical="center"/>
    </xf>
    <xf numFmtId="38" fontId="6" fillId="0" borderId="13" xfId="49" applyFont="1" applyBorder="1" applyAlignment="1">
      <alignment horizontal="distributed" vertical="center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38" fontId="3" fillId="0" borderId="28" xfId="49" applyFont="1" applyBorder="1" applyAlignment="1">
      <alignment horizontal="distributed"/>
    </xf>
    <xf numFmtId="38" fontId="3" fillId="0" borderId="29" xfId="49" applyFont="1" applyBorder="1" applyAlignment="1">
      <alignment/>
    </xf>
    <xf numFmtId="180" fontId="3" fillId="0" borderId="13" xfId="49" applyNumberFormat="1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38" fontId="6" fillId="0" borderId="14" xfId="49" applyFont="1" applyBorder="1" applyAlignment="1">
      <alignment horizontal="distributed" vertical="center"/>
    </xf>
    <xf numFmtId="38" fontId="9" fillId="0" borderId="0" xfId="49" applyFont="1" applyFill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28" xfId="0" applyFont="1" applyBorder="1" applyAlignment="1">
      <alignment horizontal="distributed"/>
    </xf>
    <xf numFmtId="0" fontId="9" fillId="0" borderId="22" xfId="0" applyFont="1" applyBorder="1" applyAlignment="1">
      <alignment horizontal="centerContinuous" vertical="center"/>
    </xf>
    <xf numFmtId="0" fontId="9" fillId="0" borderId="23" xfId="0" applyFont="1" applyBorder="1" applyAlignment="1">
      <alignment horizontal="centerContinuous" vertical="center"/>
    </xf>
    <xf numFmtId="0" fontId="9" fillId="0" borderId="29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38" fontId="9" fillId="0" borderId="13" xfId="49" applyFont="1" applyBorder="1" applyAlignment="1">
      <alignment horizontal="right" vertical="center"/>
    </xf>
    <xf numFmtId="180" fontId="9" fillId="0" borderId="13" xfId="49" applyNumberFormat="1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distributed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13" xfId="4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56" fontId="2" fillId="0" borderId="0" xfId="0" applyNumberFormat="1" applyFont="1" applyFill="1" applyAlignment="1">
      <alignment vertical="center"/>
    </xf>
    <xf numFmtId="180" fontId="3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38" fontId="3" fillId="0" borderId="13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8" xfId="49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18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13" fillId="0" borderId="0" xfId="49" applyFont="1" applyFill="1" applyAlignment="1">
      <alignment horizontal="right"/>
    </xf>
    <xf numFmtId="38" fontId="4" fillId="0" borderId="28" xfId="49" applyFont="1" applyFill="1" applyBorder="1" applyAlignment="1">
      <alignment horizontal="center" vertical="center"/>
    </xf>
    <xf numFmtId="38" fontId="4" fillId="0" borderId="22" xfId="49" applyFont="1" applyFill="1" applyBorder="1" applyAlignment="1">
      <alignment horizontal="centerContinuous" vertical="center"/>
    </xf>
    <xf numFmtId="38" fontId="4" fillId="0" borderId="23" xfId="49" applyFont="1" applyFill="1" applyBorder="1" applyAlignment="1">
      <alignment horizontal="centerContinuous" vertical="center"/>
    </xf>
    <xf numFmtId="38" fontId="4" fillId="0" borderId="29" xfId="49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/>
    </xf>
    <xf numFmtId="38" fontId="3" fillId="0" borderId="25" xfId="49" applyFont="1" applyFill="1" applyBorder="1" applyAlignment="1">
      <alignment horizontal="distributed" vertical="center"/>
    </xf>
    <xf numFmtId="38" fontId="3" fillId="0" borderId="35" xfId="49" applyFont="1" applyFill="1" applyBorder="1" applyAlignment="1">
      <alignment vertical="center"/>
    </xf>
    <xf numFmtId="41" fontId="3" fillId="0" borderId="35" xfId="49" applyNumberFormat="1" applyFont="1" applyFill="1" applyBorder="1" applyAlignment="1">
      <alignment vertical="center"/>
    </xf>
    <xf numFmtId="41" fontId="3" fillId="0" borderId="37" xfId="49" applyNumberFormat="1" applyFont="1" applyFill="1" applyBorder="1" applyAlignment="1">
      <alignment vertical="center"/>
    </xf>
    <xf numFmtId="38" fontId="6" fillId="0" borderId="14" xfId="49" applyFont="1" applyFill="1" applyBorder="1" applyAlignment="1">
      <alignment horizontal="distributed" vertical="center"/>
    </xf>
    <xf numFmtId="38" fontId="6" fillId="0" borderId="15" xfId="49" applyFont="1" applyFill="1" applyBorder="1" applyAlignment="1">
      <alignment vertical="center"/>
    </xf>
    <xf numFmtId="41" fontId="6" fillId="0" borderId="15" xfId="49" applyNumberFormat="1" applyFont="1" applyFill="1" applyBorder="1" applyAlignment="1">
      <alignment vertical="center"/>
    </xf>
    <xf numFmtId="41" fontId="6" fillId="0" borderId="27" xfId="49" applyNumberFormat="1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Alignment="1">
      <alignment horizontal="right" vertical="center"/>
    </xf>
    <xf numFmtId="38" fontId="3" fillId="0" borderId="28" xfId="49" applyFont="1" applyFill="1" applyBorder="1" applyAlignment="1">
      <alignment vertical="center"/>
    </xf>
    <xf numFmtId="38" fontId="3" fillId="0" borderId="28" xfId="49" applyFont="1" applyFill="1" applyBorder="1" applyAlignment="1">
      <alignment horizontal="centerContinuous" vertical="center"/>
    </xf>
    <xf numFmtId="38" fontId="3" fillId="0" borderId="37" xfId="49" applyFont="1" applyFill="1" applyBorder="1" applyAlignment="1">
      <alignment horizontal="distributed" vertical="center"/>
    </xf>
    <xf numFmtId="38" fontId="3" fillId="0" borderId="35" xfId="49" applyFont="1" applyFill="1" applyBorder="1" applyAlignment="1">
      <alignment horizontal="distributed" vertical="center"/>
    </xf>
    <xf numFmtId="38" fontId="3" fillId="0" borderId="24" xfId="49" applyFont="1" applyFill="1" applyBorder="1" applyAlignment="1">
      <alignment horizontal="distributed" vertical="center"/>
    </xf>
    <xf numFmtId="38" fontId="3" fillId="0" borderId="39" xfId="49" applyFont="1" applyFill="1" applyBorder="1" applyAlignment="1">
      <alignment horizontal="distributed" vertical="center"/>
    </xf>
    <xf numFmtId="38" fontId="3" fillId="0" borderId="26" xfId="49" applyFont="1" applyFill="1" applyBorder="1" applyAlignment="1">
      <alignment horizontal="distributed" vertical="center"/>
    </xf>
    <xf numFmtId="38" fontId="3" fillId="0" borderId="36" xfId="49" applyFont="1" applyFill="1" applyBorder="1" applyAlignment="1">
      <alignment horizontal="distributed" vertical="center"/>
    </xf>
    <xf numFmtId="38" fontId="9" fillId="0" borderId="25" xfId="49" applyFont="1" applyFill="1" applyBorder="1" applyAlignment="1">
      <alignment horizontal="distributed" vertical="center"/>
    </xf>
    <xf numFmtId="41" fontId="9" fillId="0" borderId="24" xfId="49" applyNumberFormat="1" applyFont="1" applyFill="1" applyBorder="1" applyAlignment="1">
      <alignment horizontal="right" vertical="center"/>
    </xf>
    <xf numFmtId="41" fontId="9" fillId="0" borderId="35" xfId="49" applyNumberFormat="1" applyFont="1" applyFill="1" applyBorder="1" applyAlignment="1">
      <alignment horizontal="right" vertical="center"/>
    </xf>
    <xf numFmtId="41" fontId="9" fillId="0" borderId="2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7" xfId="49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11" fillId="0" borderId="12" xfId="49" applyFont="1" applyFill="1" applyBorder="1" applyAlignment="1">
      <alignment horizontal="distributed" vertical="center"/>
    </xf>
    <xf numFmtId="41" fontId="11" fillId="0" borderId="18" xfId="49" applyNumberFormat="1" applyFont="1" applyFill="1" applyBorder="1" applyAlignment="1">
      <alignment vertical="center"/>
    </xf>
    <xf numFmtId="41" fontId="11" fillId="0" borderId="13" xfId="49" applyNumberFormat="1" applyFont="1" applyFill="1" applyBorder="1" applyAlignment="1">
      <alignment vertical="center"/>
    </xf>
    <xf numFmtId="38" fontId="6" fillId="0" borderId="0" xfId="49" applyFont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right" vertical="center"/>
    </xf>
    <xf numFmtId="41" fontId="9" fillId="0" borderId="13" xfId="49" applyNumberFormat="1" applyFont="1" applyFill="1" applyBorder="1" applyAlignment="1">
      <alignment horizontal="right" vertical="center"/>
    </xf>
    <xf numFmtId="41" fontId="9" fillId="0" borderId="0" xfId="49" applyNumberFormat="1" applyFont="1" applyFill="1" applyBorder="1" applyAlignment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8" xfId="49" applyNumberFormat="1" applyFont="1" applyFill="1" applyBorder="1" applyAlignment="1">
      <alignment vertical="center"/>
    </xf>
    <xf numFmtId="38" fontId="3" fillId="0" borderId="14" xfId="49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27" xfId="49" applyNumberFormat="1" applyFont="1" applyFill="1" applyBorder="1" applyAlignment="1">
      <alignment vertical="center"/>
    </xf>
    <xf numFmtId="38" fontId="3" fillId="0" borderId="0" xfId="49" applyFont="1" applyFill="1" applyAlignment="1">
      <alignment vertical="top"/>
    </xf>
    <xf numFmtId="38" fontId="10" fillId="0" borderId="0" xfId="49" applyFont="1" applyFill="1" applyAlignment="1">
      <alignment vertical="top"/>
    </xf>
    <xf numFmtId="38" fontId="3" fillId="0" borderId="0" xfId="49" applyFont="1" applyAlignment="1">
      <alignment vertical="top"/>
    </xf>
    <xf numFmtId="38" fontId="3" fillId="0" borderId="23" xfId="49" applyFont="1" applyFill="1" applyBorder="1" applyAlignment="1">
      <alignment horizontal="centerContinuous" vertical="center"/>
    </xf>
    <xf numFmtId="41" fontId="9" fillId="0" borderId="37" xfId="49" applyNumberFormat="1" applyFont="1" applyFill="1" applyBorder="1" applyAlignment="1">
      <alignment horizontal="right" vertical="center"/>
    </xf>
    <xf numFmtId="41" fontId="11" fillId="0" borderId="0" xfId="49" applyNumberFormat="1" applyFont="1" applyFill="1" applyBorder="1" applyAlignment="1">
      <alignment vertical="center"/>
    </xf>
    <xf numFmtId="41" fontId="9" fillId="0" borderId="27" xfId="49" applyNumberFormat="1" applyFont="1" applyBorder="1" applyAlignment="1">
      <alignment/>
    </xf>
    <xf numFmtId="41" fontId="9" fillId="0" borderId="15" xfId="49" applyNumberFormat="1" applyFont="1" applyBorder="1" applyAlignment="1">
      <alignment/>
    </xf>
    <xf numFmtId="38" fontId="9" fillId="0" borderId="28" xfId="49" applyFont="1" applyBorder="1" applyAlignment="1">
      <alignment/>
    </xf>
    <xf numFmtId="38" fontId="9" fillId="0" borderId="22" xfId="49" applyFont="1" applyBorder="1" applyAlignment="1">
      <alignment horizontal="distributed" vertical="center"/>
    </xf>
    <xf numFmtId="38" fontId="9" fillId="0" borderId="23" xfId="49" applyFont="1" applyBorder="1" applyAlignment="1">
      <alignment/>
    </xf>
    <xf numFmtId="38" fontId="9" fillId="0" borderId="12" xfId="49" applyFont="1" applyBorder="1" applyAlignment="1">
      <alignment horizontal="distributed" vertical="center"/>
    </xf>
    <xf numFmtId="38" fontId="9" fillId="0" borderId="13" xfId="49" applyFont="1" applyBorder="1" applyAlignment="1">
      <alignment horizontal="distributed" vertical="center"/>
    </xf>
    <xf numFmtId="38" fontId="9" fillId="0" borderId="13" xfId="49" applyFont="1" applyBorder="1" applyAlignment="1">
      <alignment horizontal="left" vertical="center"/>
    </xf>
    <xf numFmtId="38" fontId="9" fillId="0" borderId="18" xfId="49" applyFont="1" applyBorder="1" applyAlignment="1">
      <alignment horizontal="distributed" vertical="center"/>
    </xf>
    <xf numFmtId="38" fontId="9" fillId="0" borderId="29" xfId="49" applyFont="1" applyBorder="1" applyAlignment="1">
      <alignment/>
    </xf>
    <xf numFmtId="38" fontId="9" fillId="0" borderId="26" xfId="49" applyFont="1" applyBorder="1" applyAlignment="1">
      <alignment horizontal="distributed" vertical="center"/>
    </xf>
    <xf numFmtId="38" fontId="9" fillId="0" borderId="26" xfId="49" applyFont="1" applyBorder="1" applyAlignment="1">
      <alignment horizontal="right" vertical="center"/>
    </xf>
    <xf numFmtId="38" fontId="9" fillId="0" borderId="36" xfId="49" applyFont="1" applyBorder="1" applyAlignment="1">
      <alignment/>
    </xf>
    <xf numFmtId="38" fontId="3" fillId="0" borderId="25" xfId="49" applyFont="1" applyBorder="1" applyAlignment="1">
      <alignment horizontal="center"/>
    </xf>
    <xf numFmtId="38" fontId="9" fillId="0" borderId="35" xfId="49" applyFont="1" applyBorder="1" applyAlignment="1">
      <alignment horizontal="right" vertical="center"/>
    </xf>
    <xf numFmtId="38" fontId="9" fillId="0" borderId="35" xfId="49" applyFont="1" applyBorder="1" applyAlignment="1">
      <alignment/>
    </xf>
    <xf numFmtId="38" fontId="9" fillId="0" borderId="37" xfId="49" applyFont="1" applyBorder="1" applyAlignment="1">
      <alignment/>
    </xf>
    <xf numFmtId="38" fontId="9" fillId="0" borderId="0" xfId="49" applyFont="1" applyAlignment="1">
      <alignment vertical="center"/>
    </xf>
    <xf numFmtId="38" fontId="9" fillId="0" borderId="0" xfId="49" applyFont="1" applyBorder="1" applyAlignment="1">
      <alignment/>
    </xf>
    <xf numFmtId="38" fontId="9" fillId="0" borderId="0" xfId="49" applyFont="1" applyAlignment="1">
      <alignment/>
    </xf>
    <xf numFmtId="0" fontId="3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3" fillId="0" borderId="0" xfId="62" applyFont="1" applyFill="1" applyAlignment="1">
      <alignment horizontal="right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Continuous" vertical="center"/>
      <protection/>
    </xf>
    <xf numFmtId="0" fontId="3" fillId="0" borderId="33" xfId="62" applyFont="1" applyFill="1" applyBorder="1" applyAlignment="1">
      <alignment vertical="center" wrapText="1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horizontal="center" vertical="center"/>
      <protection/>
    </xf>
    <xf numFmtId="0" fontId="3" fillId="0" borderId="10" xfId="62" applyFont="1" applyFill="1" applyBorder="1" applyAlignment="1">
      <alignment vertical="center" wrapText="1"/>
      <protection/>
    </xf>
    <xf numFmtId="0" fontId="9" fillId="0" borderId="12" xfId="62" applyFont="1" applyFill="1" applyBorder="1" applyAlignment="1">
      <alignment horizontal="distributed" vertical="center"/>
      <protection/>
    </xf>
    <xf numFmtId="0" fontId="3" fillId="0" borderId="13" xfId="62" applyFont="1" applyFill="1" applyBorder="1" applyAlignment="1">
      <alignment vertical="center"/>
      <protection/>
    </xf>
    <xf numFmtId="0" fontId="3" fillId="0" borderId="13" xfId="62" applyFont="1" applyFill="1" applyBorder="1" applyAlignment="1">
      <alignment horizontal="right" vertical="center"/>
      <protection/>
    </xf>
    <xf numFmtId="0" fontId="3" fillId="0" borderId="18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horizontal="right" vertical="center"/>
      <protection/>
    </xf>
    <xf numFmtId="0" fontId="3" fillId="0" borderId="0" xfId="62" applyFont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horizontal="right"/>
      <protection/>
    </xf>
    <xf numFmtId="0" fontId="3" fillId="0" borderId="33" xfId="62" applyFont="1" applyBorder="1" applyAlignment="1">
      <alignment horizontal="centerContinuous" vertical="center"/>
      <protection/>
    </xf>
    <xf numFmtId="0" fontId="3" fillId="0" borderId="34" xfId="62" applyFont="1" applyBorder="1" applyAlignment="1">
      <alignment horizontal="centerContinuous" vertical="center"/>
      <protection/>
    </xf>
    <xf numFmtId="0" fontId="3" fillId="0" borderId="34" xfId="62" applyFont="1" applyBorder="1" applyAlignment="1">
      <alignment horizontal="center" vertical="center"/>
      <protection/>
    </xf>
    <xf numFmtId="0" fontId="3" fillId="0" borderId="17" xfId="62" applyFont="1" applyBorder="1" applyAlignment="1">
      <alignment horizontal="center" vertical="center"/>
      <protection/>
    </xf>
    <xf numFmtId="0" fontId="3" fillId="0" borderId="24" xfId="62" applyFont="1" applyBorder="1" applyAlignment="1">
      <alignment horizontal="distributed" vertical="center"/>
      <protection/>
    </xf>
    <xf numFmtId="0" fontId="3" fillId="0" borderId="12" xfId="62" applyFont="1" applyBorder="1" applyAlignment="1">
      <alignment horizontal="distributed" vertical="center"/>
      <protection/>
    </xf>
    <xf numFmtId="0" fontId="3" fillId="0" borderId="0" xfId="62" applyFont="1" applyBorder="1" applyAlignment="1">
      <alignment horizontal="distributed" vertical="center"/>
      <protection/>
    </xf>
    <xf numFmtId="0" fontId="10" fillId="0" borderId="0" xfId="62" applyFont="1" applyBorder="1" applyAlignment="1">
      <alignment horizontal="distributed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3" fillId="0" borderId="12" xfId="62" applyFont="1" applyBorder="1">
      <alignment/>
      <protection/>
    </xf>
    <xf numFmtId="0" fontId="8" fillId="0" borderId="20" xfId="62" applyFont="1" applyBorder="1" applyAlignment="1">
      <alignment horizontal="distributed"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right"/>
      <protection/>
    </xf>
    <xf numFmtId="0" fontId="3" fillId="0" borderId="33" xfId="63" applyFont="1" applyBorder="1" applyAlignment="1">
      <alignment horizontal="distributed" vertical="center"/>
      <protection/>
    </xf>
    <xf numFmtId="0" fontId="3" fillId="0" borderId="34" xfId="63" applyFont="1" applyBorder="1" applyAlignment="1">
      <alignment horizontal="distributed" vertical="center"/>
      <protection/>
    </xf>
    <xf numFmtId="0" fontId="3" fillId="0" borderId="40" xfId="63" applyFont="1" applyBorder="1" applyAlignment="1">
      <alignment horizontal="distributed" vertical="center"/>
      <protection/>
    </xf>
    <xf numFmtId="38" fontId="3" fillId="0" borderId="41" xfId="49" applyFont="1" applyBorder="1" applyAlignment="1">
      <alignment vertical="center"/>
    </xf>
    <xf numFmtId="0" fontId="3" fillId="0" borderId="0" xfId="64" applyFont="1" applyFill="1" applyAlignment="1">
      <alignment vertical="center"/>
      <protection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30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vertical="center"/>
    </xf>
    <xf numFmtId="38" fontId="3" fillId="0" borderId="29" xfId="49" applyFont="1" applyFill="1" applyBorder="1" applyAlignment="1">
      <alignment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/>
    </xf>
    <xf numFmtId="38" fontId="3" fillId="0" borderId="13" xfId="49" applyFont="1" applyFill="1" applyBorder="1" applyAlignment="1">
      <alignment/>
    </xf>
    <xf numFmtId="38" fontId="3" fillId="0" borderId="30" xfId="49" applyFont="1" applyFill="1" applyBorder="1" applyAlignment="1">
      <alignment/>
    </xf>
    <xf numFmtId="38" fontId="3" fillId="0" borderId="39" xfId="49" applyFont="1" applyFill="1" applyBorder="1" applyAlignment="1">
      <alignment/>
    </xf>
    <xf numFmtId="38" fontId="3" fillId="0" borderId="0" xfId="49" applyFont="1" applyFill="1" applyBorder="1" applyAlignment="1">
      <alignment horizontal="centerContinuous"/>
    </xf>
    <xf numFmtId="0" fontId="2" fillId="0" borderId="0" xfId="49" applyNumberFormat="1" applyFont="1" applyAlignment="1">
      <alignment/>
    </xf>
    <xf numFmtId="0" fontId="3" fillId="0" borderId="0" xfId="49" applyNumberFormat="1" applyFont="1" applyFill="1" applyAlignment="1">
      <alignment/>
    </xf>
    <xf numFmtId="0" fontId="8" fillId="0" borderId="0" xfId="49" applyNumberFormat="1" applyFont="1" applyFill="1" applyAlignment="1">
      <alignment/>
    </xf>
    <xf numFmtId="0" fontId="3" fillId="0" borderId="0" xfId="49" applyNumberFormat="1" applyFont="1" applyBorder="1" applyAlignment="1">
      <alignment vertical="center"/>
    </xf>
    <xf numFmtId="0" fontId="3" fillId="0" borderId="0" xfId="49" applyNumberFormat="1" applyFont="1" applyFill="1" applyBorder="1" applyAlignment="1">
      <alignment/>
    </xf>
    <xf numFmtId="0" fontId="3" fillId="0" borderId="0" xfId="49" applyNumberFormat="1" applyFont="1" applyFill="1" applyBorder="1" applyAlignment="1">
      <alignment horizontal="centerContinuous"/>
    </xf>
    <xf numFmtId="0" fontId="3" fillId="0" borderId="23" xfId="49" applyNumberFormat="1" applyFont="1" applyFill="1" applyBorder="1" applyAlignment="1">
      <alignment horizontal="distributed" vertical="center"/>
    </xf>
    <xf numFmtId="0" fontId="3" fillId="0" borderId="31" xfId="49" applyNumberFormat="1" applyFont="1" applyFill="1" applyBorder="1" applyAlignment="1">
      <alignment horizontal="center" vertical="center"/>
    </xf>
    <xf numFmtId="0" fontId="4" fillId="0" borderId="39" xfId="49" applyNumberFormat="1" applyFont="1" applyFill="1" applyBorder="1" applyAlignment="1">
      <alignment horizontal="center" vertical="center"/>
    </xf>
    <xf numFmtId="0" fontId="3" fillId="0" borderId="12" xfId="49" applyNumberFormat="1" applyFont="1" applyFill="1" applyBorder="1" applyAlignment="1">
      <alignment horizontal="distributed"/>
    </xf>
    <xf numFmtId="41" fontId="3" fillId="0" borderId="0" xfId="49" applyNumberFormat="1" applyFont="1" applyFill="1" applyAlignment="1">
      <alignment/>
    </xf>
    <xf numFmtId="201" fontId="3" fillId="0" borderId="42" xfId="49" applyNumberFormat="1" applyFont="1" applyFill="1" applyBorder="1" applyAlignment="1" applyProtection="1">
      <alignment/>
      <protection locked="0"/>
    </xf>
    <xf numFmtId="201" fontId="3" fillId="0" borderId="0" xfId="49" applyNumberFormat="1" applyFont="1" applyFill="1" applyBorder="1" applyAlignment="1" applyProtection="1">
      <alignment/>
      <protection locked="0"/>
    </xf>
    <xf numFmtId="41" fontId="3" fillId="0" borderId="0" xfId="49" applyNumberFormat="1" applyFont="1" applyFill="1" applyBorder="1" applyAlignment="1">
      <alignment/>
    </xf>
    <xf numFmtId="0" fontId="3" fillId="0" borderId="14" xfId="49" applyNumberFormat="1" applyFont="1" applyFill="1" applyBorder="1" applyAlignment="1">
      <alignment horizontal="distributed"/>
    </xf>
    <xf numFmtId="201" fontId="3" fillId="0" borderId="43" xfId="49" applyNumberFormat="1" applyFont="1" applyFill="1" applyBorder="1" applyAlignment="1" applyProtection="1">
      <alignment/>
      <protection locked="0"/>
    </xf>
    <xf numFmtId="201" fontId="3" fillId="0" borderId="20" xfId="49" applyNumberFormat="1" applyFont="1" applyFill="1" applyBorder="1" applyAlignment="1" applyProtection="1">
      <alignment/>
      <protection locked="0"/>
    </xf>
    <xf numFmtId="0" fontId="3" fillId="0" borderId="0" xfId="49" applyNumberFormat="1" applyFont="1" applyFill="1" applyAlignment="1">
      <alignment/>
    </xf>
    <xf numFmtId="41" fontId="3" fillId="0" borderId="0" xfId="49" applyNumberFormat="1" applyFont="1" applyFill="1" applyAlignment="1">
      <alignment/>
    </xf>
    <xf numFmtId="38" fontId="3" fillId="0" borderId="23" xfId="49" applyFont="1" applyFill="1" applyBorder="1" applyAlignment="1">
      <alignment horizontal="centerContinuous"/>
    </xf>
    <xf numFmtId="38" fontId="3" fillId="0" borderId="30" xfId="49" applyFont="1" applyFill="1" applyBorder="1" applyAlignment="1">
      <alignment horizontal="centerContinuous"/>
    </xf>
    <xf numFmtId="38" fontId="3" fillId="0" borderId="28" xfId="49" applyFont="1" applyFill="1" applyBorder="1" applyAlignment="1">
      <alignment horizontal="centerContinuous"/>
    </xf>
    <xf numFmtId="38" fontId="3" fillId="0" borderId="18" xfId="49" applyFont="1" applyFill="1" applyBorder="1" applyAlignment="1">
      <alignment/>
    </xf>
    <xf numFmtId="38" fontId="3" fillId="0" borderId="44" xfId="49" applyFont="1" applyFill="1" applyBorder="1" applyAlignment="1">
      <alignment/>
    </xf>
    <xf numFmtId="0" fontId="34" fillId="0" borderId="0" xfId="73" applyFont="1" applyAlignment="1">
      <alignment vertical="center"/>
      <protection/>
    </xf>
    <xf numFmtId="0" fontId="2" fillId="0" borderId="0" xfId="73" applyFont="1" applyBorder="1">
      <alignment/>
      <protection/>
    </xf>
    <xf numFmtId="0" fontId="6" fillId="0" borderId="0" xfId="73" applyFont="1" applyBorder="1">
      <alignment/>
      <protection/>
    </xf>
    <xf numFmtId="0" fontId="34" fillId="0" borderId="0" xfId="73" applyFont="1" applyBorder="1">
      <alignment/>
      <protection/>
    </xf>
    <xf numFmtId="0" fontId="34" fillId="0" borderId="0" xfId="73" applyFont="1">
      <alignment/>
      <protection/>
    </xf>
    <xf numFmtId="0" fontId="10" fillId="18" borderId="28" xfId="73" applyFont="1" applyFill="1" applyBorder="1" applyAlignment="1">
      <alignment horizontal="distributed" vertical="top"/>
      <protection/>
    </xf>
    <xf numFmtId="0" fontId="10" fillId="18" borderId="23" xfId="73" applyFont="1" applyFill="1" applyBorder="1" applyAlignment="1">
      <alignment horizontal="distributed"/>
      <protection/>
    </xf>
    <xf numFmtId="0" fontId="34" fillId="0" borderId="16" xfId="73" applyFont="1" applyBorder="1">
      <alignment/>
      <protection/>
    </xf>
    <xf numFmtId="0" fontId="10" fillId="18" borderId="16" xfId="73" applyFont="1" applyFill="1" applyBorder="1" applyAlignment="1">
      <alignment horizontal="distributed" vertical="center"/>
      <protection/>
    </xf>
    <xf numFmtId="0" fontId="10" fillId="18" borderId="29" xfId="73" applyFont="1" applyFill="1" applyBorder="1" applyAlignment="1">
      <alignment horizontal="distributed"/>
      <protection/>
    </xf>
    <xf numFmtId="0" fontId="10" fillId="18" borderId="26" xfId="73" applyFont="1" applyFill="1" applyBorder="1" applyAlignment="1">
      <alignment horizontal="distributed" vertical="center"/>
      <protection/>
    </xf>
    <xf numFmtId="0" fontId="10" fillId="18" borderId="10" xfId="73" applyFont="1" applyFill="1" applyBorder="1" applyAlignment="1">
      <alignment horizontal="distributed" vertical="center"/>
      <protection/>
    </xf>
    <xf numFmtId="0" fontId="10" fillId="18" borderId="11" xfId="73" applyFont="1" applyFill="1" applyBorder="1" applyAlignment="1">
      <alignment horizontal="distributed" vertical="center"/>
      <protection/>
    </xf>
    <xf numFmtId="0" fontId="9" fillId="0" borderId="12" xfId="73" applyFont="1" applyBorder="1">
      <alignment/>
      <protection/>
    </xf>
    <xf numFmtId="0" fontId="9" fillId="0" borderId="18" xfId="73" applyFont="1" applyBorder="1" applyAlignment="1">
      <alignment horizontal="right" vertical="top"/>
      <protection/>
    </xf>
    <xf numFmtId="3" fontId="9" fillId="0" borderId="12" xfId="73" applyNumberFormat="1" applyFont="1" applyBorder="1">
      <alignment/>
      <protection/>
    </xf>
    <xf numFmtId="3" fontId="9" fillId="0" borderId="18" xfId="73" applyNumberFormat="1" applyFont="1" applyBorder="1">
      <alignment/>
      <protection/>
    </xf>
    <xf numFmtId="3" fontId="34" fillId="0" borderId="0" xfId="73" applyNumberFormat="1" applyFont="1">
      <alignment/>
      <protection/>
    </xf>
    <xf numFmtId="0" fontId="11" fillId="0" borderId="12" xfId="73" applyFont="1" applyBorder="1" quotePrefix="1">
      <alignment/>
      <protection/>
    </xf>
    <xf numFmtId="3" fontId="11" fillId="0" borderId="18" xfId="73" applyNumberFormat="1" applyFont="1" applyFill="1" applyBorder="1">
      <alignment/>
      <protection/>
    </xf>
    <xf numFmtId="0" fontId="9" fillId="0" borderId="12" xfId="73" applyFont="1" applyBorder="1" quotePrefix="1">
      <alignment/>
      <protection/>
    </xf>
    <xf numFmtId="0" fontId="9" fillId="0" borderId="14" xfId="73" applyFont="1" applyBorder="1" quotePrefix="1">
      <alignment/>
      <protection/>
    </xf>
    <xf numFmtId="3" fontId="9" fillId="0" borderId="27" xfId="73" applyNumberFormat="1" applyFont="1" applyBorder="1">
      <alignment/>
      <protection/>
    </xf>
    <xf numFmtId="0" fontId="10" fillId="0" borderId="0" xfId="73" applyFont="1">
      <alignment/>
      <protection/>
    </xf>
    <xf numFmtId="0" fontId="2" fillId="0" borderId="0" xfId="65" applyFont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 applyAlignment="1">
      <alignment horizontal="center" vertical="center"/>
      <protection/>
    </xf>
    <xf numFmtId="0" fontId="3" fillId="0" borderId="45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/>
      <protection/>
    </xf>
    <xf numFmtId="41" fontId="6" fillId="0" borderId="13" xfId="65" applyNumberFormat="1" applyFont="1" applyBorder="1" applyAlignment="1">
      <alignment/>
      <protection/>
    </xf>
    <xf numFmtId="41" fontId="6" fillId="0" borderId="46" xfId="65" applyNumberFormat="1" applyFont="1" applyBorder="1" applyAlignment="1">
      <alignment/>
      <protection/>
    </xf>
    <xf numFmtId="0" fontId="3" fillId="0" borderId="42" xfId="65" applyFont="1" applyBorder="1" applyAlignment="1">
      <alignment horizontal="distributed"/>
      <protection/>
    </xf>
    <xf numFmtId="41" fontId="3" fillId="0" borderId="13" xfId="65" applyNumberFormat="1" applyFont="1" applyBorder="1" applyAlignment="1">
      <alignment/>
      <protection/>
    </xf>
    <xf numFmtId="41" fontId="3" fillId="0" borderId="13" xfId="65" applyNumberFormat="1" applyFont="1" applyBorder="1" applyAlignment="1">
      <alignment horizontal="right"/>
      <protection/>
    </xf>
    <xf numFmtId="41" fontId="3" fillId="0" borderId="18" xfId="65" applyNumberFormat="1" applyFont="1" applyBorder="1" applyAlignment="1">
      <alignment horizontal="right"/>
      <protection/>
    </xf>
    <xf numFmtId="0" fontId="6" fillId="0" borderId="0" xfId="65" applyFont="1" applyAlignment="1">
      <alignment/>
      <protection/>
    </xf>
    <xf numFmtId="38" fontId="6" fillId="0" borderId="0" xfId="65" applyNumberFormat="1" applyFont="1" applyAlignment="1">
      <alignment/>
      <protection/>
    </xf>
    <xf numFmtId="0" fontId="3" fillId="0" borderId="12" xfId="65" applyFont="1" applyBorder="1" applyAlignment="1">
      <alignment/>
      <protection/>
    </xf>
    <xf numFmtId="41" fontId="3" fillId="0" borderId="46" xfId="65" applyNumberFormat="1" applyFont="1" applyBorder="1" applyAlignment="1">
      <alignment/>
      <protection/>
    </xf>
    <xf numFmtId="41" fontId="3" fillId="0" borderId="18" xfId="65" applyNumberFormat="1" applyFont="1" applyBorder="1" applyAlignment="1">
      <alignment/>
      <protection/>
    </xf>
    <xf numFmtId="0" fontId="3" fillId="0" borderId="0" xfId="65" applyFont="1" applyAlignment="1">
      <alignment/>
      <protection/>
    </xf>
    <xf numFmtId="0" fontId="3" fillId="0" borderId="12" xfId="65" applyFont="1" applyFill="1" applyBorder="1" applyAlignment="1">
      <alignment horizontal="distributed"/>
      <protection/>
    </xf>
    <xf numFmtId="41" fontId="3" fillId="0" borderId="13" xfId="49" applyNumberFormat="1" applyFont="1" applyBorder="1" applyAlignment="1">
      <alignment/>
    </xf>
    <xf numFmtId="41" fontId="3" fillId="0" borderId="46" xfId="65" applyNumberFormat="1" applyFont="1" applyBorder="1" applyAlignment="1">
      <alignment horizontal="right"/>
      <protection/>
    </xf>
    <xf numFmtId="41" fontId="3" fillId="0" borderId="13" xfId="49" applyNumberFormat="1" applyFont="1" applyFill="1" applyBorder="1" applyAlignment="1">
      <alignment/>
    </xf>
    <xf numFmtId="0" fontId="3" fillId="0" borderId="42" xfId="65" applyFont="1" applyFill="1" applyBorder="1" applyAlignment="1">
      <alignment horizontal="distributed"/>
      <protection/>
    </xf>
    <xf numFmtId="0" fontId="3" fillId="0" borderId="0" xfId="65" applyFont="1" applyFill="1" applyAlignment="1">
      <alignment/>
      <protection/>
    </xf>
    <xf numFmtId="38" fontId="3" fillId="0" borderId="0" xfId="49" applyFont="1" applyFill="1" applyBorder="1" applyAlignment="1">
      <alignment/>
    </xf>
    <xf numFmtId="38" fontId="3" fillId="0" borderId="0" xfId="49" applyFont="1" applyFill="1" applyBorder="1" applyAlignment="1">
      <alignment horizontal="right"/>
    </xf>
    <xf numFmtId="0" fontId="3" fillId="0" borderId="0" xfId="65" applyFont="1" applyFill="1" applyBorder="1" applyAlignment="1">
      <alignment/>
      <protection/>
    </xf>
    <xf numFmtId="0" fontId="3" fillId="0" borderId="14" xfId="65" applyFont="1" applyFill="1" applyBorder="1" applyAlignment="1">
      <alignment horizontal="distributed"/>
      <protection/>
    </xf>
    <xf numFmtId="41" fontId="3" fillId="0" borderId="15" xfId="49" applyNumberFormat="1" applyFont="1" applyBorder="1" applyAlignment="1">
      <alignment/>
    </xf>
    <xf numFmtId="41" fontId="3" fillId="0" borderId="15" xfId="65" applyNumberFormat="1" applyFont="1" applyBorder="1" applyAlignment="1">
      <alignment horizontal="right"/>
      <protection/>
    </xf>
    <xf numFmtId="41" fontId="3" fillId="0" borderId="47" xfId="65" applyNumberFormat="1" applyFont="1" applyBorder="1" applyAlignment="1">
      <alignment horizontal="right"/>
      <protection/>
    </xf>
    <xf numFmtId="0" fontId="3" fillId="0" borderId="43" xfId="65" applyFont="1" applyBorder="1" applyAlignment="1">
      <alignment horizontal="distributed"/>
      <protection/>
    </xf>
    <xf numFmtId="41" fontId="3" fillId="0" borderId="15" xfId="65" applyNumberFormat="1" applyFont="1" applyBorder="1" applyAlignment="1">
      <alignment/>
      <protection/>
    </xf>
    <xf numFmtId="41" fontId="3" fillId="0" borderId="27" xfId="65" applyNumberFormat="1" applyFont="1" applyBorder="1" applyAlignment="1">
      <alignment horizontal="right"/>
      <protection/>
    </xf>
    <xf numFmtId="3" fontId="3" fillId="0" borderId="0" xfId="65" applyNumberFormat="1" applyFont="1" applyAlignment="1">
      <alignment/>
      <protection/>
    </xf>
    <xf numFmtId="38" fontId="3" fillId="0" borderId="0" xfId="65" applyNumberFormat="1" applyFont="1" applyAlignment="1">
      <alignment vertical="center"/>
      <protection/>
    </xf>
    <xf numFmtId="0" fontId="2" fillId="0" borderId="0" xfId="66" applyFont="1" applyFill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6" xfId="66" applyFont="1" applyBorder="1" applyAlignment="1">
      <alignment horizontal="distributed" vertical="center" shrinkToFit="1"/>
      <protection/>
    </xf>
    <xf numFmtId="0" fontId="3" fillId="0" borderId="17" xfId="66" applyFont="1" applyBorder="1" applyAlignment="1">
      <alignment horizontal="distributed" vertical="center" shrinkToFit="1"/>
      <protection/>
    </xf>
    <xf numFmtId="0" fontId="3" fillId="0" borderId="48" xfId="66" applyFont="1" applyBorder="1" applyAlignment="1">
      <alignment horizontal="distributed" vertical="center" shrinkToFit="1"/>
      <protection/>
    </xf>
    <xf numFmtId="0" fontId="3" fillId="0" borderId="34" xfId="66" applyFont="1" applyBorder="1" applyAlignment="1">
      <alignment horizontal="distributed" vertical="center" shrinkToFit="1"/>
      <protection/>
    </xf>
    <xf numFmtId="0" fontId="3" fillId="0" borderId="49" xfId="66" applyFont="1" applyBorder="1" applyAlignment="1">
      <alignment horizontal="distributed" vertical="center" shrinkToFit="1"/>
      <protection/>
    </xf>
    <xf numFmtId="0" fontId="3" fillId="0" borderId="33" xfId="66" applyFont="1" applyBorder="1" applyAlignment="1">
      <alignment horizontal="distributed" vertical="center" shrinkToFit="1"/>
      <protection/>
    </xf>
    <xf numFmtId="0" fontId="6" fillId="0" borderId="0" xfId="66" applyFont="1" applyFill="1" applyBorder="1" applyAlignment="1">
      <alignment horizontal="distributed"/>
      <protection/>
    </xf>
    <xf numFmtId="41" fontId="6" fillId="0" borderId="18" xfId="49" applyNumberFormat="1" applyFont="1" applyFill="1" applyBorder="1" applyAlignment="1">
      <alignment horizontal="right"/>
    </xf>
    <xf numFmtId="41" fontId="6" fillId="0" borderId="46" xfId="49" applyNumberFormat="1" applyFont="1" applyFill="1" applyBorder="1" applyAlignment="1">
      <alignment horizontal="right"/>
    </xf>
    <xf numFmtId="0" fontId="3" fillId="0" borderId="18" xfId="66" applyFont="1" applyFill="1" applyBorder="1" applyAlignment="1">
      <alignment horizontal="distributed"/>
      <protection/>
    </xf>
    <xf numFmtId="41" fontId="3" fillId="0" borderId="35" xfId="49" applyNumberFormat="1" applyFont="1" applyFill="1" applyBorder="1" applyAlignment="1">
      <alignment horizontal="right"/>
    </xf>
    <xf numFmtId="41" fontId="3" fillId="0" borderId="50" xfId="49" applyNumberFormat="1" applyFont="1" applyFill="1" applyBorder="1" applyAlignment="1">
      <alignment horizontal="right"/>
    </xf>
    <xf numFmtId="41" fontId="3" fillId="0" borderId="13" xfId="49" applyNumberFormat="1" applyFont="1" applyFill="1" applyBorder="1" applyAlignment="1">
      <alignment horizontal="right"/>
    </xf>
    <xf numFmtId="41" fontId="3" fillId="0" borderId="0" xfId="49" applyNumberFormat="1" applyFont="1" applyFill="1" applyBorder="1" applyAlignment="1">
      <alignment horizontal="right"/>
    </xf>
    <xf numFmtId="0" fontId="8" fillId="0" borderId="0" xfId="66" applyFont="1" applyFill="1" applyBorder="1" applyAlignment="1">
      <alignment horizontal="distributed"/>
      <protection/>
    </xf>
    <xf numFmtId="41" fontId="8" fillId="0" borderId="18" xfId="49" applyNumberFormat="1" applyFont="1" applyFill="1" applyBorder="1" applyAlignment="1">
      <alignment horizontal="right"/>
    </xf>
    <xf numFmtId="41" fontId="8" fillId="0" borderId="46" xfId="49" applyNumberFormat="1" applyFont="1" applyFill="1" applyBorder="1" applyAlignment="1">
      <alignment horizontal="right"/>
    </xf>
    <xf numFmtId="41" fontId="3" fillId="0" borderId="51" xfId="49" applyNumberFormat="1" applyFont="1" applyFill="1" applyBorder="1" applyAlignment="1">
      <alignment horizontal="right"/>
    </xf>
    <xf numFmtId="0" fontId="3" fillId="0" borderId="0" xfId="66" applyFont="1" applyFill="1" applyBorder="1" applyAlignment="1">
      <alignment horizontal="distributed"/>
      <protection/>
    </xf>
    <xf numFmtId="41" fontId="3" fillId="0" borderId="18" xfId="49" applyNumberFormat="1" applyFont="1" applyFill="1" applyBorder="1" applyAlignment="1">
      <alignment horizontal="right"/>
    </xf>
    <xf numFmtId="41" fontId="3" fillId="0" borderId="46" xfId="49" applyNumberFormat="1" applyFont="1" applyFill="1" applyBorder="1" applyAlignment="1">
      <alignment horizontal="right"/>
    </xf>
    <xf numFmtId="0" fontId="3" fillId="0" borderId="0" xfId="66" applyFont="1" applyBorder="1" applyAlignment="1">
      <alignment horizontal="distributed"/>
      <protection/>
    </xf>
    <xf numFmtId="0" fontId="9" fillId="0" borderId="18" xfId="66" applyFont="1" applyFill="1" applyBorder="1" applyAlignment="1">
      <alignment horizontal="distributed"/>
      <protection/>
    </xf>
    <xf numFmtId="0" fontId="3" fillId="0" borderId="42" xfId="66" applyFont="1" applyFill="1" applyBorder="1" applyAlignment="1">
      <alignment horizontal="distributed"/>
      <protection/>
    </xf>
    <xf numFmtId="0" fontId="3" fillId="0" borderId="20" xfId="66" applyFont="1" applyBorder="1" applyAlignment="1">
      <alignment horizontal="distributed"/>
      <protection/>
    </xf>
    <xf numFmtId="41" fontId="3" fillId="0" borderId="27" xfId="49" applyNumberFormat="1" applyFont="1" applyFill="1" applyBorder="1" applyAlignment="1">
      <alignment horizontal="right"/>
    </xf>
    <xf numFmtId="41" fontId="3" fillId="0" borderId="47" xfId="49" applyNumberFormat="1" applyFont="1" applyFill="1" applyBorder="1" applyAlignment="1">
      <alignment horizontal="right"/>
    </xf>
    <xf numFmtId="41" fontId="3" fillId="0" borderId="20" xfId="66" applyNumberFormat="1" applyFont="1" applyBorder="1" applyAlignment="1">
      <alignment horizontal="distributed"/>
      <protection/>
    </xf>
    <xf numFmtId="41" fontId="3" fillId="0" borderId="15" xfId="49" applyNumberFormat="1" applyFont="1" applyBorder="1" applyAlignment="1">
      <alignment horizontal="right"/>
    </xf>
    <xf numFmtId="41" fontId="3" fillId="0" borderId="52" xfId="49" applyNumberFormat="1" applyFont="1" applyFill="1" applyBorder="1" applyAlignment="1">
      <alignment horizontal="right"/>
    </xf>
    <xf numFmtId="0" fontId="3" fillId="0" borderId="43" xfId="66" applyFont="1" applyFill="1" applyBorder="1" applyAlignment="1">
      <alignment horizontal="distributed"/>
      <protection/>
    </xf>
    <xf numFmtId="41" fontId="3" fillId="0" borderId="15" xfId="49" applyNumberFormat="1" applyFont="1" applyFill="1" applyBorder="1" applyAlignment="1">
      <alignment horizontal="right"/>
    </xf>
    <xf numFmtId="41" fontId="3" fillId="0" borderId="20" xfId="49" applyNumberFormat="1" applyFont="1" applyFill="1" applyBorder="1" applyAlignment="1">
      <alignment horizontal="right"/>
    </xf>
    <xf numFmtId="0" fontId="3" fillId="0" borderId="0" xfId="66" applyFont="1" applyFill="1" applyAlignment="1">
      <alignment/>
      <protection/>
    </xf>
    <xf numFmtId="0" fontId="3" fillId="0" borderId="0" xfId="66" applyFont="1" applyAlignment="1">
      <alignment/>
      <protection/>
    </xf>
    <xf numFmtId="38" fontId="2" fillId="0" borderId="0" xfId="49" applyFont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53" xfId="49" applyFont="1" applyBorder="1" applyAlignment="1">
      <alignment horizontal="center" vertical="center"/>
    </xf>
    <xf numFmtId="38" fontId="3" fillId="0" borderId="54" xfId="49" applyFont="1" applyBorder="1" applyAlignment="1">
      <alignment horizontal="center" vertical="center"/>
    </xf>
    <xf numFmtId="38" fontId="3" fillId="0" borderId="0" xfId="49" applyFont="1" applyBorder="1" applyAlignment="1">
      <alignment horizontal="center" vertical="center"/>
    </xf>
    <xf numFmtId="182" fontId="3" fillId="0" borderId="55" xfId="49" applyNumberFormat="1" applyFont="1" applyBorder="1" applyAlignment="1">
      <alignment horizontal="right" vertical="center"/>
    </xf>
    <xf numFmtId="182" fontId="3" fillId="0" borderId="0" xfId="49" applyNumberFormat="1" applyFont="1" applyBorder="1" applyAlignment="1">
      <alignment horizontal="right" vertical="center"/>
    </xf>
    <xf numFmtId="193" fontId="3" fillId="0" borderId="55" xfId="49" applyNumberFormat="1" applyFont="1" applyBorder="1" applyAlignment="1">
      <alignment horizontal="right" vertical="center"/>
    </xf>
    <xf numFmtId="182" fontId="6" fillId="0" borderId="56" xfId="49" applyNumberFormat="1" applyFont="1" applyBorder="1" applyAlignment="1">
      <alignment horizontal="right" vertical="center"/>
    </xf>
    <xf numFmtId="182" fontId="6" fillId="0" borderId="0" xfId="49" applyNumberFormat="1" applyFont="1" applyBorder="1" applyAlignment="1">
      <alignment horizontal="right" vertical="center"/>
    </xf>
    <xf numFmtId="38" fontId="3" fillId="0" borderId="33" xfId="49" applyFont="1" applyBorder="1" applyAlignment="1">
      <alignment horizontal="distributed" vertical="center"/>
    </xf>
    <xf numFmtId="38" fontId="6" fillId="0" borderId="12" xfId="49" applyFont="1" applyBorder="1" applyAlignment="1">
      <alignment horizontal="distributed" vertical="center"/>
    </xf>
    <xf numFmtId="182" fontId="6" fillId="0" borderId="55" xfId="49" applyNumberFormat="1" applyFont="1" applyBorder="1" applyAlignment="1">
      <alignment horizontal="right" vertical="center"/>
    </xf>
    <xf numFmtId="182" fontId="3" fillId="0" borderId="57" xfId="49" applyNumberFormat="1" applyFont="1" applyBorder="1" applyAlignment="1">
      <alignment horizontal="right" vertical="center"/>
    </xf>
    <xf numFmtId="38" fontId="3" fillId="0" borderId="38" xfId="49" applyFont="1" applyBorder="1" applyAlignment="1">
      <alignment vertical="center"/>
    </xf>
    <xf numFmtId="182" fontId="3" fillId="0" borderId="38" xfId="49" applyNumberFormat="1" applyFont="1" applyBorder="1" applyAlignment="1">
      <alignment horizontal="right" vertical="center"/>
    </xf>
    <xf numFmtId="38" fontId="3" fillId="0" borderId="58" xfId="49" applyFont="1" applyBorder="1" applyAlignment="1">
      <alignment vertical="center"/>
    </xf>
    <xf numFmtId="182" fontId="3" fillId="0" borderId="58" xfId="49" applyNumberFormat="1" applyFont="1" applyBorder="1" applyAlignment="1">
      <alignment horizontal="right" vertical="center"/>
    </xf>
    <xf numFmtId="182" fontId="6" fillId="0" borderId="0" xfId="49" applyNumberFormat="1" applyFont="1" applyAlignment="1">
      <alignment horizontal="right" vertical="center"/>
    </xf>
    <xf numFmtId="38" fontId="3" fillId="0" borderId="29" xfId="49" applyFont="1" applyBorder="1" applyAlignment="1">
      <alignment vertical="center"/>
    </xf>
    <xf numFmtId="38" fontId="3" fillId="0" borderId="59" xfId="49" applyFont="1" applyBorder="1" applyAlignment="1">
      <alignment horizontal="center" vertical="center"/>
    </xf>
    <xf numFmtId="38" fontId="3" fillId="0" borderId="60" xfId="49" applyFont="1" applyBorder="1" applyAlignment="1">
      <alignment horizontal="center" vertical="center"/>
    </xf>
    <xf numFmtId="38" fontId="3" fillId="0" borderId="33" xfId="49" applyFont="1" applyFill="1" applyBorder="1" applyAlignment="1">
      <alignment horizontal="distributed" vertical="center"/>
    </xf>
    <xf numFmtId="183" fontId="3" fillId="0" borderId="13" xfId="0" applyNumberFormat="1" applyFont="1" applyBorder="1" applyAlignment="1">
      <alignment vertical="center"/>
    </xf>
    <xf numFmtId="182" fontId="6" fillId="0" borderId="61" xfId="49" applyNumberFormat="1" applyFont="1" applyBorder="1" applyAlignment="1">
      <alignment horizontal="right" vertical="center"/>
    </xf>
    <xf numFmtId="183" fontId="36" fillId="0" borderId="15" xfId="0" applyNumberFormat="1" applyFont="1" applyBorder="1" applyAlignment="1">
      <alignment/>
    </xf>
    <xf numFmtId="38" fontId="8" fillId="0" borderId="0" xfId="49" applyFont="1" applyBorder="1" applyAlignment="1">
      <alignment vertical="center"/>
    </xf>
    <xf numFmtId="38" fontId="3" fillId="0" borderId="22" xfId="49" applyFont="1" applyFill="1" applyBorder="1" applyAlignment="1">
      <alignment horizontal="centerContinuous" vertical="center"/>
    </xf>
    <xf numFmtId="38" fontId="3" fillId="0" borderId="10" xfId="49" applyFont="1" applyFill="1" applyBorder="1" applyAlignment="1">
      <alignment horizontal="centerContinuous" vertical="center"/>
    </xf>
    <xf numFmtId="38" fontId="10" fillId="0" borderId="10" xfId="49" applyFont="1" applyFill="1" applyBorder="1" applyAlignment="1">
      <alignment horizontal="centerContinuous" vertical="center"/>
    </xf>
    <xf numFmtId="38" fontId="3" fillId="0" borderId="10" xfId="49" applyFont="1" applyBorder="1" applyAlignment="1">
      <alignment horizontal="centerContinuous" vertical="center"/>
    </xf>
    <xf numFmtId="38" fontId="10" fillId="0" borderId="10" xfId="49" applyFont="1" applyBorder="1" applyAlignment="1">
      <alignment horizontal="centerContinuous" vertical="center"/>
    </xf>
    <xf numFmtId="38" fontId="3" fillId="0" borderId="11" xfId="49" applyFont="1" applyBorder="1" applyAlignment="1">
      <alignment horizontal="centerContinuous" vertical="center"/>
    </xf>
    <xf numFmtId="38" fontId="3" fillId="0" borderId="13" xfId="49" applyFont="1" applyFill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34" xfId="49" applyFont="1" applyFill="1" applyBorder="1" applyAlignment="1">
      <alignment horizontal="centerContinuous" vertical="center"/>
    </xf>
    <xf numFmtId="38" fontId="3" fillId="0" borderId="17" xfId="49" applyFont="1" applyFill="1" applyBorder="1" applyAlignment="1">
      <alignment horizontal="centerContinuous" vertical="center"/>
    </xf>
    <xf numFmtId="38" fontId="3" fillId="0" borderId="29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2" fillId="0" borderId="0" xfId="49" applyNumberFormat="1" applyFont="1" applyFill="1" applyAlignment="1">
      <alignment/>
    </xf>
    <xf numFmtId="38" fontId="3" fillId="0" borderId="0" xfId="49" applyNumberFormat="1" applyFont="1" applyFill="1" applyAlignment="1">
      <alignment/>
    </xf>
    <xf numFmtId="38" fontId="3" fillId="0" borderId="0" xfId="49" applyNumberFormat="1" applyFont="1" applyAlignment="1">
      <alignment/>
    </xf>
    <xf numFmtId="38" fontId="3" fillId="0" borderId="0" xfId="49" applyNumberFormat="1" applyFont="1" applyFill="1" applyAlignment="1">
      <alignment horizontal="right"/>
    </xf>
    <xf numFmtId="38" fontId="3" fillId="0" borderId="33" xfId="49" applyNumberFormat="1" applyFont="1" applyFill="1" applyBorder="1" applyAlignment="1">
      <alignment horizontal="distributed" vertical="center"/>
    </xf>
    <xf numFmtId="38" fontId="9" fillId="0" borderId="34" xfId="49" applyNumberFormat="1" applyFont="1" applyFill="1" applyBorder="1" applyAlignment="1">
      <alignment horizontal="distributed" vertical="center"/>
    </xf>
    <xf numFmtId="38" fontId="3" fillId="0" borderId="34" xfId="49" applyNumberFormat="1" applyFont="1" applyFill="1" applyBorder="1" applyAlignment="1">
      <alignment horizontal="distributed" vertical="center" wrapText="1"/>
    </xf>
    <xf numFmtId="38" fontId="3" fillId="0" borderId="34" xfId="49" applyNumberFormat="1" applyFont="1" applyFill="1" applyBorder="1" applyAlignment="1">
      <alignment horizontal="distributed" vertical="center"/>
    </xf>
    <xf numFmtId="38" fontId="3" fillId="0" borderId="17" xfId="49" applyNumberFormat="1" applyFont="1" applyFill="1" applyBorder="1" applyAlignment="1">
      <alignment horizontal="distributed" vertical="center" wrapText="1"/>
    </xf>
    <xf numFmtId="38" fontId="6" fillId="0" borderId="25" xfId="49" applyNumberFormat="1" applyFont="1" applyFill="1" applyBorder="1" applyAlignment="1">
      <alignment horizontal="distributed" vertical="center"/>
    </xf>
    <xf numFmtId="38" fontId="37" fillId="0" borderId="35" xfId="49" applyFont="1" applyFill="1" applyBorder="1" applyAlignment="1">
      <alignment horizontal="distributed" vertical="center"/>
    </xf>
    <xf numFmtId="38" fontId="37" fillId="0" borderId="35" xfId="49" applyFont="1" applyFill="1" applyBorder="1" applyAlignment="1">
      <alignment horizontal="right" vertical="center"/>
    </xf>
    <xf numFmtId="180" fontId="8" fillId="0" borderId="37" xfId="49" applyNumberFormat="1" applyFont="1" applyFill="1" applyBorder="1" applyAlignment="1">
      <alignment horizontal="right" vertical="center"/>
    </xf>
    <xf numFmtId="38" fontId="3" fillId="0" borderId="12" xfId="49" applyNumberFormat="1" applyFont="1" applyFill="1" applyBorder="1" applyAlignment="1">
      <alignment horizontal="center" vertical="center"/>
    </xf>
    <xf numFmtId="38" fontId="38" fillId="0" borderId="13" xfId="49" applyFont="1" applyFill="1" applyBorder="1" applyAlignment="1">
      <alignment horizontal="center" vertical="center"/>
    </xf>
    <xf numFmtId="38" fontId="38" fillId="0" borderId="13" xfId="49" applyFont="1" applyFill="1" applyBorder="1" applyAlignment="1">
      <alignment horizontal="right" vertical="center"/>
    </xf>
    <xf numFmtId="38" fontId="3" fillId="0" borderId="18" xfId="49" applyNumberFormat="1" applyFont="1" applyFill="1" applyBorder="1" applyAlignment="1">
      <alignment horizontal="right" vertical="center"/>
    </xf>
    <xf numFmtId="38" fontId="3" fillId="0" borderId="12" xfId="49" applyNumberFormat="1" applyFont="1" applyFill="1" applyBorder="1" applyAlignment="1">
      <alignment horizontal="distributed" vertical="center"/>
    </xf>
    <xf numFmtId="38" fontId="3" fillId="0" borderId="13" xfId="49" applyNumberFormat="1" applyFont="1" applyFill="1" applyBorder="1" applyAlignment="1">
      <alignment horizontal="distributed" vertical="center"/>
    </xf>
    <xf numFmtId="38" fontId="38" fillId="0" borderId="13" xfId="49" applyFont="1" applyFill="1" applyBorder="1" applyAlignment="1">
      <alignment horizontal="distributed" vertical="center"/>
    </xf>
    <xf numFmtId="38" fontId="39" fillId="0" borderId="12" xfId="49" applyNumberFormat="1" applyFont="1" applyFill="1" applyBorder="1" applyAlignment="1">
      <alignment horizontal="right" vertical="center"/>
    </xf>
    <xf numFmtId="38" fontId="38" fillId="0" borderId="13" xfId="49" applyFont="1" applyFill="1" applyBorder="1" applyAlignment="1">
      <alignment horizontal="distributed"/>
    </xf>
    <xf numFmtId="38" fontId="40" fillId="0" borderId="12" xfId="49" applyFont="1" applyFill="1" applyBorder="1" applyAlignment="1">
      <alignment horizontal="right" vertical="center"/>
    </xf>
    <xf numFmtId="38" fontId="38" fillId="0" borderId="13" xfId="49" applyFont="1" applyFill="1" applyBorder="1" applyAlignment="1">
      <alignment/>
    </xf>
    <xf numFmtId="38" fontId="40" fillId="0" borderId="13" xfId="49" applyFont="1" applyFill="1" applyBorder="1" applyAlignment="1">
      <alignment horizontal="right" vertical="center"/>
    </xf>
    <xf numFmtId="38" fontId="3" fillId="0" borderId="14" xfId="49" applyNumberFormat="1" applyFont="1" applyFill="1" applyBorder="1" applyAlignment="1">
      <alignment horizontal="distributed" vertical="center"/>
    </xf>
    <xf numFmtId="38" fontId="38" fillId="0" borderId="15" xfId="49" applyFont="1" applyFill="1" applyBorder="1" applyAlignment="1">
      <alignment horizontal="distributed" vertical="center"/>
    </xf>
    <xf numFmtId="38" fontId="3" fillId="0" borderId="0" xfId="49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38" fontId="3" fillId="0" borderId="35" xfId="49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38" fontId="3" fillId="0" borderId="13" xfId="49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8" fontId="6" fillId="0" borderId="15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38" fontId="7" fillId="0" borderId="0" xfId="49" applyFont="1" applyFill="1" applyBorder="1" applyAlignment="1">
      <alignment horizontal="centerContinuous"/>
    </xf>
    <xf numFmtId="38" fontId="7" fillId="0" borderId="0" xfId="49" applyFont="1" applyFill="1" applyBorder="1" applyAlignment="1">
      <alignment horizontal="right"/>
    </xf>
    <xf numFmtId="38" fontId="3" fillId="0" borderId="28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horizontal="distributed" vertical="center"/>
    </xf>
    <xf numFmtId="38" fontId="6" fillId="0" borderId="25" xfId="49" applyFont="1" applyFill="1" applyBorder="1" applyAlignment="1">
      <alignment horizontal="distributed" vertical="center"/>
    </xf>
    <xf numFmtId="38" fontId="12" fillId="0" borderId="35" xfId="49" applyFont="1" applyFill="1" applyBorder="1" applyAlignment="1">
      <alignment/>
    </xf>
    <xf numFmtId="38" fontId="7" fillId="0" borderId="13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12" fillId="0" borderId="13" xfId="49" applyFont="1" applyFill="1" applyBorder="1" applyAlignment="1">
      <alignment/>
    </xf>
    <xf numFmtId="38" fontId="42" fillId="0" borderId="13" xfId="49" applyFont="1" applyFill="1" applyBorder="1" applyAlignment="1">
      <alignment/>
    </xf>
    <xf numFmtId="38" fontId="7" fillId="0" borderId="15" xfId="49" applyFont="1" applyFill="1" applyBorder="1" applyAlignment="1">
      <alignment/>
    </xf>
    <xf numFmtId="38" fontId="43" fillId="0" borderId="0" xfId="49" applyFont="1" applyFill="1" applyAlignment="1">
      <alignment vertical="center"/>
    </xf>
    <xf numFmtId="38" fontId="13" fillId="0" borderId="0" xfId="49" applyFont="1" applyFill="1" applyAlignment="1">
      <alignment horizontal="right" vertical="center"/>
    </xf>
    <xf numFmtId="38" fontId="43" fillId="0" borderId="17" xfId="49" applyFont="1" applyFill="1" applyBorder="1" applyAlignment="1">
      <alignment horizontal="center" vertical="center" wrapText="1" shrinkToFit="1"/>
    </xf>
    <xf numFmtId="38" fontId="43" fillId="0" borderId="0" xfId="49" applyFont="1" applyFill="1" applyBorder="1" applyAlignment="1">
      <alignment vertical="center"/>
    </xf>
    <xf numFmtId="38" fontId="43" fillId="0" borderId="39" xfId="49" applyFont="1" applyFill="1" applyBorder="1" applyAlignment="1">
      <alignment vertical="center"/>
    </xf>
    <xf numFmtId="38" fontId="43" fillId="0" borderId="29" xfId="49" applyFont="1" applyFill="1" applyBorder="1" applyAlignment="1">
      <alignment vertical="center"/>
    </xf>
    <xf numFmtId="38" fontId="43" fillId="0" borderId="38" xfId="49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67" applyFont="1" applyFill="1" applyBorder="1">
      <alignment vertical="center"/>
      <protection/>
    </xf>
    <xf numFmtId="38" fontId="43" fillId="0" borderId="0" xfId="49" applyFont="1" applyFill="1" applyBorder="1" applyAlignment="1">
      <alignment/>
    </xf>
    <xf numFmtId="0" fontId="43" fillId="0" borderId="0" xfId="69" applyFont="1" applyFill="1" applyBorder="1">
      <alignment vertical="center"/>
      <protection/>
    </xf>
    <xf numFmtId="0" fontId="43" fillId="0" borderId="0" xfId="70" applyFont="1" applyFill="1" applyBorder="1" applyAlignment="1">
      <alignment vertical="center"/>
      <protection/>
    </xf>
    <xf numFmtId="0" fontId="43" fillId="0" borderId="0" xfId="71" applyFont="1" applyFill="1" applyBorder="1">
      <alignment vertical="center"/>
      <protection/>
    </xf>
    <xf numFmtId="56" fontId="43" fillId="0" borderId="0" xfId="72" applyNumberFormat="1" applyFont="1" applyFill="1" applyBorder="1">
      <alignment vertical="center"/>
      <protection/>
    </xf>
    <xf numFmtId="38" fontId="43" fillId="0" borderId="0" xfId="49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8" fontId="43" fillId="0" borderId="0" xfId="49" applyFont="1" applyFill="1" applyBorder="1" applyAlignment="1">
      <alignment/>
    </xf>
    <xf numFmtId="38" fontId="43" fillId="0" borderId="0" xfId="49" applyFont="1" applyFill="1" applyBorder="1" applyAlignment="1">
      <alignment horizontal="left"/>
    </xf>
    <xf numFmtId="0" fontId="43" fillId="0" borderId="0" xfId="73" applyFont="1" applyFill="1" applyBorder="1">
      <alignment/>
      <protection/>
    </xf>
    <xf numFmtId="38" fontId="43" fillId="0" borderId="0" xfId="49" applyNumberFormat="1" applyFont="1" applyFill="1" applyBorder="1" applyAlignment="1">
      <alignment/>
    </xf>
    <xf numFmtId="56" fontId="43" fillId="0" borderId="0" xfId="68" applyNumberFormat="1" applyFont="1" applyFill="1" applyBorder="1">
      <alignment vertical="center"/>
      <protection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8" fontId="3" fillId="0" borderId="47" xfId="49" applyFont="1" applyBorder="1" applyAlignment="1">
      <alignment/>
    </xf>
    <xf numFmtId="38" fontId="3" fillId="0" borderId="20" xfId="49" applyFont="1" applyFill="1" applyBorder="1" applyAlignment="1">
      <alignment/>
    </xf>
    <xf numFmtId="176" fontId="3" fillId="0" borderId="13" xfId="49" applyNumberFormat="1" applyFont="1" applyBorder="1" applyAlignment="1">
      <alignment/>
    </xf>
    <xf numFmtId="176" fontId="3" fillId="0" borderId="13" xfId="49" applyNumberFormat="1" applyFont="1" applyFill="1" applyBorder="1" applyAlignment="1">
      <alignment/>
    </xf>
    <xf numFmtId="178" fontId="3" fillId="0" borderId="13" xfId="49" applyNumberFormat="1" applyFont="1" applyBorder="1" applyAlignment="1">
      <alignment/>
    </xf>
    <xf numFmtId="176" fontId="44" fillId="0" borderId="13" xfId="49" applyNumberFormat="1" applyFont="1" applyBorder="1" applyAlignment="1">
      <alignment horizontal="right" vertical="top"/>
    </xf>
    <xf numFmtId="38" fontId="3" fillId="0" borderId="13" xfId="49" applyFont="1" applyBorder="1" applyAlignment="1">
      <alignment horizontal="right"/>
    </xf>
    <xf numFmtId="38" fontId="3" fillId="0" borderId="15" xfId="49" applyFont="1" applyBorder="1" applyAlignment="1">
      <alignment/>
    </xf>
    <xf numFmtId="176" fontId="3" fillId="0" borderId="15" xfId="49" applyNumberFormat="1" applyFont="1" applyFill="1" applyBorder="1" applyAlignment="1">
      <alignment/>
    </xf>
    <xf numFmtId="38" fontId="3" fillId="0" borderId="15" xfId="49" applyFont="1" applyFill="1" applyBorder="1" applyAlignment="1">
      <alignment/>
    </xf>
    <xf numFmtId="38" fontId="3" fillId="0" borderId="27" xfId="49" applyFont="1" applyBorder="1" applyAlignment="1">
      <alignment/>
    </xf>
    <xf numFmtId="38" fontId="12" fillId="0" borderId="37" xfId="49" applyFont="1" applyFill="1" applyBorder="1" applyAlignment="1">
      <alignment/>
    </xf>
    <xf numFmtId="41" fontId="7" fillId="0" borderId="13" xfId="49" applyNumberFormat="1" applyFont="1" applyFill="1" applyBorder="1" applyAlignment="1">
      <alignment horizontal="right"/>
    </xf>
    <xf numFmtId="41" fontId="7" fillId="0" borderId="13" xfId="49" applyNumberFormat="1" applyFont="1" applyFill="1" applyBorder="1" applyAlignment="1">
      <alignment/>
    </xf>
    <xf numFmtId="41" fontId="7" fillId="0" borderId="18" xfId="49" applyNumberFormat="1" applyFont="1" applyFill="1" applyBorder="1" applyAlignment="1">
      <alignment horizontal="right"/>
    </xf>
    <xf numFmtId="41" fontId="7" fillId="0" borderId="15" xfId="49" applyNumberFormat="1" applyFont="1" applyFill="1" applyBorder="1" applyAlignment="1">
      <alignment horizontal="right"/>
    </xf>
    <xf numFmtId="38" fontId="7" fillId="0" borderId="27" xfId="49" applyFont="1" applyFill="1" applyBorder="1" applyAlignment="1">
      <alignment/>
    </xf>
    <xf numFmtId="38" fontId="12" fillId="0" borderId="15" xfId="49" applyFont="1" applyFill="1" applyBorder="1" applyAlignment="1">
      <alignment/>
    </xf>
    <xf numFmtId="38" fontId="6" fillId="0" borderId="0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38" fontId="3" fillId="0" borderId="14" xfId="49" applyFont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179" fontId="6" fillId="0" borderId="35" xfId="49" applyNumberFormat="1" applyFont="1" applyFill="1" applyBorder="1" applyAlignment="1">
      <alignment vertical="center"/>
    </xf>
    <xf numFmtId="179" fontId="6" fillId="0" borderId="37" xfId="49" applyNumberFormat="1" applyFont="1" applyFill="1" applyBorder="1" applyAlignment="1">
      <alignment vertical="center"/>
    </xf>
    <xf numFmtId="179" fontId="3" fillId="0" borderId="13" xfId="49" applyNumberFormat="1" applyFont="1" applyFill="1" applyBorder="1" applyAlignment="1">
      <alignment horizontal="right" vertical="center"/>
    </xf>
    <xf numFmtId="179" fontId="3" fillId="0" borderId="13" xfId="49" applyNumberFormat="1" applyFont="1" applyFill="1" applyBorder="1" applyAlignment="1">
      <alignment/>
    </xf>
    <xf numFmtId="179" fontId="3" fillId="0" borderId="13" xfId="49" applyNumberFormat="1" applyFont="1" applyFill="1" applyBorder="1" applyAlignment="1">
      <alignment vertical="center"/>
    </xf>
    <xf numFmtId="179" fontId="3" fillId="0" borderId="18" xfId="49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79" fontId="3" fillId="0" borderId="26" xfId="49" applyNumberFormat="1" applyFont="1" applyFill="1" applyBorder="1" applyAlignment="1">
      <alignment vertical="center"/>
    </xf>
    <xf numFmtId="179" fontId="3" fillId="0" borderId="36" xfId="49" applyNumberFormat="1" applyFont="1" applyFill="1" applyBorder="1" applyAlignment="1">
      <alignment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15" xfId="49" applyNumberFormat="1" applyFont="1" applyFill="1" applyBorder="1" applyAlignment="1">
      <alignment vertical="center"/>
    </xf>
    <xf numFmtId="179" fontId="3" fillId="0" borderId="27" xfId="49" applyNumberFormat="1" applyFont="1" applyFill="1" applyBorder="1" applyAlignment="1">
      <alignment vertical="center"/>
    </xf>
    <xf numFmtId="38" fontId="6" fillId="0" borderId="15" xfId="49" applyFont="1" applyBorder="1" applyAlignment="1">
      <alignment horizontal="right" vertical="center"/>
    </xf>
    <xf numFmtId="180" fontId="6" fillId="0" borderId="15" xfId="49" applyNumberFormat="1" applyFont="1" applyBorder="1" applyAlignment="1">
      <alignment horizontal="right" vertical="center"/>
    </xf>
    <xf numFmtId="38" fontId="3" fillId="0" borderId="27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38" fontId="11" fillId="0" borderId="15" xfId="49" applyFont="1" applyBorder="1" applyAlignment="1">
      <alignment horizontal="right" vertical="center"/>
    </xf>
    <xf numFmtId="180" fontId="11" fillId="0" borderId="15" xfId="49" applyNumberFormat="1" applyFont="1" applyBorder="1" applyAlignment="1">
      <alignment horizontal="right" vertical="center"/>
    </xf>
    <xf numFmtId="38" fontId="11" fillId="0" borderId="27" xfId="49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38" fontId="6" fillId="0" borderId="15" xfId="49" applyFont="1" applyBorder="1" applyAlignment="1">
      <alignment/>
    </xf>
    <xf numFmtId="38" fontId="6" fillId="0" borderId="15" xfId="49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5" fontId="3" fillId="0" borderId="13" xfId="49" applyNumberFormat="1" applyFont="1" applyBorder="1" applyAlignment="1">
      <alignment horizontal="right" vertical="center"/>
    </xf>
    <xf numFmtId="5" fontId="3" fillId="0" borderId="18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5" fontId="6" fillId="0" borderId="27" xfId="49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6" fillId="0" borderId="15" xfId="49" applyFont="1" applyFill="1" applyBorder="1" applyAlignment="1">
      <alignment horizontal="right" vertical="center"/>
    </xf>
    <xf numFmtId="180" fontId="6" fillId="0" borderId="15" xfId="49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6" fillId="0" borderId="15" xfId="49" applyFont="1" applyFill="1" applyBorder="1" applyAlignment="1">
      <alignment horizontal="right"/>
    </xf>
    <xf numFmtId="180" fontId="6" fillId="0" borderId="15" xfId="49" applyNumberFormat="1" applyFont="1" applyFill="1" applyBorder="1" applyAlignment="1">
      <alignment horizontal="right"/>
    </xf>
    <xf numFmtId="38" fontId="6" fillId="0" borderId="27" xfId="49" applyFont="1" applyFill="1" applyBorder="1" applyAlignment="1">
      <alignment horizontal="right" vertical="center"/>
    </xf>
    <xf numFmtId="38" fontId="3" fillId="0" borderId="15" xfId="49" applyFont="1" applyFill="1" applyBorder="1" applyAlignment="1">
      <alignment horizontal="right" vertical="center"/>
    </xf>
    <xf numFmtId="38" fontId="3" fillId="0" borderId="27" xfId="49" applyFont="1" applyFill="1" applyBorder="1" applyAlignment="1">
      <alignment horizontal="right" vertical="center"/>
    </xf>
    <xf numFmtId="0" fontId="11" fillId="0" borderId="12" xfId="61" applyFont="1" applyFill="1" applyBorder="1" applyAlignment="1">
      <alignment horizontal="distributed" vertical="center"/>
      <protection/>
    </xf>
    <xf numFmtId="38" fontId="11" fillId="0" borderId="13" xfId="49" applyFont="1" applyFill="1" applyBorder="1" applyAlignment="1">
      <alignment/>
    </xf>
    <xf numFmtId="196" fontId="11" fillId="0" borderId="13" xfId="61" applyNumberFormat="1" applyFont="1" applyFill="1" applyBorder="1">
      <alignment/>
      <protection/>
    </xf>
    <xf numFmtId="198" fontId="11" fillId="0" borderId="13" xfId="61" applyNumberFormat="1" applyFont="1" applyFill="1" applyBorder="1">
      <alignment/>
      <protection/>
    </xf>
    <xf numFmtId="0" fontId="11" fillId="0" borderId="18" xfId="61" applyFont="1" applyFill="1" applyBorder="1">
      <alignment/>
      <protection/>
    </xf>
    <xf numFmtId="0" fontId="11" fillId="0" borderId="12" xfId="61" applyFont="1" applyFill="1" applyBorder="1" applyAlignment="1">
      <alignment horizontal="center"/>
      <protection/>
    </xf>
    <xf numFmtId="0" fontId="11" fillId="0" borderId="12" xfId="61" applyFont="1" applyFill="1" applyBorder="1" applyAlignment="1">
      <alignment horizontal="left"/>
      <protection/>
    </xf>
    <xf numFmtId="0" fontId="11" fillId="0" borderId="12" xfId="61" applyFont="1" applyFill="1" applyBorder="1" applyAlignment="1">
      <alignment/>
      <protection/>
    </xf>
    <xf numFmtId="0" fontId="11" fillId="0" borderId="14" xfId="61" applyFont="1" applyFill="1" applyBorder="1" applyAlignment="1">
      <alignment horizontal="center"/>
      <protection/>
    </xf>
    <xf numFmtId="38" fontId="11" fillId="0" borderId="15" xfId="49" applyFont="1" applyFill="1" applyBorder="1" applyAlignment="1">
      <alignment/>
    </xf>
    <xf numFmtId="196" fontId="11" fillId="0" borderId="15" xfId="61" applyNumberFormat="1" applyFont="1" applyFill="1" applyBorder="1">
      <alignment/>
      <protection/>
    </xf>
    <xf numFmtId="198" fontId="11" fillId="0" borderId="15" xfId="61" applyNumberFormat="1" applyFont="1" applyFill="1" applyBorder="1">
      <alignment/>
      <protection/>
    </xf>
    <xf numFmtId="0" fontId="11" fillId="0" borderId="27" xfId="61" applyFont="1" applyFill="1" applyBorder="1">
      <alignment/>
      <protection/>
    </xf>
    <xf numFmtId="38" fontId="13" fillId="0" borderId="0" xfId="49" applyFont="1" applyBorder="1" applyAlignment="1">
      <alignment/>
    </xf>
    <xf numFmtId="0" fontId="0" fillId="0" borderId="0" xfId="62" applyFont="1">
      <alignment/>
      <protection/>
    </xf>
    <xf numFmtId="0" fontId="11" fillId="0" borderId="14" xfId="62" applyFont="1" applyFill="1" applyBorder="1" applyAlignment="1">
      <alignment horizontal="distributed"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horizontal="right" vertical="center"/>
      <protection/>
    </xf>
    <xf numFmtId="0" fontId="6" fillId="0" borderId="27" xfId="62" applyFont="1" applyFill="1" applyBorder="1" applyAlignment="1">
      <alignment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17" xfId="63" applyFont="1" applyBorder="1" applyAlignment="1">
      <alignment horizontal="distributed" vertical="center"/>
      <protection/>
    </xf>
    <xf numFmtId="38" fontId="6" fillId="0" borderId="62" xfId="49" applyFont="1" applyFill="1" applyBorder="1" applyAlignment="1">
      <alignment vertical="center"/>
    </xf>
    <xf numFmtId="0" fontId="0" fillId="0" borderId="0" xfId="64" applyFont="1" applyAlignment="1">
      <alignment vertical="center"/>
      <protection/>
    </xf>
    <xf numFmtId="0" fontId="0" fillId="0" borderId="0" xfId="64" applyFont="1">
      <alignment/>
      <protection/>
    </xf>
    <xf numFmtId="38" fontId="6" fillId="0" borderId="0" xfId="49" applyFont="1" applyFill="1" applyBorder="1" applyAlignment="1">
      <alignment/>
    </xf>
    <xf numFmtId="38" fontId="6" fillId="0" borderId="18" xfId="49" applyFont="1" applyFill="1" applyBorder="1" applyAlignment="1">
      <alignment/>
    </xf>
    <xf numFmtId="38" fontId="6" fillId="0" borderId="13" xfId="49" applyFont="1" applyFill="1" applyBorder="1" applyAlignment="1">
      <alignment/>
    </xf>
    <xf numFmtId="38" fontId="6" fillId="0" borderId="20" xfId="49" applyFont="1" applyFill="1" applyBorder="1" applyAlignment="1">
      <alignment/>
    </xf>
    <xf numFmtId="38" fontId="6" fillId="0" borderId="27" xfId="49" applyFont="1" applyFill="1" applyBorder="1" applyAlignment="1">
      <alignment/>
    </xf>
    <xf numFmtId="38" fontId="6" fillId="0" borderId="15" xfId="49" applyFont="1" applyFill="1" applyBorder="1" applyAlignment="1">
      <alignment/>
    </xf>
    <xf numFmtId="3" fontId="9" fillId="0" borderId="18" xfId="73" applyNumberFormat="1" applyFont="1" applyFill="1" applyBorder="1">
      <alignment/>
      <protection/>
    </xf>
    <xf numFmtId="0" fontId="0" fillId="0" borderId="0" xfId="65" applyFont="1">
      <alignment/>
      <protection/>
    </xf>
    <xf numFmtId="0" fontId="0" fillId="0" borderId="0" xfId="65" applyFont="1" applyAlignment="1">
      <alignment/>
      <protection/>
    </xf>
    <xf numFmtId="0" fontId="0" fillId="0" borderId="0" xfId="66" applyFont="1">
      <alignment/>
      <protection/>
    </xf>
    <xf numFmtId="0" fontId="0" fillId="0" borderId="0" xfId="66" applyFont="1" applyAlignment="1">
      <alignment/>
      <protection/>
    </xf>
    <xf numFmtId="182" fontId="3" fillId="0" borderId="57" xfId="49" applyNumberFormat="1" applyFont="1" applyFill="1" applyBorder="1" applyAlignment="1">
      <alignment horizontal="right" vertical="center"/>
    </xf>
    <xf numFmtId="193" fontId="3" fillId="0" borderId="57" xfId="49" applyNumberFormat="1" applyFont="1" applyBorder="1" applyAlignment="1">
      <alignment horizontal="right" vertical="center"/>
    </xf>
    <xf numFmtId="182" fontId="3" fillId="0" borderId="18" xfId="49" applyNumberFormat="1" applyFont="1" applyFill="1" applyBorder="1" applyAlignment="1">
      <alignment horizontal="right" vertical="center"/>
    </xf>
    <xf numFmtId="182" fontId="6" fillId="0" borderId="57" xfId="49" applyNumberFormat="1" applyFont="1" applyBorder="1" applyAlignment="1">
      <alignment horizontal="right" vertical="center"/>
    </xf>
    <xf numFmtId="183" fontId="3" fillId="0" borderId="18" xfId="0" applyNumberFormat="1" applyFont="1" applyBorder="1" applyAlignment="1">
      <alignment vertical="center"/>
    </xf>
    <xf numFmtId="182" fontId="6" fillId="0" borderId="27" xfId="49" applyNumberFormat="1" applyFont="1" applyFill="1" applyBorder="1" applyAlignment="1">
      <alignment horizontal="right" vertical="center"/>
    </xf>
    <xf numFmtId="183" fontId="36" fillId="0" borderId="27" xfId="0" applyNumberFormat="1" applyFont="1" applyBorder="1" applyAlignment="1">
      <alignment/>
    </xf>
    <xf numFmtId="38" fontId="6" fillId="0" borderId="15" xfId="49" applyFont="1" applyBorder="1" applyAlignment="1">
      <alignment vertical="center"/>
    </xf>
    <xf numFmtId="38" fontId="6" fillId="0" borderId="27" xfId="49" applyFont="1" applyBorder="1" applyAlignment="1">
      <alignment vertical="center"/>
    </xf>
    <xf numFmtId="3" fontId="6" fillId="0" borderId="35" xfId="0" applyNumberFormat="1" applyFont="1" applyBorder="1" applyAlignment="1">
      <alignment horizontal="right" wrapText="1"/>
    </xf>
    <xf numFmtId="38" fontId="6" fillId="0" borderId="35" xfId="49" applyFont="1" applyBorder="1" applyAlignment="1">
      <alignment/>
    </xf>
    <xf numFmtId="38" fontId="6" fillId="0" borderId="13" xfId="49" applyFont="1" applyBorder="1" applyAlignment="1">
      <alignment vertical="center"/>
    </xf>
    <xf numFmtId="0" fontId="6" fillId="0" borderId="37" xfId="0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38" fontId="38" fillId="0" borderId="35" xfId="49" applyFont="1" applyFill="1" applyBorder="1" applyAlignment="1">
      <alignment horizontal="right" vertical="center"/>
    </xf>
    <xf numFmtId="180" fontId="3" fillId="0" borderId="18" xfId="49" applyNumberFormat="1" applyFont="1" applyFill="1" applyBorder="1" applyAlignment="1">
      <alignment horizontal="right" vertical="center"/>
    </xf>
    <xf numFmtId="38" fontId="39" fillId="0" borderId="13" xfId="49" applyFont="1" applyBorder="1" applyAlignment="1">
      <alignment/>
    </xf>
    <xf numFmtId="38" fontId="39" fillId="0" borderId="13" xfId="49" applyFont="1" applyFill="1" applyBorder="1" applyAlignment="1">
      <alignment/>
    </xf>
    <xf numFmtId="38" fontId="39" fillId="0" borderId="13" xfId="49" applyFont="1" applyFill="1" applyBorder="1" applyAlignment="1">
      <alignment horizontal="right" vertical="center"/>
    </xf>
    <xf numFmtId="180" fontId="3" fillId="0" borderId="15" xfId="49" applyNumberFormat="1" applyFont="1" applyFill="1" applyBorder="1" applyAlignment="1">
      <alignment horizontal="right" vertical="center"/>
    </xf>
    <xf numFmtId="180" fontId="3" fillId="0" borderId="27" xfId="49" applyNumberFormat="1" applyFont="1" applyFill="1" applyBorder="1" applyAlignment="1">
      <alignment horizontal="right" vertical="center"/>
    </xf>
    <xf numFmtId="38" fontId="3" fillId="0" borderId="37" xfId="49" applyFont="1" applyFill="1" applyBorder="1" applyAlignment="1">
      <alignment/>
    </xf>
    <xf numFmtId="38" fontId="6" fillId="0" borderId="27" xfId="0" applyNumberFormat="1" applyFont="1" applyFill="1" applyBorder="1" applyAlignment="1">
      <alignment vertical="center"/>
    </xf>
    <xf numFmtId="38" fontId="12" fillId="0" borderId="18" xfId="49" applyFont="1" applyFill="1" applyBorder="1" applyAlignment="1">
      <alignment/>
    </xf>
    <xf numFmtId="38" fontId="0" fillId="0" borderId="0" xfId="49" applyFont="1" applyFill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0" xfId="49" applyFont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7" fillId="0" borderId="33" xfId="49" applyFont="1" applyFill="1" applyBorder="1" applyAlignment="1">
      <alignment horizontal="center" vertical="center"/>
    </xf>
    <xf numFmtId="38" fontId="7" fillId="0" borderId="25" xfId="49" applyFont="1" applyFill="1" applyBorder="1" applyAlignment="1">
      <alignment horizontal="distributed" vertical="center"/>
    </xf>
    <xf numFmtId="38" fontId="7" fillId="0" borderId="24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horizontal="center" vertical="center" wrapText="1" shrinkToFit="1"/>
    </xf>
    <xf numFmtId="38" fontId="7" fillId="0" borderId="35" xfId="49" applyFont="1" applyFill="1" applyBorder="1" applyAlignment="1">
      <alignment horizontal="distributed" vertical="center"/>
    </xf>
    <xf numFmtId="38" fontId="7" fillId="0" borderId="37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distributed" vertical="center"/>
    </xf>
    <xf numFmtId="38" fontId="7" fillId="0" borderId="18" xfId="49" applyFont="1" applyFill="1" applyBorder="1" applyAlignment="1">
      <alignment vertical="center"/>
    </xf>
    <xf numFmtId="38" fontId="7" fillId="0" borderId="26" xfId="49" applyFont="1" applyFill="1" applyBorder="1" applyAlignment="1">
      <alignment horizontal="distributed" vertical="center"/>
    </xf>
    <xf numFmtId="38" fontId="7" fillId="0" borderId="36" xfId="49" applyFont="1" applyFill="1" applyBorder="1" applyAlignment="1">
      <alignment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24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63" xfId="49" applyFont="1" applyFill="1" applyBorder="1" applyAlignment="1">
      <alignment horizontal="distributed" vertical="center"/>
    </xf>
    <xf numFmtId="38" fontId="7" fillId="0" borderId="64" xfId="49" applyFont="1" applyFill="1" applyBorder="1" applyAlignment="1">
      <alignment vertical="center"/>
    </xf>
    <xf numFmtId="38" fontId="7" fillId="0" borderId="32" xfId="49" applyFont="1" applyFill="1" applyBorder="1" applyAlignment="1">
      <alignment horizontal="center" vertical="center"/>
    </xf>
    <xf numFmtId="38" fontId="7" fillId="0" borderId="32" xfId="49" applyFont="1" applyFill="1" applyBorder="1" applyAlignment="1">
      <alignment horizontal="center" vertical="center" wrapText="1" shrinkToFit="1"/>
    </xf>
    <xf numFmtId="38" fontId="7" fillId="0" borderId="14" xfId="49" applyFont="1" applyFill="1" applyBorder="1" applyAlignment="1">
      <alignment horizontal="distributed" vertical="center"/>
    </xf>
    <xf numFmtId="38" fontId="7" fillId="0" borderId="38" xfId="49" applyFont="1" applyFill="1" applyBorder="1" applyAlignment="1">
      <alignment vertical="center"/>
    </xf>
    <xf numFmtId="0" fontId="0" fillId="0" borderId="0" xfId="64" applyNumberFormat="1" applyFont="1">
      <alignment/>
      <protection/>
    </xf>
    <xf numFmtId="0" fontId="0" fillId="0" borderId="0" xfId="64" applyNumberFormat="1" applyFont="1">
      <alignment/>
      <protection/>
    </xf>
    <xf numFmtId="0" fontId="3" fillId="0" borderId="0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/>
    </xf>
    <xf numFmtId="199" fontId="6" fillId="0" borderId="35" xfId="49" applyNumberFormat="1" applyFont="1" applyFill="1" applyBorder="1" applyAlignment="1">
      <alignment/>
    </xf>
    <xf numFmtId="199" fontId="6" fillId="0" borderId="24" xfId="49" applyNumberFormat="1" applyFont="1" applyFill="1" applyBorder="1" applyAlignment="1">
      <alignment/>
    </xf>
    <xf numFmtId="199" fontId="6" fillId="0" borderId="65" xfId="49" applyNumberFormat="1" applyFont="1" applyFill="1" applyBorder="1" applyAlignment="1">
      <alignment/>
    </xf>
    <xf numFmtId="201" fontId="6" fillId="0" borderId="66" xfId="49" applyNumberFormat="1" applyFont="1" applyFill="1" applyBorder="1" applyAlignment="1" applyProtection="1">
      <alignment/>
      <protection locked="0"/>
    </xf>
    <xf numFmtId="201" fontId="6" fillId="0" borderId="24" xfId="49" applyNumberFormat="1" applyFont="1" applyFill="1" applyBorder="1" applyAlignment="1" applyProtection="1">
      <alignment/>
      <protection locked="0"/>
    </xf>
    <xf numFmtId="41" fontId="0" fillId="0" borderId="0" xfId="64" applyNumberFormat="1" applyFont="1" applyAlignment="1">
      <alignment/>
      <protection/>
    </xf>
    <xf numFmtId="199" fontId="6" fillId="0" borderId="18" xfId="49" applyNumberFormat="1" applyFont="1" applyFill="1" applyBorder="1" applyAlignment="1">
      <alignment/>
    </xf>
    <xf numFmtId="199" fontId="6" fillId="0" borderId="13" xfId="49" applyNumberFormat="1" applyFont="1" applyFill="1" applyBorder="1" applyAlignment="1">
      <alignment/>
    </xf>
    <xf numFmtId="199" fontId="6" fillId="0" borderId="0" xfId="49" applyNumberFormat="1" applyFont="1" applyFill="1" applyBorder="1" applyAlignment="1">
      <alignment/>
    </xf>
    <xf numFmtId="199" fontId="6" fillId="0" borderId="46" xfId="49" applyNumberFormat="1" applyFont="1" applyFill="1" applyBorder="1" applyAlignment="1">
      <alignment/>
    </xf>
    <xf numFmtId="201" fontId="6" fillId="0" borderId="42" xfId="49" applyNumberFormat="1" applyFont="1" applyFill="1" applyBorder="1" applyAlignment="1" applyProtection="1">
      <alignment/>
      <protection locked="0"/>
    </xf>
    <xf numFmtId="201" fontId="6" fillId="0" borderId="0" xfId="49" applyNumberFormat="1" applyFont="1" applyFill="1" applyBorder="1" applyAlignment="1" applyProtection="1">
      <alignment/>
      <protection locked="0"/>
    </xf>
    <xf numFmtId="0" fontId="0" fillId="0" borderId="0" xfId="64" applyNumberFormat="1" applyFont="1" applyBorder="1" applyAlignment="1">
      <alignment/>
      <protection/>
    </xf>
    <xf numFmtId="199" fontId="3" fillId="0" borderId="18" xfId="64" applyNumberFormat="1" applyFont="1" applyFill="1" applyBorder="1" applyAlignment="1">
      <alignment/>
      <protection/>
    </xf>
    <xf numFmtId="199" fontId="3" fillId="0" borderId="13" xfId="64" applyNumberFormat="1" applyFont="1" applyFill="1" applyBorder="1" applyAlignment="1">
      <alignment/>
      <protection/>
    </xf>
    <xf numFmtId="199" fontId="3" fillId="0" borderId="13" xfId="64" applyNumberFormat="1" applyFont="1" applyFill="1" applyBorder="1" applyAlignment="1" applyProtection="1">
      <alignment/>
      <protection locked="0"/>
    </xf>
    <xf numFmtId="199" fontId="3" fillId="0" borderId="0" xfId="64" applyNumberFormat="1" applyFont="1" applyFill="1" applyBorder="1" applyAlignment="1" applyProtection="1">
      <alignment/>
      <protection locked="0"/>
    </xf>
    <xf numFmtId="199" fontId="3" fillId="0" borderId="46" xfId="64" applyNumberFormat="1" applyFont="1" applyFill="1" applyBorder="1" applyAlignment="1" applyProtection="1">
      <alignment/>
      <protection locked="0"/>
    </xf>
    <xf numFmtId="201" fontId="3" fillId="0" borderId="42" xfId="64" applyNumberFormat="1" applyFont="1" applyBorder="1" applyAlignment="1" applyProtection="1">
      <alignment/>
      <protection locked="0"/>
    </xf>
    <xf numFmtId="201" fontId="3" fillId="0" borderId="0" xfId="64" applyNumberFormat="1" applyFont="1" applyBorder="1" applyAlignment="1" applyProtection="1">
      <alignment/>
      <protection locked="0"/>
    </xf>
    <xf numFmtId="199" fontId="3" fillId="0" borderId="18" xfId="49" applyNumberFormat="1" applyFont="1" applyFill="1" applyBorder="1" applyAlignment="1">
      <alignment/>
    </xf>
    <xf numFmtId="199" fontId="3" fillId="0" borderId="13" xfId="49" applyNumberFormat="1" applyFont="1" applyFill="1" applyBorder="1" applyAlignment="1" applyProtection="1">
      <alignment/>
      <protection locked="0"/>
    </xf>
    <xf numFmtId="199" fontId="3" fillId="0" borderId="0" xfId="49" applyNumberFormat="1" applyFont="1" applyFill="1" applyBorder="1" applyAlignment="1" applyProtection="1">
      <alignment/>
      <protection locked="0"/>
    </xf>
    <xf numFmtId="199" fontId="3" fillId="0" borderId="13" xfId="49" applyNumberFormat="1" applyFont="1" applyFill="1" applyBorder="1" applyAlignment="1">
      <alignment/>
    </xf>
    <xf numFmtId="199" fontId="3" fillId="0" borderId="46" xfId="49" applyNumberFormat="1" applyFont="1" applyFill="1" applyBorder="1" applyAlignment="1" applyProtection="1">
      <alignment/>
      <protection locked="0"/>
    </xf>
    <xf numFmtId="199" fontId="3" fillId="0" borderId="0" xfId="49" applyNumberFormat="1" applyFont="1" applyFill="1" applyBorder="1" applyAlignment="1">
      <alignment/>
    </xf>
    <xf numFmtId="199" fontId="3" fillId="0" borderId="46" xfId="49" applyNumberFormat="1" applyFont="1" applyFill="1" applyBorder="1" applyAlignment="1">
      <alignment/>
    </xf>
    <xf numFmtId="0" fontId="0" fillId="0" borderId="20" xfId="64" applyNumberFormat="1" applyFont="1" applyBorder="1" applyAlignment="1">
      <alignment/>
      <protection/>
    </xf>
    <xf numFmtId="199" fontId="3" fillId="0" borderId="27" xfId="49" applyNumberFormat="1" applyFont="1" applyFill="1" applyBorder="1" applyAlignment="1">
      <alignment/>
    </xf>
    <xf numFmtId="199" fontId="3" fillId="0" borderId="15" xfId="49" applyNumberFormat="1" applyFont="1" applyFill="1" applyBorder="1" applyAlignment="1">
      <alignment/>
    </xf>
    <xf numFmtId="199" fontId="3" fillId="0" borderId="15" xfId="49" applyNumberFormat="1" applyFont="1" applyFill="1" applyBorder="1" applyAlignment="1" applyProtection="1">
      <alignment/>
      <protection locked="0"/>
    </xf>
    <xf numFmtId="199" fontId="3" fillId="0" borderId="20" xfId="49" applyNumberFormat="1" applyFont="1" applyFill="1" applyBorder="1" applyAlignment="1" applyProtection="1">
      <alignment/>
      <protection locked="0"/>
    </xf>
    <xf numFmtId="199" fontId="3" fillId="0" borderId="47" xfId="49" applyNumberFormat="1" applyFont="1" applyFill="1" applyBorder="1" applyAlignment="1" applyProtection="1">
      <alignment/>
      <protection locked="0"/>
    </xf>
    <xf numFmtId="41" fontId="0" fillId="0" borderId="0" xfId="64" applyNumberFormat="1" applyFont="1">
      <alignment/>
      <protection/>
    </xf>
    <xf numFmtId="38" fontId="45" fillId="0" borderId="0" xfId="49" applyFont="1" applyFill="1" applyAlignment="1">
      <alignment vertical="center"/>
    </xf>
    <xf numFmtId="56" fontId="2" fillId="0" borderId="0" xfId="0" applyNumberFormat="1" applyFont="1" applyFill="1" applyAlignment="1" quotePrefix="1">
      <alignment vertical="center"/>
    </xf>
    <xf numFmtId="38" fontId="4" fillId="0" borderId="33" xfId="49" applyFont="1" applyBorder="1" applyAlignment="1">
      <alignment horizontal="center" vertical="center"/>
    </xf>
    <xf numFmtId="38" fontId="3" fillId="0" borderId="19" xfId="49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38" fontId="3" fillId="0" borderId="22" xfId="49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8" fontId="4" fillId="0" borderId="16" xfId="49" applyFont="1" applyBorder="1" applyAlignment="1">
      <alignment horizontal="center" vertical="center"/>
    </xf>
    <xf numFmtId="38" fontId="4" fillId="0" borderId="67" xfId="49" applyFont="1" applyBorder="1" applyAlignment="1">
      <alignment horizontal="center" vertical="center"/>
    </xf>
    <xf numFmtId="38" fontId="12" fillId="0" borderId="37" xfId="49" applyFont="1" applyFill="1" applyBorder="1" applyAlignment="1">
      <alignment horizontal="right" vertical="center" wrapText="1" shrinkToFi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26" xfId="49" applyFont="1" applyBorder="1" applyAlignment="1">
      <alignment horizontal="center" vertical="center"/>
    </xf>
    <xf numFmtId="38" fontId="3" fillId="0" borderId="12" xfId="49" applyFont="1" applyBorder="1" applyAlignment="1">
      <alignment horizontal="distributed" vertical="center"/>
    </xf>
    <xf numFmtId="38" fontId="3" fillId="0" borderId="13" xfId="49" applyFont="1" applyBorder="1" applyAlignment="1">
      <alignment horizontal="distributed" vertical="center"/>
    </xf>
    <xf numFmtId="38" fontId="3" fillId="0" borderId="13" xfId="49" applyFont="1" applyBorder="1" applyAlignment="1">
      <alignment horizontal="center" vertical="center"/>
    </xf>
    <xf numFmtId="38" fontId="3" fillId="0" borderId="28" xfId="49" applyFont="1" applyBorder="1" applyAlignment="1">
      <alignment horizontal="center" vertical="center"/>
    </xf>
    <xf numFmtId="38" fontId="3" fillId="0" borderId="29" xfId="49" applyFont="1" applyBorder="1" applyAlignment="1">
      <alignment horizontal="center" vertical="center"/>
    </xf>
    <xf numFmtId="38" fontId="9" fillId="0" borderId="28" xfId="49" applyFont="1" applyBorder="1" applyAlignment="1">
      <alignment horizontal="center" vertical="center"/>
    </xf>
    <xf numFmtId="38" fontId="9" fillId="0" borderId="29" xfId="49" applyFont="1" applyBorder="1" applyAlignment="1">
      <alignment horizontal="center" vertical="center"/>
    </xf>
    <xf numFmtId="38" fontId="9" fillId="0" borderId="22" xfId="49" applyFont="1" applyBorder="1" applyAlignment="1">
      <alignment horizontal="center" vertical="center" wrapText="1"/>
    </xf>
    <xf numFmtId="38" fontId="9" fillId="0" borderId="26" xfId="49" applyFont="1" applyBorder="1" applyAlignment="1">
      <alignment horizontal="center" vertical="center" wrapText="1"/>
    </xf>
    <xf numFmtId="38" fontId="9" fillId="0" borderId="26" xfId="49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8" fontId="7" fillId="0" borderId="22" xfId="49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8" fontId="7" fillId="0" borderId="22" xfId="49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36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 wrapText="1"/>
      <protection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0" fontId="9" fillId="0" borderId="22" xfId="62" applyFont="1" applyFill="1" applyBorder="1" applyAlignment="1">
      <alignment horizontal="center" vertical="center"/>
      <protection/>
    </xf>
    <xf numFmtId="0" fontId="9" fillId="0" borderId="26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38" fontId="3" fillId="0" borderId="18" xfId="49" applyFont="1" applyFill="1" applyBorder="1" applyAlignment="1">
      <alignment horizontal="center"/>
    </xf>
    <xf numFmtId="0" fontId="0" fillId="0" borderId="0" xfId="64" applyFont="1" applyFill="1" applyBorder="1">
      <alignment/>
      <protection/>
    </xf>
    <xf numFmtId="38" fontId="6" fillId="0" borderId="27" xfId="49" applyFont="1" applyFill="1" applyBorder="1" applyAlignment="1">
      <alignment horizontal="center"/>
    </xf>
    <xf numFmtId="0" fontId="12" fillId="0" borderId="20" xfId="64" applyFont="1" applyFill="1" applyBorder="1">
      <alignment/>
      <protection/>
    </xf>
    <xf numFmtId="38" fontId="9" fillId="0" borderId="37" xfId="49" applyFont="1" applyFill="1" applyBorder="1" applyAlignment="1">
      <alignment horizontal="center" vertical="center"/>
    </xf>
    <xf numFmtId="38" fontId="9" fillId="0" borderId="36" xfId="49" applyFont="1" applyFill="1" applyBorder="1" applyAlignment="1">
      <alignment horizontal="center" vertical="center"/>
    </xf>
    <xf numFmtId="38" fontId="9" fillId="0" borderId="35" xfId="49" applyFont="1" applyFill="1" applyBorder="1" applyAlignment="1">
      <alignment horizontal="center" vertical="center"/>
    </xf>
    <xf numFmtId="38" fontId="9" fillId="0" borderId="26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/>
    </xf>
    <xf numFmtId="38" fontId="3" fillId="0" borderId="37" xfId="49" applyFont="1" applyFill="1" applyBorder="1" applyAlignment="1">
      <alignment horizontal="center" vertical="center"/>
    </xf>
    <xf numFmtId="38" fontId="3" fillId="0" borderId="36" xfId="49" applyFont="1" applyFill="1" applyBorder="1" applyAlignment="1">
      <alignment horizontal="center" vertical="center"/>
    </xf>
    <xf numFmtId="38" fontId="6" fillId="0" borderId="58" xfId="49" applyFont="1" applyFill="1" applyBorder="1" applyAlignment="1">
      <alignment horizontal="center"/>
    </xf>
    <xf numFmtId="38" fontId="6" fillId="0" borderId="68" xfId="49" applyFont="1" applyFill="1" applyBorder="1" applyAlignment="1">
      <alignment horizontal="center"/>
    </xf>
    <xf numFmtId="38" fontId="3" fillId="0" borderId="24" xfId="49" applyFont="1" applyFill="1" applyBorder="1" applyAlignment="1">
      <alignment horizontal="center" vertical="center"/>
    </xf>
    <xf numFmtId="38" fontId="3" fillId="0" borderId="39" xfId="49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/>
    </xf>
    <xf numFmtId="38" fontId="3" fillId="0" borderId="25" xfId="49" applyFont="1" applyFill="1" applyBorder="1" applyAlignment="1">
      <alignment horizontal="center"/>
    </xf>
    <xf numFmtId="38" fontId="3" fillId="0" borderId="12" xfId="49" applyFont="1" applyFill="1" applyBorder="1" applyAlignment="1">
      <alignment horizontal="center"/>
    </xf>
    <xf numFmtId="38" fontId="3" fillId="0" borderId="23" xfId="49" applyFont="1" applyFill="1" applyBorder="1" applyAlignment="1">
      <alignment horizontal="center" vertical="center"/>
    </xf>
    <xf numFmtId="38" fontId="3" fillId="0" borderId="30" xfId="49" applyFont="1" applyFill="1" applyBorder="1" applyAlignment="1">
      <alignment horizontal="center" vertical="center"/>
    </xf>
    <xf numFmtId="38" fontId="3" fillId="0" borderId="28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35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0" fontId="6" fillId="0" borderId="0" xfId="49" applyNumberFormat="1" applyFont="1" applyBorder="1" applyAlignment="1">
      <alignment horizontal="distributed"/>
    </xf>
    <xf numFmtId="0" fontId="0" fillId="0" borderId="12" xfId="64" applyFont="1" applyBorder="1" applyAlignment="1">
      <alignment horizontal="distributed"/>
      <protection/>
    </xf>
    <xf numFmtId="0" fontId="3" fillId="0" borderId="0" xfId="49" applyNumberFormat="1" applyFont="1" applyFill="1" applyBorder="1" applyAlignment="1">
      <alignment horizontal="distributed"/>
    </xf>
    <xf numFmtId="0" fontId="3" fillId="0" borderId="35" xfId="49" applyNumberFormat="1" applyFont="1" applyFill="1" applyBorder="1" applyAlignment="1">
      <alignment horizontal="distributed" vertical="center" wrapText="1"/>
    </xf>
    <xf numFmtId="0" fontId="3" fillId="0" borderId="26" xfId="49" applyNumberFormat="1" applyFont="1" applyFill="1" applyBorder="1" applyAlignment="1">
      <alignment horizontal="distributed" vertical="center"/>
    </xf>
    <xf numFmtId="0" fontId="3" fillId="0" borderId="35" xfId="49" applyNumberFormat="1" applyFont="1" applyFill="1" applyBorder="1" applyAlignment="1">
      <alignment horizontal="distributed" vertical="center"/>
    </xf>
    <xf numFmtId="0" fontId="3" fillId="0" borderId="22" xfId="49" applyNumberFormat="1" applyFont="1" applyFill="1" applyBorder="1" applyAlignment="1">
      <alignment horizontal="distributed" vertical="center"/>
    </xf>
    <xf numFmtId="0" fontId="3" fillId="0" borderId="13" xfId="49" applyNumberFormat="1" applyFont="1" applyFill="1" applyBorder="1" applyAlignment="1">
      <alignment horizontal="distributed" vertical="center"/>
    </xf>
    <xf numFmtId="0" fontId="3" fillId="0" borderId="23" xfId="49" applyNumberFormat="1" applyFont="1" applyFill="1" applyBorder="1" applyAlignment="1">
      <alignment horizontal="distributed" vertical="center"/>
    </xf>
    <xf numFmtId="0" fontId="3" fillId="0" borderId="30" xfId="49" applyNumberFormat="1" applyFont="1" applyFill="1" applyBorder="1" applyAlignment="1">
      <alignment horizontal="distributed" vertical="center"/>
    </xf>
    <xf numFmtId="0" fontId="13" fillId="0" borderId="30" xfId="49" applyNumberFormat="1" applyFont="1" applyFill="1" applyBorder="1" applyAlignment="1">
      <alignment horizontal="center" vertical="center" wrapText="1"/>
    </xf>
    <xf numFmtId="0" fontId="13" fillId="0" borderId="0" xfId="49" applyNumberFormat="1" applyFont="1" applyFill="1" applyBorder="1" applyAlignment="1">
      <alignment horizontal="center" vertical="center"/>
    </xf>
    <xf numFmtId="0" fontId="13" fillId="0" borderId="39" xfId="49" applyNumberFormat="1" applyFont="1" applyFill="1" applyBorder="1" applyAlignment="1">
      <alignment horizontal="center" vertical="center"/>
    </xf>
    <xf numFmtId="0" fontId="3" fillId="0" borderId="30" xfId="49" applyNumberFormat="1" applyFont="1" applyBorder="1" applyAlignment="1">
      <alignment horizontal="distributed" vertical="center" wrapText="1" indent="1"/>
    </xf>
    <xf numFmtId="0" fontId="3" fillId="0" borderId="28" xfId="49" applyNumberFormat="1" applyFont="1" applyBorder="1" applyAlignment="1">
      <alignment horizontal="distributed" vertical="center" wrapText="1" indent="1"/>
    </xf>
    <xf numFmtId="0" fontId="3" fillId="0" borderId="0" xfId="49" applyNumberFormat="1" applyFont="1" applyBorder="1" applyAlignment="1">
      <alignment horizontal="distributed" vertical="center" wrapText="1" indent="1"/>
    </xf>
    <xf numFmtId="0" fontId="3" fillId="0" borderId="12" xfId="49" applyNumberFormat="1" applyFont="1" applyBorder="1" applyAlignment="1">
      <alignment horizontal="distributed" vertical="center" wrapText="1" indent="1"/>
    </xf>
    <xf numFmtId="0" fontId="3" fillId="0" borderId="39" xfId="49" applyNumberFormat="1" applyFont="1" applyBorder="1" applyAlignment="1">
      <alignment horizontal="distributed" vertical="center" wrapText="1" indent="1"/>
    </xf>
    <xf numFmtId="0" fontId="3" fillId="0" borderId="29" xfId="49" applyNumberFormat="1" applyFont="1" applyBorder="1" applyAlignment="1">
      <alignment horizontal="distributed" vertical="center" wrapText="1" indent="1"/>
    </xf>
    <xf numFmtId="0" fontId="6" fillId="0" borderId="24" xfId="49" applyNumberFormat="1" applyFont="1" applyBorder="1" applyAlignment="1">
      <alignment horizontal="distributed"/>
    </xf>
    <xf numFmtId="0" fontId="0" fillId="0" borderId="25" xfId="64" applyNumberFormat="1" applyFont="1" applyBorder="1" applyAlignment="1">
      <alignment horizontal="distributed"/>
      <protection/>
    </xf>
    <xf numFmtId="0" fontId="3" fillId="0" borderId="28" xfId="49" applyNumberFormat="1" applyFont="1" applyFill="1" applyBorder="1" applyAlignment="1">
      <alignment horizontal="distributed" vertical="center"/>
    </xf>
    <xf numFmtId="0" fontId="13" fillId="0" borderId="69" xfId="49" applyNumberFormat="1" applyFont="1" applyFill="1" applyBorder="1" applyAlignment="1">
      <alignment horizontal="center" vertical="center" wrapText="1"/>
    </xf>
    <xf numFmtId="0" fontId="13" fillId="0" borderId="42" xfId="49" applyNumberFormat="1" applyFont="1" applyFill="1" applyBorder="1" applyAlignment="1">
      <alignment horizontal="center" vertical="center"/>
    </xf>
    <xf numFmtId="0" fontId="13" fillId="0" borderId="70" xfId="49" applyNumberFormat="1" applyFont="1" applyFill="1" applyBorder="1" applyAlignment="1">
      <alignment horizontal="center" vertical="center"/>
    </xf>
    <xf numFmtId="0" fontId="3" fillId="0" borderId="35" xfId="49" applyNumberFormat="1" applyFont="1" applyFill="1" applyBorder="1" applyAlignment="1">
      <alignment horizontal="center" vertical="center"/>
    </xf>
    <xf numFmtId="0" fontId="3" fillId="0" borderId="26" xfId="49" applyNumberFormat="1" applyFont="1" applyFill="1" applyBorder="1" applyAlignment="1">
      <alignment horizontal="center" vertical="center"/>
    </xf>
    <xf numFmtId="0" fontId="3" fillId="0" borderId="37" xfId="49" applyNumberFormat="1" applyFont="1" applyFill="1" applyBorder="1" applyAlignment="1">
      <alignment horizontal="distributed" vertical="center"/>
    </xf>
    <xf numFmtId="0" fontId="13" fillId="0" borderId="35" xfId="49" applyNumberFormat="1" applyFont="1" applyFill="1" applyBorder="1" applyAlignment="1">
      <alignment horizontal="distributed" vertical="center"/>
    </xf>
    <xf numFmtId="0" fontId="13" fillId="0" borderId="26" xfId="49" applyNumberFormat="1" applyFont="1" applyFill="1" applyBorder="1" applyAlignment="1">
      <alignment horizontal="distributed" vertical="center"/>
    </xf>
    <xf numFmtId="0" fontId="13" fillId="0" borderId="65" xfId="49" applyNumberFormat="1" applyFont="1" applyFill="1" applyBorder="1" applyAlignment="1">
      <alignment horizontal="distributed" vertical="center"/>
    </xf>
    <xf numFmtId="0" fontId="13" fillId="0" borderId="71" xfId="49" applyNumberFormat="1" applyFont="1" applyFill="1" applyBorder="1" applyAlignment="1">
      <alignment horizontal="distributed" vertical="center"/>
    </xf>
    <xf numFmtId="0" fontId="10" fillId="0" borderId="0" xfId="73" applyFont="1" applyAlignment="1">
      <alignment horizontal="left"/>
      <protection/>
    </xf>
    <xf numFmtId="0" fontId="33" fillId="0" borderId="0" xfId="73" applyFont="1" applyAlignment="1">
      <alignment horizontal="left" vertical="top"/>
      <protection/>
    </xf>
    <xf numFmtId="0" fontId="10" fillId="0" borderId="0" xfId="73" applyFont="1" applyBorder="1" applyAlignment="1">
      <alignment horizontal="left"/>
      <protection/>
    </xf>
    <xf numFmtId="0" fontId="3" fillId="0" borderId="23" xfId="65" applyFont="1" applyBorder="1" applyAlignment="1">
      <alignment horizontal="distributed" vertical="center" wrapText="1"/>
      <protection/>
    </xf>
    <xf numFmtId="0" fontId="0" fillId="0" borderId="28" xfId="65" applyFont="1" applyBorder="1" applyAlignment="1">
      <alignment horizontal="distributed" vertical="center"/>
      <protection/>
    </xf>
    <xf numFmtId="0" fontId="0" fillId="0" borderId="30" xfId="65" applyFont="1" applyBorder="1" applyAlignment="1">
      <alignment horizontal="distributed" vertical="center"/>
      <protection/>
    </xf>
    <xf numFmtId="0" fontId="3" fillId="0" borderId="28" xfId="65" applyFont="1" applyBorder="1" applyAlignment="1">
      <alignment horizontal="distributed" vertical="center"/>
      <protection/>
    </xf>
    <xf numFmtId="0" fontId="3" fillId="0" borderId="29" xfId="65" applyFont="1" applyBorder="1" applyAlignment="1">
      <alignment horizontal="distributed" vertical="center"/>
      <protection/>
    </xf>
    <xf numFmtId="0" fontId="3" fillId="0" borderId="69" xfId="65" applyFont="1" applyBorder="1" applyAlignment="1">
      <alignment horizontal="distributed" vertical="center"/>
      <protection/>
    </xf>
    <xf numFmtId="0" fontId="3" fillId="0" borderId="70" xfId="65" applyFont="1" applyBorder="1" applyAlignment="1">
      <alignment horizontal="distributed" vertical="center"/>
      <protection/>
    </xf>
    <xf numFmtId="0" fontId="0" fillId="0" borderId="72" xfId="65" applyFont="1" applyBorder="1" applyAlignment="1">
      <alignment horizontal="distributed" vertical="center"/>
      <protection/>
    </xf>
    <xf numFmtId="38" fontId="3" fillId="0" borderId="1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34" xfId="49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－１０" xfId="61"/>
    <cellStyle name="標準_１０－１１" xfId="62"/>
    <cellStyle name="標準_１０－１１（３）自家用自動車有償貸渡事業者数_１０－１１" xfId="63"/>
    <cellStyle name="標準_１０－１２" xfId="64"/>
    <cellStyle name="標準_１０－１４" xfId="65"/>
    <cellStyle name="標準_１０－１５" xfId="66"/>
    <cellStyle name="標準_１０－１港湾" xfId="67"/>
    <cellStyle name="標準_１０－２０携帯電話、ＰＨＳ．ＤＳＬ，ブロードバンドサービス" xfId="68"/>
    <cellStyle name="標準_１０－３入港船舶実績（１）" xfId="69"/>
    <cellStyle name="標準_１０－５空港の概要" xfId="70"/>
    <cellStyle name="標準_１０－６山形空港利用状況" xfId="71"/>
    <cellStyle name="標準_１０－７庄内空港利用状況" xfId="72"/>
    <cellStyle name="標準_自動車" xfId="73"/>
    <cellStyle name="Followed Hyperlink" xfId="74"/>
    <cellStyle name="良い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9.00390625" style="556" customWidth="1"/>
  </cols>
  <sheetData>
    <row r="1" ht="13.5">
      <c r="A1" s="556" t="s">
        <v>891</v>
      </c>
    </row>
    <row r="4" ht="13.5">
      <c r="A4" s="557" t="s">
        <v>863</v>
      </c>
    </row>
    <row r="5" ht="13.5">
      <c r="A5" s="558" t="s">
        <v>865</v>
      </c>
    </row>
    <row r="6" ht="13.5">
      <c r="B6" s="558" t="s">
        <v>193</v>
      </c>
    </row>
    <row r="7" ht="13.5">
      <c r="B7" s="558" t="s">
        <v>201</v>
      </c>
    </row>
    <row r="8" ht="13.5">
      <c r="B8" s="558" t="s">
        <v>209</v>
      </c>
    </row>
    <row r="9" ht="13.5">
      <c r="A9" s="558" t="s">
        <v>867</v>
      </c>
    </row>
    <row r="10" ht="13.5">
      <c r="B10" s="559" t="s">
        <v>246</v>
      </c>
    </row>
    <row r="11" ht="13.5">
      <c r="B11" s="558" t="s">
        <v>259</v>
      </c>
    </row>
    <row r="12" ht="13.5">
      <c r="A12" s="558" t="s">
        <v>892</v>
      </c>
    </row>
    <row r="13" ht="13.5">
      <c r="B13" s="558" t="s">
        <v>267</v>
      </c>
    </row>
    <row r="14" ht="13.5">
      <c r="B14" s="558" t="s">
        <v>259</v>
      </c>
    </row>
    <row r="15" ht="13.5">
      <c r="A15" s="560" t="s">
        <v>870</v>
      </c>
    </row>
    <row r="16" ht="13.5">
      <c r="A16" s="558" t="s">
        <v>893</v>
      </c>
    </row>
    <row r="17" spans="1:2" ht="13.5">
      <c r="A17" s="558"/>
      <c r="B17" s="558" t="s">
        <v>332</v>
      </c>
    </row>
    <row r="18" spans="1:2" ht="13.5">
      <c r="A18" s="558"/>
      <c r="B18" s="558" t="s">
        <v>348</v>
      </c>
    </row>
    <row r="19" spans="1:2" ht="13.5">
      <c r="A19" s="558"/>
      <c r="B19" s="561" t="s">
        <v>350</v>
      </c>
    </row>
    <row r="20" spans="1:2" ht="13.5">
      <c r="A20" s="558"/>
      <c r="B20" s="561" t="s">
        <v>351</v>
      </c>
    </row>
    <row r="21" spans="1:2" ht="13.5">
      <c r="A21" s="558"/>
      <c r="B21" s="561" t="s">
        <v>352</v>
      </c>
    </row>
    <row r="22" ht="13.5">
      <c r="A22" s="562" t="s">
        <v>894</v>
      </c>
    </row>
    <row r="23" spans="1:2" ht="13.5">
      <c r="A23" s="562"/>
      <c r="B23" s="558" t="s">
        <v>332</v>
      </c>
    </row>
    <row r="24" spans="1:2" ht="13.5">
      <c r="A24" s="562"/>
      <c r="B24" s="558" t="s">
        <v>348</v>
      </c>
    </row>
    <row r="25" spans="1:2" ht="13.5">
      <c r="A25" s="562"/>
      <c r="B25" s="561" t="s">
        <v>350</v>
      </c>
    </row>
    <row r="26" spans="1:2" ht="13.5">
      <c r="A26" s="562"/>
      <c r="B26" s="561" t="s">
        <v>351</v>
      </c>
    </row>
    <row r="27" ht="13.5">
      <c r="A27" s="563" t="s">
        <v>874</v>
      </c>
    </row>
    <row r="28" ht="13.5">
      <c r="A28" s="563" t="s">
        <v>876</v>
      </c>
    </row>
    <row r="29" ht="13.5">
      <c r="A29" s="558" t="s">
        <v>878</v>
      </c>
    </row>
    <row r="30" ht="13.5">
      <c r="A30" s="564" t="s">
        <v>895</v>
      </c>
    </row>
    <row r="31" ht="13.5">
      <c r="B31" s="564" t="s">
        <v>859</v>
      </c>
    </row>
    <row r="32" ht="13.5">
      <c r="B32" s="556" t="s">
        <v>860</v>
      </c>
    </row>
    <row r="33" ht="13.5">
      <c r="B33" s="556" t="s">
        <v>524</v>
      </c>
    </row>
    <row r="34" ht="13.5">
      <c r="A34" s="565" t="s">
        <v>896</v>
      </c>
    </row>
    <row r="35" ht="13.5">
      <c r="B35" s="566" t="s">
        <v>861</v>
      </c>
    </row>
    <row r="36" ht="13.5">
      <c r="B36" s="566" t="s">
        <v>862</v>
      </c>
    </row>
    <row r="37" ht="13.5">
      <c r="A37" s="567" t="s">
        <v>881</v>
      </c>
    </row>
    <row r="38" ht="13.5">
      <c r="A38" s="564" t="s">
        <v>897</v>
      </c>
    </row>
    <row r="39" ht="13.5">
      <c r="A39" s="564" t="s">
        <v>883</v>
      </c>
    </row>
    <row r="40" ht="13.5">
      <c r="A40" s="563" t="s">
        <v>898</v>
      </c>
    </row>
    <row r="41" ht="13.5">
      <c r="A41" s="563" t="s">
        <v>899</v>
      </c>
    </row>
    <row r="42" ht="13.5">
      <c r="A42" s="558" t="s">
        <v>900</v>
      </c>
    </row>
    <row r="43" ht="13.5">
      <c r="A43" s="568" t="s">
        <v>901</v>
      </c>
    </row>
    <row r="44" ht="13.5">
      <c r="A44" s="569" t="s">
        <v>902</v>
      </c>
    </row>
    <row r="45" ht="13.5">
      <c r="A45" s="558" t="s">
        <v>903</v>
      </c>
    </row>
    <row r="46" ht="13.5">
      <c r="B46" s="558" t="s">
        <v>836</v>
      </c>
    </row>
    <row r="47" ht="13.5">
      <c r="B47" s="558" t="s">
        <v>837</v>
      </c>
    </row>
    <row r="48" ht="13.5">
      <c r="A48" s="552" t="s">
        <v>890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00390625" defaultRowHeight="13.5"/>
  <cols>
    <col min="1" max="1" width="12.50390625" style="140" customWidth="1"/>
    <col min="2" max="2" width="43.625" style="140" customWidth="1"/>
    <col min="3" max="3" width="47.00390625" style="140" customWidth="1"/>
    <col min="4" max="4" width="1.75390625" style="140" customWidth="1"/>
    <col min="5" max="16384" width="9.00390625" style="140" customWidth="1"/>
  </cols>
  <sheetData>
    <row r="1" spans="1:11" ht="15" customHeight="1">
      <c r="A1" s="139" t="s">
        <v>871</v>
      </c>
      <c r="C1" s="141"/>
      <c r="D1" s="142"/>
      <c r="E1" s="142"/>
      <c r="F1" s="142"/>
      <c r="G1" s="142"/>
      <c r="H1" s="142"/>
      <c r="I1" s="142"/>
      <c r="J1" s="142"/>
      <c r="K1" s="142"/>
    </row>
    <row r="2" spans="3:11" ht="15" customHeight="1" thickBot="1">
      <c r="C2" s="143" t="s">
        <v>907</v>
      </c>
      <c r="D2" s="142"/>
      <c r="E2" s="142"/>
      <c r="F2" s="142"/>
      <c r="G2" s="142"/>
      <c r="H2" s="142"/>
      <c r="I2" s="142"/>
      <c r="J2" s="142"/>
      <c r="K2" s="142"/>
    </row>
    <row r="3" spans="1:3" ht="24" customHeight="1" thickTop="1">
      <c r="A3" s="144"/>
      <c r="B3" s="145" t="s">
        <v>288</v>
      </c>
      <c r="C3" s="146" t="s">
        <v>289</v>
      </c>
    </row>
    <row r="4" spans="1:3" ht="15" customHeight="1">
      <c r="A4" s="147" t="s">
        <v>290</v>
      </c>
      <c r="B4" s="148" t="s">
        <v>291</v>
      </c>
      <c r="C4" s="149" t="s">
        <v>292</v>
      </c>
    </row>
    <row r="5" spans="1:3" ht="15" customHeight="1">
      <c r="A5" s="147" t="s">
        <v>293</v>
      </c>
      <c r="B5" s="150" t="s">
        <v>326</v>
      </c>
      <c r="C5" s="149" t="s">
        <v>205</v>
      </c>
    </row>
    <row r="6" spans="1:3" s="142" customFormat="1" ht="15" customHeight="1">
      <c r="A6" s="151" t="s">
        <v>294</v>
      </c>
      <c r="B6" s="150" t="s">
        <v>58</v>
      </c>
      <c r="C6" s="152" t="s">
        <v>205</v>
      </c>
    </row>
    <row r="7" spans="1:3" s="142" customFormat="1" ht="15" customHeight="1">
      <c r="A7" s="151" t="s">
        <v>295</v>
      </c>
      <c r="B7" s="150" t="s">
        <v>296</v>
      </c>
      <c r="C7" s="152" t="s">
        <v>297</v>
      </c>
    </row>
    <row r="8" spans="1:3" s="142" customFormat="1" ht="15" customHeight="1">
      <c r="A8" s="151" t="s">
        <v>298</v>
      </c>
      <c r="B8" s="150" t="s">
        <v>299</v>
      </c>
      <c r="C8" s="152" t="s">
        <v>300</v>
      </c>
    </row>
    <row r="9" spans="1:3" s="142" customFormat="1" ht="15" customHeight="1">
      <c r="A9" s="151" t="s">
        <v>301</v>
      </c>
      <c r="B9" s="150" t="s">
        <v>302</v>
      </c>
      <c r="C9" s="152" t="s">
        <v>302</v>
      </c>
    </row>
    <row r="10" spans="1:3" s="142" customFormat="1" ht="15" customHeight="1">
      <c r="A10" s="151" t="s">
        <v>303</v>
      </c>
      <c r="B10" s="150" t="s">
        <v>59</v>
      </c>
      <c r="C10" s="152" t="s">
        <v>60</v>
      </c>
    </row>
    <row r="11" spans="1:3" s="142" customFormat="1" ht="15" customHeight="1">
      <c r="A11" s="151"/>
      <c r="B11" s="150" t="s">
        <v>304</v>
      </c>
      <c r="C11" s="152" t="s">
        <v>61</v>
      </c>
    </row>
    <row r="12" spans="1:3" s="142" customFormat="1" ht="15" customHeight="1">
      <c r="A12" s="151" t="s">
        <v>305</v>
      </c>
      <c r="B12" s="150" t="s">
        <v>306</v>
      </c>
      <c r="C12" s="152" t="s">
        <v>307</v>
      </c>
    </row>
    <row r="13" spans="1:3" s="142" customFormat="1" ht="15" customHeight="1">
      <c r="A13" s="151" t="s">
        <v>308</v>
      </c>
      <c r="B13" s="153" t="s">
        <v>62</v>
      </c>
      <c r="C13" s="152" t="s">
        <v>309</v>
      </c>
    </row>
    <row r="14" spans="1:3" s="142" customFormat="1" ht="15" customHeight="1">
      <c r="A14" s="151"/>
      <c r="B14" s="150" t="s">
        <v>310</v>
      </c>
      <c r="C14" s="152"/>
    </row>
    <row r="15" spans="1:3" s="142" customFormat="1" ht="15" customHeight="1">
      <c r="A15" s="151" t="s">
        <v>311</v>
      </c>
      <c r="B15" s="150" t="s">
        <v>327</v>
      </c>
      <c r="C15" s="152" t="s">
        <v>327</v>
      </c>
    </row>
    <row r="16" spans="1:3" s="142" customFormat="1" ht="15" customHeight="1">
      <c r="A16" s="151" t="s">
        <v>312</v>
      </c>
      <c r="B16" s="153" t="s">
        <v>63</v>
      </c>
      <c r="C16" s="152" t="s">
        <v>313</v>
      </c>
    </row>
    <row r="17" spans="1:3" s="142" customFormat="1" ht="15" customHeight="1">
      <c r="A17" s="151" t="s">
        <v>314</v>
      </c>
      <c r="B17" s="153" t="s">
        <v>328</v>
      </c>
      <c r="C17" s="152" t="s">
        <v>329</v>
      </c>
    </row>
    <row r="18" spans="1:3" s="142" customFormat="1" ht="15" customHeight="1">
      <c r="A18" s="151"/>
      <c r="B18" s="150"/>
      <c r="C18" s="152"/>
    </row>
    <row r="19" spans="1:3" s="142" customFormat="1" ht="15" customHeight="1">
      <c r="A19" s="154" t="s">
        <v>315</v>
      </c>
      <c r="B19" s="150" t="s">
        <v>316</v>
      </c>
      <c r="C19" s="152" t="s">
        <v>317</v>
      </c>
    </row>
    <row r="20" spans="1:3" s="142" customFormat="1" ht="15" customHeight="1">
      <c r="A20" s="155"/>
      <c r="B20" s="150" t="s">
        <v>318</v>
      </c>
      <c r="C20" s="152" t="s">
        <v>319</v>
      </c>
    </row>
    <row r="21" spans="1:3" s="142" customFormat="1" ht="15" customHeight="1">
      <c r="A21" s="155"/>
      <c r="B21" s="150" t="s">
        <v>320</v>
      </c>
      <c r="C21" s="152" t="s">
        <v>321</v>
      </c>
    </row>
    <row r="22" spans="1:3" s="142" customFormat="1" ht="15" customHeight="1">
      <c r="A22" s="155"/>
      <c r="B22" s="150" t="s">
        <v>322</v>
      </c>
      <c r="C22" s="152" t="s">
        <v>322</v>
      </c>
    </row>
    <row r="23" spans="1:3" s="142" customFormat="1" ht="15" customHeight="1">
      <c r="A23" s="155"/>
      <c r="B23" s="150" t="s">
        <v>323</v>
      </c>
      <c r="C23" s="152" t="s">
        <v>324</v>
      </c>
    </row>
    <row r="24" spans="1:3" s="142" customFormat="1" ht="15" customHeight="1" thickBot="1">
      <c r="A24" s="156"/>
      <c r="B24" s="157" t="s">
        <v>325</v>
      </c>
      <c r="C24" s="158"/>
    </row>
    <row r="25" s="142" customFormat="1" ht="15" customHeight="1">
      <c r="A25" s="159" t="s">
        <v>330</v>
      </c>
    </row>
    <row r="26" ht="16.5" customHeight="1">
      <c r="A26" s="160" t="s">
        <v>331</v>
      </c>
    </row>
    <row r="27" ht="16.5" customHeight="1"/>
  </sheetData>
  <printOptions/>
  <pageMargins left="0.16" right="0.17" top="1" bottom="1" header="0.512" footer="0.512"/>
  <pageSetup fitToHeight="1" fitToWidth="1" horizontalDpi="600" verticalDpi="600" orientation="portrait" paperSize="9" scale="98" r:id="rId1"/>
  <headerFooter alignWithMargins="0">
    <oddHeader>&amp;R&amp;D 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L56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38" customWidth="1"/>
    <col min="2" max="2" width="10.125" style="38" customWidth="1"/>
    <col min="3" max="3" width="8.125" style="38" customWidth="1"/>
    <col min="4" max="4" width="7.625" style="38" customWidth="1"/>
    <col min="5" max="8" width="8.125" style="38" customWidth="1"/>
    <col min="9" max="9" width="10.00390625" style="38" customWidth="1"/>
    <col min="10" max="16384" width="9.00390625" style="38" customWidth="1"/>
  </cols>
  <sheetData>
    <row r="1" spans="2:7" ht="14.25">
      <c r="B1" s="106" t="s">
        <v>872</v>
      </c>
      <c r="C1" s="39"/>
      <c r="D1" s="39"/>
      <c r="E1" s="39"/>
      <c r="F1" s="39"/>
      <c r="G1" s="39"/>
    </row>
    <row r="3" spans="2:12" ht="12.75" thickBot="1">
      <c r="B3" s="38" t="s">
        <v>332</v>
      </c>
      <c r="L3" s="107" t="s">
        <v>333</v>
      </c>
    </row>
    <row r="4" spans="2:12" ht="12" customHeight="1" thickTop="1">
      <c r="B4" s="161" t="s">
        <v>334</v>
      </c>
      <c r="C4" s="41" t="s">
        <v>335</v>
      </c>
      <c r="D4" s="41"/>
      <c r="E4" s="41"/>
      <c r="F4" s="41"/>
      <c r="G4" s="41"/>
      <c r="H4" s="41"/>
      <c r="I4" s="41" t="s">
        <v>336</v>
      </c>
      <c r="J4" s="41"/>
      <c r="K4" s="41" t="s">
        <v>337</v>
      </c>
      <c r="L4" s="42"/>
    </row>
    <row r="5" spans="2:12" ht="12" customHeight="1">
      <c r="B5" s="162"/>
      <c r="C5" s="43" t="s">
        <v>338</v>
      </c>
      <c r="D5" s="62" t="s">
        <v>339</v>
      </c>
      <c r="E5" s="43" t="s">
        <v>340</v>
      </c>
      <c r="F5" s="43" t="s">
        <v>341</v>
      </c>
      <c r="G5" s="43" t="s">
        <v>342</v>
      </c>
      <c r="H5" s="43" t="s">
        <v>343</v>
      </c>
      <c r="I5" s="43" t="s">
        <v>344</v>
      </c>
      <c r="J5" s="43" t="s">
        <v>345</v>
      </c>
      <c r="K5" s="43" t="s">
        <v>344</v>
      </c>
      <c r="L5" s="44" t="s">
        <v>345</v>
      </c>
    </row>
    <row r="6" spans="2:12" ht="12" customHeight="1">
      <c r="B6" s="29" t="s">
        <v>346</v>
      </c>
      <c r="C6" s="125">
        <v>3511</v>
      </c>
      <c r="D6" s="125">
        <v>17</v>
      </c>
      <c r="E6" s="163">
        <v>99.5</v>
      </c>
      <c r="F6" s="125">
        <v>141056</v>
      </c>
      <c r="G6" s="125">
        <v>139076</v>
      </c>
      <c r="H6" s="163">
        <v>58.2</v>
      </c>
      <c r="I6" s="125">
        <v>694415</v>
      </c>
      <c r="J6" s="125">
        <v>296047</v>
      </c>
      <c r="K6" s="125">
        <v>82304</v>
      </c>
      <c r="L6" s="164">
        <v>473965</v>
      </c>
    </row>
    <row r="7" spans="2:12" ht="12" customHeight="1">
      <c r="B7" s="29" t="s">
        <v>347</v>
      </c>
      <c r="C7" s="125">
        <v>4645</v>
      </c>
      <c r="D7" s="125">
        <v>77</v>
      </c>
      <c r="E7" s="163">
        <v>98.4</v>
      </c>
      <c r="F7" s="125">
        <v>120798</v>
      </c>
      <c r="G7" s="125">
        <v>122237</v>
      </c>
      <c r="H7" s="163">
        <v>60.4</v>
      </c>
      <c r="I7" s="125">
        <v>302487</v>
      </c>
      <c r="J7" s="125">
        <v>106236</v>
      </c>
      <c r="K7" s="125">
        <v>12204</v>
      </c>
      <c r="L7" s="164">
        <v>226097</v>
      </c>
    </row>
    <row r="8" spans="2:12" ht="12" customHeight="1">
      <c r="B8" s="29" t="s">
        <v>270</v>
      </c>
      <c r="C8" s="125">
        <v>5169</v>
      </c>
      <c r="D8" s="125">
        <v>123</v>
      </c>
      <c r="E8" s="163">
        <v>97.7</v>
      </c>
      <c r="F8" s="125">
        <v>104006</v>
      </c>
      <c r="G8" s="125">
        <v>109758</v>
      </c>
      <c r="H8" s="163">
        <v>63</v>
      </c>
      <c r="I8" s="125">
        <v>160839</v>
      </c>
      <c r="J8" s="125">
        <v>45315</v>
      </c>
      <c r="K8" s="125">
        <v>2153</v>
      </c>
      <c r="L8" s="164">
        <v>25273</v>
      </c>
    </row>
    <row r="9" spans="2:12" s="36" customFormat="1" ht="12" customHeight="1">
      <c r="B9" s="29" t="s">
        <v>64</v>
      </c>
      <c r="C9" s="125">
        <v>5102</v>
      </c>
      <c r="D9" s="125">
        <v>70</v>
      </c>
      <c r="E9" s="163">
        <v>98.6</v>
      </c>
      <c r="F9" s="125">
        <v>101220</v>
      </c>
      <c r="G9" s="125">
        <v>107113</v>
      </c>
      <c r="H9" s="163">
        <v>65.8</v>
      </c>
      <c r="I9" s="125">
        <v>117881</v>
      </c>
      <c r="J9" s="125">
        <v>44912</v>
      </c>
      <c r="K9" s="125" t="s">
        <v>354</v>
      </c>
      <c r="L9" s="164" t="s">
        <v>355</v>
      </c>
    </row>
    <row r="10" spans="2:12" s="36" customFormat="1" ht="12" customHeight="1" thickBot="1">
      <c r="B10" s="165" t="s">
        <v>65</v>
      </c>
      <c r="C10" s="613">
        <v>5069</v>
      </c>
      <c r="D10" s="613">
        <v>41</v>
      </c>
      <c r="E10" s="614">
        <v>99.2</v>
      </c>
      <c r="F10" s="613">
        <v>97083</v>
      </c>
      <c r="G10" s="613">
        <v>98364</v>
      </c>
      <c r="H10" s="614">
        <v>61.2</v>
      </c>
      <c r="I10" s="613">
        <v>140019</v>
      </c>
      <c r="J10" s="613">
        <v>45207</v>
      </c>
      <c r="K10" s="598" t="s">
        <v>66</v>
      </c>
      <c r="L10" s="615" t="s">
        <v>67</v>
      </c>
    </row>
    <row r="11" spans="2:6" ht="12">
      <c r="B11" s="39" t="s">
        <v>68</v>
      </c>
      <c r="C11" s="39"/>
      <c r="D11" s="39"/>
      <c r="E11" s="39"/>
      <c r="F11" s="39"/>
    </row>
    <row r="13" spans="2:12" ht="12.75" thickBot="1">
      <c r="B13" s="38" t="s">
        <v>348</v>
      </c>
      <c r="L13" s="107" t="s">
        <v>333</v>
      </c>
    </row>
    <row r="14" spans="2:12" ht="12.75" thickTop="1">
      <c r="B14" s="161" t="s">
        <v>334</v>
      </c>
      <c r="C14" s="41" t="s">
        <v>335</v>
      </c>
      <c r="D14" s="41"/>
      <c r="E14" s="41"/>
      <c r="F14" s="41"/>
      <c r="G14" s="41"/>
      <c r="H14" s="41"/>
      <c r="I14" s="41" t="s">
        <v>336</v>
      </c>
      <c r="J14" s="41"/>
      <c r="K14" s="41" t="s">
        <v>337</v>
      </c>
      <c r="L14" s="42"/>
    </row>
    <row r="15" spans="2:12" ht="12">
      <c r="B15" s="162"/>
      <c r="C15" s="43" t="s">
        <v>338</v>
      </c>
      <c r="D15" s="43" t="s">
        <v>339</v>
      </c>
      <c r="E15" s="43" t="s">
        <v>340</v>
      </c>
      <c r="F15" s="43" t="s">
        <v>341</v>
      </c>
      <c r="G15" s="43" t="s">
        <v>342</v>
      </c>
      <c r="H15" s="43" t="s">
        <v>343</v>
      </c>
      <c r="I15" s="43" t="s">
        <v>344</v>
      </c>
      <c r="J15" s="43" t="s">
        <v>345</v>
      </c>
      <c r="K15" s="43" t="s">
        <v>344</v>
      </c>
      <c r="L15" s="44" t="s">
        <v>345</v>
      </c>
    </row>
    <row r="16" spans="2:12" ht="12">
      <c r="B16" s="29" t="s">
        <v>346</v>
      </c>
      <c r="C16" s="125">
        <v>602</v>
      </c>
      <c r="D16" s="125">
        <v>6</v>
      </c>
      <c r="E16" s="163">
        <v>99</v>
      </c>
      <c r="F16" s="125">
        <v>23157</v>
      </c>
      <c r="G16" s="125">
        <v>20290</v>
      </c>
      <c r="H16" s="163">
        <v>43.1</v>
      </c>
      <c r="I16" s="125">
        <v>196663</v>
      </c>
      <c r="J16" s="125">
        <v>62977</v>
      </c>
      <c r="K16" s="125">
        <v>61071</v>
      </c>
      <c r="L16" s="164">
        <v>163585</v>
      </c>
    </row>
    <row r="17" spans="2:12" ht="12">
      <c r="B17" s="29" t="s">
        <v>347</v>
      </c>
      <c r="C17" s="125">
        <v>548</v>
      </c>
      <c r="D17" s="125">
        <v>2</v>
      </c>
      <c r="E17" s="163">
        <v>99.6</v>
      </c>
      <c r="F17" s="125">
        <v>21935</v>
      </c>
      <c r="G17" s="125">
        <v>25341</v>
      </c>
      <c r="H17" s="163">
        <v>59.9</v>
      </c>
      <c r="I17" s="125">
        <v>127380</v>
      </c>
      <c r="J17" s="125">
        <v>42913</v>
      </c>
      <c r="K17" s="125">
        <v>2</v>
      </c>
      <c r="L17" s="164" t="s">
        <v>349</v>
      </c>
    </row>
    <row r="18" spans="2:12" ht="12">
      <c r="B18" s="29" t="s">
        <v>270</v>
      </c>
      <c r="C18" s="125">
        <v>720</v>
      </c>
      <c r="D18" s="125">
        <v>12</v>
      </c>
      <c r="E18" s="163">
        <v>98.4</v>
      </c>
      <c r="F18" s="125">
        <v>27564</v>
      </c>
      <c r="G18" s="125">
        <v>33315</v>
      </c>
      <c r="H18" s="163">
        <v>61.9</v>
      </c>
      <c r="I18" s="125">
        <v>145715</v>
      </c>
      <c r="J18" s="125">
        <v>43156</v>
      </c>
      <c r="K18" s="125" t="s">
        <v>349</v>
      </c>
      <c r="L18" s="164" t="s">
        <v>349</v>
      </c>
    </row>
    <row r="19" spans="2:12" ht="12">
      <c r="B19" s="29" t="s">
        <v>69</v>
      </c>
      <c r="C19" s="125">
        <v>724</v>
      </c>
      <c r="D19" s="125">
        <v>6</v>
      </c>
      <c r="E19" s="163">
        <v>99.2</v>
      </c>
      <c r="F19" s="125">
        <v>24848</v>
      </c>
      <c r="G19" s="125">
        <v>31456</v>
      </c>
      <c r="H19" s="163">
        <v>57.6</v>
      </c>
      <c r="I19" s="125">
        <v>117881</v>
      </c>
      <c r="J19" s="125">
        <v>44912</v>
      </c>
      <c r="K19" s="125" t="s">
        <v>70</v>
      </c>
      <c r="L19" s="164" t="s">
        <v>70</v>
      </c>
    </row>
    <row r="20" spans="2:12" ht="12.75" thickBot="1">
      <c r="B20" s="165" t="s">
        <v>65</v>
      </c>
      <c r="C20" s="613">
        <v>723</v>
      </c>
      <c r="D20" s="613">
        <v>7</v>
      </c>
      <c r="E20" s="614">
        <v>99</v>
      </c>
      <c r="F20" s="613">
        <v>23098</v>
      </c>
      <c r="G20" s="613">
        <v>24238</v>
      </c>
      <c r="H20" s="614">
        <v>46.4</v>
      </c>
      <c r="I20" s="613">
        <v>140019</v>
      </c>
      <c r="J20" s="613">
        <v>45207</v>
      </c>
      <c r="K20" s="613" t="s">
        <v>66</v>
      </c>
      <c r="L20" s="616" t="s">
        <v>66</v>
      </c>
    </row>
    <row r="21" spans="2:8" ht="12">
      <c r="B21" s="166" t="s">
        <v>908</v>
      </c>
      <c r="C21" s="39"/>
      <c r="D21" s="39"/>
      <c r="E21" s="39"/>
      <c r="F21" s="39"/>
      <c r="G21" s="39"/>
      <c r="H21" s="39"/>
    </row>
    <row r="22" spans="2:8" ht="12">
      <c r="B22" s="167" t="s">
        <v>909</v>
      </c>
      <c r="C22" s="3"/>
      <c r="D22" s="3"/>
      <c r="E22" s="3"/>
      <c r="F22" s="3"/>
      <c r="G22" s="3"/>
      <c r="H22" s="3"/>
    </row>
    <row r="23" spans="2:8" ht="12">
      <c r="B23" s="39"/>
      <c r="C23" s="39"/>
      <c r="D23" s="39"/>
      <c r="E23" s="39"/>
      <c r="F23" s="39"/>
      <c r="G23" s="39"/>
      <c r="H23" s="39"/>
    </row>
    <row r="24" spans="2:12" ht="12.75" thickBot="1">
      <c r="B24" s="168" t="s">
        <v>350</v>
      </c>
      <c r="C24" s="168"/>
      <c r="D24" s="168"/>
      <c r="E24" s="168"/>
      <c r="F24" s="168"/>
      <c r="G24" s="168"/>
      <c r="H24" s="168"/>
      <c r="I24" s="168"/>
      <c r="J24" s="168"/>
      <c r="K24" s="168"/>
      <c r="L24" s="169" t="s">
        <v>333</v>
      </c>
    </row>
    <row r="25" spans="2:12" ht="12.75" thickTop="1">
      <c r="B25" s="170" t="s">
        <v>334</v>
      </c>
      <c r="C25" s="41" t="s">
        <v>335</v>
      </c>
      <c r="D25" s="171"/>
      <c r="E25" s="171"/>
      <c r="F25" s="171"/>
      <c r="G25" s="171"/>
      <c r="H25" s="171"/>
      <c r="I25" s="171" t="s">
        <v>336</v>
      </c>
      <c r="J25" s="171"/>
      <c r="K25" s="171" t="s">
        <v>337</v>
      </c>
      <c r="L25" s="172"/>
    </row>
    <row r="26" spans="2:12" ht="12">
      <c r="B26" s="173"/>
      <c r="C26" s="174" t="s">
        <v>338</v>
      </c>
      <c r="D26" s="174" t="s">
        <v>339</v>
      </c>
      <c r="E26" s="174" t="s">
        <v>340</v>
      </c>
      <c r="F26" s="174" t="s">
        <v>341</v>
      </c>
      <c r="G26" s="174" t="s">
        <v>342</v>
      </c>
      <c r="H26" s="174" t="s">
        <v>343</v>
      </c>
      <c r="I26" s="174" t="s">
        <v>344</v>
      </c>
      <c r="J26" s="174" t="s">
        <v>345</v>
      </c>
      <c r="K26" s="174" t="s">
        <v>344</v>
      </c>
      <c r="L26" s="175" t="s">
        <v>345</v>
      </c>
    </row>
    <row r="27" spans="2:12" ht="12">
      <c r="B27" s="29" t="s">
        <v>346</v>
      </c>
      <c r="C27" s="176">
        <v>1460</v>
      </c>
      <c r="D27" s="176" t="s">
        <v>349</v>
      </c>
      <c r="E27" s="177">
        <v>100</v>
      </c>
      <c r="F27" s="176">
        <v>76243</v>
      </c>
      <c r="G27" s="176">
        <v>76631</v>
      </c>
      <c r="H27" s="177">
        <v>67.7</v>
      </c>
      <c r="I27" s="176">
        <v>403345</v>
      </c>
      <c r="J27" s="176">
        <v>211206</v>
      </c>
      <c r="K27" s="176">
        <v>15390</v>
      </c>
      <c r="L27" s="178">
        <v>88641</v>
      </c>
    </row>
    <row r="28" spans="2:12" ht="12">
      <c r="B28" s="29" t="s">
        <v>347</v>
      </c>
      <c r="C28" s="176">
        <v>2404</v>
      </c>
      <c r="D28" s="176">
        <v>34</v>
      </c>
      <c r="E28" s="177">
        <v>98.6</v>
      </c>
      <c r="F28" s="176">
        <v>60006</v>
      </c>
      <c r="G28" s="176">
        <v>58713</v>
      </c>
      <c r="H28" s="177">
        <v>75.9</v>
      </c>
      <c r="I28" s="176">
        <v>41276</v>
      </c>
      <c r="J28" s="176">
        <v>46753</v>
      </c>
      <c r="K28" s="176">
        <v>1950</v>
      </c>
      <c r="L28" s="178">
        <v>13147</v>
      </c>
    </row>
    <row r="29" spans="2:12" ht="12">
      <c r="B29" s="29" t="s">
        <v>270</v>
      </c>
      <c r="C29" s="176">
        <v>2867</v>
      </c>
      <c r="D29" s="176">
        <v>61</v>
      </c>
      <c r="E29" s="177">
        <v>97.9</v>
      </c>
      <c r="F29" s="176">
        <v>49968</v>
      </c>
      <c r="G29" s="176">
        <v>49579</v>
      </c>
      <c r="H29" s="177">
        <v>69.4</v>
      </c>
      <c r="I29" s="176" t="s">
        <v>349</v>
      </c>
      <c r="J29" s="176" t="s">
        <v>349</v>
      </c>
      <c r="K29" s="176" t="s">
        <v>349</v>
      </c>
      <c r="L29" s="178" t="s">
        <v>349</v>
      </c>
    </row>
    <row r="30" spans="2:12" ht="12">
      <c r="B30" s="29" t="s">
        <v>71</v>
      </c>
      <c r="C30" s="176">
        <v>2876</v>
      </c>
      <c r="D30" s="176">
        <v>44</v>
      </c>
      <c r="E30" s="177">
        <v>98.5</v>
      </c>
      <c r="F30" s="176">
        <v>50763</v>
      </c>
      <c r="G30" s="176">
        <v>49622</v>
      </c>
      <c r="H30" s="177">
        <v>69.8</v>
      </c>
      <c r="I30" s="176" t="s">
        <v>66</v>
      </c>
      <c r="J30" s="176" t="s">
        <v>66</v>
      </c>
      <c r="K30" s="176" t="s">
        <v>66</v>
      </c>
      <c r="L30" s="178" t="s">
        <v>66</v>
      </c>
    </row>
    <row r="31" spans="2:12" ht="12.75" thickBot="1">
      <c r="B31" s="165" t="s">
        <v>65</v>
      </c>
      <c r="C31" s="617">
        <v>2899</v>
      </c>
      <c r="D31" s="613">
        <v>21</v>
      </c>
      <c r="E31" s="618">
        <v>99.3</v>
      </c>
      <c r="F31" s="617">
        <v>50766</v>
      </c>
      <c r="G31" s="617">
        <v>50579</v>
      </c>
      <c r="H31" s="618">
        <v>69.9</v>
      </c>
      <c r="I31" s="617" t="s">
        <v>66</v>
      </c>
      <c r="J31" s="617" t="s">
        <v>66</v>
      </c>
      <c r="K31" s="617" t="s">
        <v>66</v>
      </c>
      <c r="L31" s="619" t="s">
        <v>66</v>
      </c>
    </row>
    <row r="32" spans="2:12" ht="12">
      <c r="B32" s="168" t="s">
        <v>910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</row>
    <row r="33" spans="2:12" ht="12">
      <c r="B33" s="167" t="s">
        <v>911</v>
      </c>
      <c r="C33" s="167"/>
      <c r="D33" s="167"/>
      <c r="E33" s="167"/>
      <c r="F33" s="167"/>
      <c r="G33" s="167"/>
      <c r="H33" s="167"/>
      <c r="I33" s="167"/>
      <c r="J33" s="167"/>
      <c r="K33" s="168"/>
      <c r="L33" s="168"/>
    </row>
    <row r="34" spans="2:12" ht="12">
      <c r="B34" s="168" t="s">
        <v>912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2:12" ht="12">
      <c r="B35" s="167" t="s">
        <v>913</v>
      </c>
      <c r="C35" s="168"/>
      <c r="D35" s="168"/>
      <c r="E35" s="168"/>
      <c r="F35" s="168"/>
      <c r="G35" s="168"/>
      <c r="H35" s="168"/>
      <c r="I35" s="168"/>
      <c r="J35" s="168"/>
      <c r="K35" s="168"/>
      <c r="L35" s="168"/>
    </row>
    <row r="36" spans="2:12" ht="12"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2:12" ht="12.75" thickBot="1">
      <c r="B37" s="2" t="s">
        <v>351</v>
      </c>
      <c r="C37" s="2"/>
      <c r="D37" s="2"/>
      <c r="E37" s="2"/>
      <c r="F37" s="2"/>
      <c r="G37" s="2"/>
      <c r="H37" s="2"/>
      <c r="I37" s="2"/>
      <c r="J37" s="2"/>
      <c r="K37" s="2"/>
      <c r="L37" s="179" t="s">
        <v>333</v>
      </c>
    </row>
    <row r="38" spans="2:12" ht="12.75" thickTop="1">
      <c r="B38" s="180" t="s">
        <v>334</v>
      </c>
      <c r="C38" s="41" t="s">
        <v>335</v>
      </c>
      <c r="D38" s="181"/>
      <c r="E38" s="181"/>
      <c r="F38" s="181"/>
      <c r="G38" s="181"/>
      <c r="H38" s="181"/>
      <c r="I38" s="181" t="s">
        <v>336</v>
      </c>
      <c r="J38" s="181"/>
      <c r="K38" s="181" t="s">
        <v>337</v>
      </c>
      <c r="L38" s="182"/>
    </row>
    <row r="39" spans="2:12" ht="12">
      <c r="B39" s="183"/>
      <c r="C39" s="184" t="s">
        <v>338</v>
      </c>
      <c r="D39" s="174" t="s">
        <v>339</v>
      </c>
      <c r="E39" s="184" t="s">
        <v>340</v>
      </c>
      <c r="F39" s="184" t="s">
        <v>341</v>
      </c>
      <c r="G39" s="184" t="s">
        <v>342</v>
      </c>
      <c r="H39" s="184" t="s">
        <v>343</v>
      </c>
      <c r="I39" s="184" t="s">
        <v>344</v>
      </c>
      <c r="J39" s="184" t="s">
        <v>345</v>
      </c>
      <c r="K39" s="184" t="s">
        <v>344</v>
      </c>
      <c r="L39" s="185" t="s">
        <v>345</v>
      </c>
    </row>
    <row r="40" spans="2:12" ht="12">
      <c r="B40" s="29" t="s">
        <v>346</v>
      </c>
      <c r="C40" s="125">
        <v>727</v>
      </c>
      <c r="D40" s="125">
        <v>3</v>
      </c>
      <c r="E40" s="163">
        <v>99.6</v>
      </c>
      <c r="F40" s="125">
        <v>29840</v>
      </c>
      <c r="G40" s="125">
        <v>29468</v>
      </c>
      <c r="H40" s="163">
        <v>49.9</v>
      </c>
      <c r="I40" s="125">
        <v>94407</v>
      </c>
      <c r="J40" s="125">
        <v>21864</v>
      </c>
      <c r="K40" s="125">
        <v>5843</v>
      </c>
      <c r="L40" s="164">
        <v>221739</v>
      </c>
    </row>
    <row r="41" spans="2:12" ht="12">
      <c r="B41" s="29" t="s">
        <v>347</v>
      </c>
      <c r="C41" s="125">
        <v>726</v>
      </c>
      <c r="D41" s="125">
        <v>4</v>
      </c>
      <c r="E41" s="163">
        <v>99.5</v>
      </c>
      <c r="F41" s="125">
        <v>25915</v>
      </c>
      <c r="G41" s="125">
        <v>25941</v>
      </c>
      <c r="H41" s="163">
        <v>43.7</v>
      </c>
      <c r="I41" s="125">
        <v>133831</v>
      </c>
      <c r="J41" s="125">
        <v>16570</v>
      </c>
      <c r="K41" s="125">
        <v>10252</v>
      </c>
      <c r="L41" s="164">
        <v>212950</v>
      </c>
    </row>
    <row r="42" spans="2:12" ht="12">
      <c r="B42" s="29" t="s">
        <v>270</v>
      </c>
      <c r="C42" s="125">
        <v>705</v>
      </c>
      <c r="D42" s="125">
        <v>27</v>
      </c>
      <c r="E42" s="163">
        <v>96.3</v>
      </c>
      <c r="F42" s="125">
        <v>14470</v>
      </c>
      <c r="G42" s="125">
        <v>14351</v>
      </c>
      <c r="H42" s="163">
        <v>53.4</v>
      </c>
      <c r="I42" s="125">
        <v>15124</v>
      </c>
      <c r="J42" s="125">
        <v>2159</v>
      </c>
      <c r="K42" s="125">
        <v>2153</v>
      </c>
      <c r="L42" s="164">
        <v>25273</v>
      </c>
    </row>
    <row r="43" spans="2:12" ht="12">
      <c r="B43" s="29" t="s">
        <v>71</v>
      </c>
      <c r="C43" s="125">
        <v>779</v>
      </c>
      <c r="D43" s="125">
        <v>13</v>
      </c>
      <c r="E43" s="163">
        <v>98.4</v>
      </c>
      <c r="F43" s="125">
        <v>13234</v>
      </c>
      <c r="G43" s="125">
        <v>13064</v>
      </c>
      <c r="H43" s="163">
        <v>67.5</v>
      </c>
      <c r="I43" s="125" t="s">
        <v>66</v>
      </c>
      <c r="J43" s="125" t="s">
        <v>66</v>
      </c>
      <c r="K43" s="125" t="s">
        <v>66</v>
      </c>
      <c r="L43" s="164" t="s">
        <v>66</v>
      </c>
    </row>
    <row r="44" spans="2:12" ht="12.75" thickBot="1">
      <c r="B44" s="165" t="s">
        <v>65</v>
      </c>
      <c r="C44" s="620">
        <v>724</v>
      </c>
      <c r="D44" s="620">
        <v>6</v>
      </c>
      <c r="E44" s="620">
        <v>99.2</v>
      </c>
      <c r="F44" s="621">
        <v>11866</v>
      </c>
      <c r="G44" s="621">
        <v>11871</v>
      </c>
      <c r="H44" s="620">
        <v>65.6</v>
      </c>
      <c r="I44" s="622" t="s">
        <v>66</v>
      </c>
      <c r="J44" s="622" t="s">
        <v>66</v>
      </c>
      <c r="K44" s="622" t="s">
        <v>66</v>
      </c>
      <c r="L44" s="623" t="s">
        <v>66</v>
      </c>
    </row>
    <row r="45" spans="2:12" ht="12">
      <c r="B45" s="186" t="s">
        <v>914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</row>
    <row r="46" spans="2:12" ht="12">
      <c r="B46" s="167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2:12" ht="12.75" thickBot="1">
      <c r="B47" s="2" t="s">
        <v>352</v>
      </c>
      <c r="C47" s="2"/>
      <c r="D47" s="2"/>
      <c r="E47" s="2"/>
      <c r="F47" s="2"/>
      <c r="G47" s="2"/>
      <c r="H47" s="2"/>
      <c r="I47" s="2"/>
      <c r="J47" s="2"/>
      <c r="K47" s="2"/>
      <c r="L47" s="179" t="s">
        <v>353</v>
      </c>
    </row>
    <row r="48" spans="2:12" ht="12.75" thickTop="1">
      <c r="B48" s="180" t="s">
        <v>334</v>
      </c>
      <c r="C48" s="41" t="s">
        <v>335</v>
      </c>
      <c r="D48" s="181"/>
      <c r="E48" s="181"/>
      <c r="F48" s="181"/>
      <c r="G48" s="181"/>
      <c r="H48" s="181"/>
      <c r="I48" s="181" t="s">
        <v>336</v>
      </c>
      <c r="J48" s="181"/>
      <c r="K48" s="181" t="s">
        <v>337</v>
      </c>
      <c r="L48" s="182"/>
    </row>
    <row r="49" spans="2:12" ht="12">
      <c r="B49" s="183"/>
      <c r="C49" s="184" t="s">
        <v>338</v>
      </c>
      <c r="D49" s="174" t="s">
        <v>339</v>
      </c>
      <c r="E49" s="184" t="s">
        <v>340</v>
      </c>
      <c r="F49" s="184" t="s">
        <v>341</v>
      </c>
      <c r="G49" s="184" t="s">
        <v>342</v>
      </c>
      <c r="H49" s="184" t="s">
        <v>343</v>
      </c>
      <c r="I49" s="184" t="s">
        <v>344</v>
      </c>
      <c r="J49" s="184" t="s">
        <v>345</v>
      </c>
      <c r="K49" s="184" t="s">
        <v>344</v>
      </c>
      <c r="L49" s="185" t="s">
        <v>345</v>
      </c>
    </row>
    <row r="50" spans="2:12" ht="12">
      <c r="B50" s="29" t="s">
        <v>346</v>
      </c>
      <c r="C50" s="125">
        <v>722</v>
      </c>
      <c r="D50" s="125">
        <v>8</v>
      </c>
      <c r="E50" s="163">
        <v>98.9</v>
      </c>
      <c r="F50" s="125">
        <v>11816</v>
      </c>
      <c r="G50" s="125">
        <v>12687</v>
      </c>
      <c r="H50" s="163">
        <v>67.9</v>
      </c>
      <c r="I50" s="125" t="s">
        <v>349</v>
      </c>
      <c r="J50" s="125" t="s">
        <v>349</v>
      </c>
      <c r="K50" s="125" t="s">
        <v>349</v>
      </c>
      <c r="L50" s="125" t="s">
        <v>349</v>
      </c>
    </row>
    <row r="51" spans="2:12" ht="12">
      <c r="B51" s="29" t="s">
        <v>347</v>
      </c>
      <c r="C51" s="125">
        <v>967</v>
      </c>
      <c r="D51" s="125">
        <v>37</v>
      </c>
      <c r="E51" s="163">
        <v>96.3</v>
      </c>
      <c r="F51" s="125">
        <v>12942</v>
      </c>
      <c r="G51" s="125">
        <v>12242</v>
      </c>
      <c r="H51" s="163">
        <v>52.1</v>
      </c>
      <c r="I51" s="125" t="s">
        <v>349</v>
      </c>
      <c r="J51" s="125" t="s">
        <v>349</v>
      </c>
      <c r="K51" s="125" t="s">
        <v>349</v>
      </c>
      <c r="L51" s="125" t="s">
        <v>349</v>
      </c>
    </row>
    <row r="52" spans="2:12" ht="12">
      <c r="B52" s="29" t="s">
        <v>270</v>
      </c>
      <c r="C52" s="125">
        <v>877</v>
      </c>
      <c r="D52" s="125">
        <v>23</v>
      </c>
      <c r="E52" s="163">
        <v>97.4</v>
      </c>
      <c r="F52" s="125">
        <v>12004</v>
      </c>
      <c r="G52" s="125">
        <v>12513</v>
      </c>
      <c r="H52" s="163">
        <v>55.9</v>
      </c>
      <c r="I52" s="125" t="s">
        <v>349</v>
      </c>
      <c r="J52" s="125" t="s">
        <v>349</v>
      </c>
      <c r="K52" s="188" t="s">
        <v>349</v>
      </c>
      <c r="L52" s="164" t="s">
        <v>349</v>
      </c>
    </row>
    <row r="53" spans="2:12" ht="12">
      <c r="B53" s="29" t="s">
        <v>72</v>
      </c>
      <c r="C53" s="125">
        <v>723</v>
      </c>
      <c r="D53" s="125">
        <v>7</v>
      </c>
      <c r="E53" s="163">
        <v>99</v>
      </c>
      <c r="F53" s="125">
        <v>12375</v>
      </c>
      <c r="G53" s="125">
        <v>12971</v>
      </c>
      <c r="H53" s="163">
        <v>70.1</v>
      </c>
      <c r="I53" s="624" t="s">
        <v>73</v>
      </c>
      <c r="J53" s="624" t="s">
        <v>73</v>
      </c>
      <c r="K53" s="624" t="s">
        <v>73</v>
      </c>
      <c r="L53" s="625" t="s">
        <v>73</v>
      </c>
    </row>
    <row r="54" spans="2:12" ht="12.75" thickBot="1">
      <c r="B54" s="165" t="s">
        <v>65</v>
      </c>
      <c r="C54" s="613">
        <v>723</v>
      </c>
      <c r="D54" s="613">
        <v>7</v>
      </c>
      <c r="E54" s="614">
        <v>99</v>
      </c>
      <c r="F54" s="613">
        <v>11353</v>
      </c>
      <c r="G54" s="613">
        <v>11676</v>
      </c>
      <c r="H54" s="614">
        <v>63.7</v>
      </c>
      <c r="I54" s="626" t="s">
        <v>66</v>
      </c>
      <c r="J54" s="626" t="s">
        <v>66</v>
      </c>
      <c r="K54" s="626" t="s">
        <v>66</v>
      </c>
      <c r="L54" s="627" t="s">
        <v>66</v>
      </c>
    </row>
    <row r="55" spans="2:12" ht="12">
      <c r="B55" s="3" t="s">
        <v>915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</row>
    <row r="56" spans="2:12" ht="12">
      <c r="B56" s="2"/>
      <c r="C56" s="187"/>
      <c r="D56" s="187"/>
      <c r="E56" s="187"/>
      <c r="F56" s="187"/>
      <c r="G56" s="187"/>
      <c r="H56" s="187"/>
      <c r="I56" s="187"/>
      <c r="J56" s="187"/>
      <c r="K56" s="187"/>
      <c r="L56" s="187"/>
    </row>
  </sheetData>
  <printOptions/>
  <pageMargins left="0.22" right="0.22" top="0.74" bottom="0.88" header="0.72" footer="0.97"/>
  <pageSetup horizontalDpi="600" verticalDpi="600" orientation="portrait" paperSize="9" scale="99" r:id="rId1"/>
  <headerFooter alignWithMargins="0">
    <oddHeader>&amp;R&amp;D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"/>
    </sheetView>
  </sheetViews>
  <sheetFormatPr defaultColWidth="9.00390625" defaultRowHeight="13.5"/>
  <cols>
    <col min="1" max="1" width="3.00390625" style="629" customWidth="1"/>
    <col min="2" max="2" width="13.125" style="629" customWidth="1"/>
    <col min="3" max="3" width="10.375" style="629" bestFit="1" customWidth="1"/>
    <col min="4" max="4" width="7.375" style="629" customWidth="1"/>
    <col min="5" max="5" width="8.375" style="629" bestFit="1" customWidth="1"/>
    <col min="6" max="7" width="9.375" style="629" bestFit="1" customWidth="1"/>
    <col min="8" max="8" width="8.375" style="629" bestFit="1" customWidth="1"/>
    <col min="9" max="10" width="9.375" style="629" bestFit="1" customWidth="1"/>
    <col min="11" max="12" width="6.625" style="629" customWidth="1"/>
    <col min="13" max="16384" width="9.00390625" style="629" customWidth="1"/>
  </cols>
  <sheetData>
    <row r="1" spans="1:8" ht="18.75" customHeight="1">
      <c r="A1" s="207"/>
      <c r="B1" s="190" t="s">
        <v>873</v>
      </c>
      <c r="C1" s="628"/>
      <c r="D1" s="628"/>
      <c r="E1" s="628"/>
      <c r="G1" s="630"/>
      <c r="H1" s="630"/>
    </row>
    <row r="2" spans="2:12" ht="14.25" thickBot="1">
      <c r="B2" s="2" t="s">
        <v>356</v>
      </c>
      <c r="C2" s="2"/>
      <c r="D2" s="2"/>
      <c r="E2" s="2"/>
      <c r="F2" s="2"/>
      <c r="G2" s="2"/>
      <c r="H2" s="2"/>
      <c r="I2" s="2"/>
      <c r="J2" s="2"/>
      <c r="K2" s="2"/>
      <c r="L2" s="179" t="s">
        <v>333</v>
      </c>
    </row>
    <row r="3" spans="2:12" ht="14.25" thickTop="1">
      <c r="B3" s="180" t="s">
        <v>334</v>
      </c>
      <c r="C3" s="181" t="s">
        <v>335</v>
      </c>
      <c r="D3" s="181"/>
      <c r="E3" s="181"/>
      <c r="F3" s="181"/>
      <c r="G3" s="181"/>
      <c r="H3" s="181"/>
      <c r="I3" s="181" t="s">
        <v>336</v>
      </c>
      <c r="J3" s="181"/>
      <c r="K3" s="181" t="s">
        <v>337</v>
      </c>
      <c r="L3" s="182"/>
    </row>
    <row r="4" spans="2:12" ht="13.5">
      <c r="B4" s="183"/>
      <c r="C4" s="184" t="s">
        <v>338</v>
      </c>
      <c r="D4" s="174" t="s">
        <v>339</v>
      </c>
      <c r="E4" s="184" t="s">
        <v>340</v>
      </c>
      <c r="F4" s="184" t="s">
        <v>341</v>
      </c>
      <c r="G4" s="184" t="s">
        <v>342</v>
      </c>
      <c r="H4" s="184" t="s">
        <v>343</v>
      </c>
      <c r="I4" s="184" t="s">
        <v>344</v>
      </c>
      <c r="J4" s="184" t="s">
        <v>345</v>
      </c>
      <c r="K4" s="184" t="s">
        <v>344</v>
      </c>
      <c r="L4" s="185" t="s">
        <v>345</v>
      </c>
    </row>
    <row r="5" spans="2:12" ht="13.5">
      <c r="B5" s="29" t="s">
        <v>346</v>
      </c>
      <c r="C5" s="125">
        <v>2992</v>
      </c>
      <c r="D5" s="125">
        <v>14</v>
      </c>
      <c r="E5" s="163">
        <v>99.5</v>
      </c>
      <c r="F5" s="125">
        <v>191271</v>
      </c>
      <c r="G5" s="125">
        <v>185844</v>
      </c>
      <c r="H5" s="163">
        <v>67.1</v>
      </c>
      <c r="I5" s="125">
        <v>609565</v>
      </c>
      <c r="J5" s="125">
        <v>556999</v>
      </c>
      <c r="K5" s="125" t="s">
        <v>349</v>
      </c>
      <c r="L5" s="164" t="s">
        <v>349</v>
      </c>
    </row>
    <row r="6" spans="2:12" ht="13.5">
      <c r="B6" s="29" t="s">
        <v>347</v>
      </c>
      <c r="C6" s="125">
        <v>3356</v>
      </c>
      <c r="D6" s="125">
        <v>22</v>
      </c>
      <c r="E6" s="163">
        <v>99.3</v>
      </c>
      <c r="F6" s="125">
        <v>201463</v>
      </c>
      <c r="G6" s="125">
        <v>192308</v>
      </c>
      <c r="H6" s="163">
        <v>67.8</v>
      </c>
      <c r="I6" s="125">
        <v>624396</v>
      </c>
      <c r="J6" s="125">
        <v>572579</v>
      </c>
      <c r="K6" s="125" t="s">
        <v>349</v>
      </c>
      <c r="L6" s="164" t="s">
        <v>349</v>
      </c>
    </row>
    <row r="7" spans="2:12" ht="13.5">
      <c r="B7" s="29" t="s">
        <v>270</v>
      </c>
      <c r="C7" s="125">
        <v>3801</v>
      </c>
      <c r="D7" s="125">
        <v>46</v>
      </c>
      <c r="E7" s="163">
        <v>98.8</v>
      </c>
      <c r="F7" s="125">
        <v>213779</v>
      </c>
      <c r="G7" s="125">
        <v>206591</v>
      </c>
      <c r="H7" s="191">
        <v>70.3</v>
      </c>
      <c r="I7" s="125">
        <v>510739</v>
      </c>
      <c r="J7" s="125">
        <v>588733</v>
      </c>
      <c r="K7" s="125" t="s">
        <v>349</v>
      </c>
      <c r="L7" s="164" t="s">
        <v>349</v>
      </c>
    </row>
    <row r="8" spans="2:12" ht="13.5">
      <c r="B8" s="29" t="s">
        <v>74</v>
      </c>
      <c r="C8" s="125">
        <v>3941</v>
      </c>
      <c r="D8" s="125">
        <v>77</v>
      </c>
      <c r="E8" s="163">
        <v>98.1</v>
      </c>
      <c r="F8" s="125">
        <v>208208</v>
      </c>
      <c r="G8" s="125">
        <v>200768</v>
      </c>
      <c r="H8" s="163">
        <v>67.7</v>
      </c>
      <c r="I8" s="125">
        <v>579054</v>
      </c>
      <c r="J8" s="125">
        <v>536104</v>
      </c>
      <c r="K8" s="125" t="s">
        <v>349</v>
      </c>
      <c r="L8" s="164" t="s">
        <v>349</v>
      </c>
    </row>
    <row r="9" spans="2:12" ht="14.25" thickBot="1">
      <c r="B9" s="165" t="s">
        <v>65</v>
      </c>
      <c r="C9" s="631">
        <v>3697</v>
      </c>
      <c r="D9" s="631">
        <v>122</v>
      </c>
      <c r="E9" s="632">
        <v>97</v>
      </c>
      <c r="F9" s="631">
        <v>211358</v>
      </c>
      <c r="G9" s="631">
        <v>213178</v>
      </c>
      <c r="H9" s="632">
        <v>61.2</v>
      </c>
      <c r="I9" s="631">
        <v>846690</v>
      </c>
      <c r="J9" s="631">
        <v>561486</v>
      </c>
      <c r="K9" s="598" t="s">
        <v>349</v>
      </c>
      <c r="L9" s="615" t="s">
        <v>349</v>
      </c>
    </row>
    <row r="10" spans="2:12" ht="13.5">
      <c r="B10" s="3" t="s">
        <v>916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3:12" ht="13.5">
      <c r="C11" s="633"/>
      <c r="D11" s="633"/>
      <c r="E11" s="633"/>
      <c r="F11" s="633"/>
      <c r="G11" s="633"/>
      <c r="H11" s="633"/>
      <c r="I11" s="633"/>
      <c r="J11" s="633"/>
      <c r="K11" s="633"/>
      <c r="L11" s="633"/>
    </row>
    <row r="12" spans="2:12" ht="14.25" thickBot="1">
      <c r="B12" s="2" t="s">
        <v>348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92" t="s">
        <v>333</v>
      </c>
    </row>
    <row r="13" spans="2:12" ht="14.25" thickTop="1">
      <c r="B13" s="180" t="s">
        <v>334</v>
      </c>
      <c r="C13" s="193" t="s">
        <v>335</v>
      </c>
      <c r="D13" s="193"/>
      <c r="E13" s="193"/>
      <c r="F13" s="193"/>
      <c r="G13" s="193"/>
      <c r="H13" s="193"/>
      <c r="I13" s="193" t="s">
        <v>336</v>
      </c>
      <c r="J13" s="193"/>
      <c r="K13" s="193" t="s">
        <v>337</v>
      </c>
      <c r="L13" s="194"/>
    </row>
    <row r="14" spans="2:12" ht="13.5">
      <c r="B14" s="183"/>
      <c r="C14" s="195" t="s">
        <v>338</v>
      </c>
      <c r="D14" s="196" t="s">
        <v>339</v>
      </c>
      <c r="E14" s="195" t="s">
        <v>340</v>
      </c>
      <c r="F14" s="195" t="s">
        <v>341</v>
      </c>
      <c r="G14" s="195" t="s">
        <v>342</v>
      </c>
      <c r="H14" s="195" t="s">
        <v>343</v>
      </c>
      <c r="I14" s="195" t="s">
        <v>344</v>
      </c>
      <c r="J14" s="195" t="s">
        <v>345</v>
      </c>
      <c r="K14" s="195" t="s">
        <v>344</v>
      </c>
      <c r="L14" s="197" t="s">
        <v>345</v>
      </c>
    </row>
    <row r="15" spans="2:12" ht="13.5">
      <c r="B15" s="29" t="s">
        <v>346</v>
      </c>
      <c r="C15" s="198">
        <v>2178</v>
      </c>
      <c r="D15" s="198">
        <v>12</v>
      </c>
      <c r="E15" s="191">
        <v>99.5</v>
      </c>
      <c r="F15" s="198">
        <v>167787</v>
      </c>
      <c r="G15" s="198">
        <v>158081</v>
      </c>
      <c r="H15" s="191">
        <v>71.5</v>
      </c>
      <c r="I15" s="198">
        <v>588179</v>
      </c>
      <c r="J15" s="198">
        <v>536477</v>
      </c>
      <c r="K15" s="199" t="s">
        <v>349</v>
      </c>
      <c r="L15" s="200" t="s">
        <v>349</v>
      </c>
    </row>
    <row r="16" spans="2:12" ht="13.5">
      <c r="B16" s="29" t="s">
        <v>347</v>
      </c>
      <c r="C16" s="198">
        <v>2622</v>
      </c>
      <c r="D16" s="198">
        <v>20</v>
      </c>
      <c r="E16" s="191">
        <v>99.2</v>
      </c>
      <c r="F16" s="198">
        <v>175911</v>
      </c>
      <c r="G16" s="198">
        <v>166399</v>
      </c>
      <c r="H16" s="191">
        <v>70.9</v>
      </c>
      <c r="I16" s="198">
        <v>552218</v>
      </c>
      <c r="J16" s="198">
        <v>559344</v>
      </c>
      <c r="K16" s="199" t="s">
        <v>349</v>
      </c>
      <c r="L16" s="200" t="s">
        <v>349</v>
      </c>
    </row>
    <row r="17" spans="2:12" ht="13.5">
      <c r="B17" s="29" t="s">
        <v>270</v>
      </c>
      <c r="C17" s="198">
        <v>2905</v>
      </c>
      <c r="D17" s="198">
        <v>24</v>
      </c>
      <c r="E17" s="191">
        <v>99.2</v>
      </c>
      <c r="F17" s="198">
        <v>195797</v>
      </c>
      <c r="G17" s="198">
        <v>189314</v>
      </c>
      <c r="H17" s="191">
        <v>75.4</v>
      </c>
      <c r="I17" s="198">
        <v>477126</v>
      </c>
      <c r="J17" s="198">
        <v>580580</v>
      </c>
      <c r="K17" s="199" t="s">
        <v>349</v>
      </c>
      <c r="L17" s="200" t="s">
        <v>349</v>
      </c>
    </row>
    <row r="18" spans="2:12" ht="13.5">
      <c r="B18" s="29" t="s">
        <v>75</v>
      </c>
      <c r="C18" s="198">
        <v>2876</v>
      </c>
      <c r="D18" s="198">
        <v>44</v>
      </c>
      <c r="E18" s="191">
        <v>98.5</v>
      </c>
      <c r="F18" s="198">
        <v>189278</v>
      </c>
      <c r="G18" s="198">
        <v>181856</v>
      </c>
      <c r="H18" s="191">
        <v>73.1</v>
      </c>
      <c r="I18" s="198">
        <v>543553</v>
      </c>
      <c r="J18" s="198">
        <v>531788</v>
      </c>
      <c r="K18" s="199" t="s">
        <v>349</v>
      </c>
      <c r="L18" s="200" t="s">
        <v>349</v>
      </c>
    </row>
    <row r="19" spans="2:12" ht="14.25" thickBot="1">
      <c r="B19" s="165" t="s">
        <v>65</v>
      </c>
      <c r="C19" s="634">
        <v>2890</v>
      </c>
      <c r="D19" s="634">
        <v>30</v>
      </c>
      <c r="E19" s="635">
        <v>99</v>
      </c>
      <c r="F19" s="634">
        <v>194667</v>
      </c>
      <c r="G19" s="634">
        <v>195447</v>
      </c>
      <c r="H19" s="635">
        <v>64.9</v>
      </c>
      <c r="I19" s="634">
        <v>787628</v>
      </c>
      <c r="J19" s="634">
        <v>556875</v>
      </c>
      <c r="K19" s="631" t="s">
        <v>349</v>
      </c>
      <c r="L19" s="636" t="s">
        <v>349</v>
      </c>
    </row>
    <row r="20" spans="2:12" ht="13.5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4.25" thickBot="1">
      <c r="B21" s="2" t="s">
        <v>350</v>
      </c>
      <c r="C21" s="3"/>
      <c r="D21" s="3"/>
      <c r="E21" s="3"/>
      <c r="F21" s="3"/>
      <c r="G21" s="3"/>
      <c r="H21" s="3"/>
      <c r="I21" s="3"/>
      <c r="J21" s="3"/>
      <c r="K21" s="3"/>
      <c r="L21" s="4" t="s">
        <v>357</v>
      </c>
    </row>
    <row r="22" spans="2:12" ht="14.25" thickTop="1">
      <c r="B22" s="180" t="s">
        <v>334</v>
      </c>
      <c r="C22" s="201" t="s">
        <v>335</v>
      </c>
      <c r="D22" s="201"/>
      <c r="E22" s="201"/>
      <c r="F22" s="201"/>
      <c r="G22" s="201"/>
      <c r="H22" s="201"/>
      <c r="I22" s="201" t="s">
        <v>336</v>
      </c>
      <c r="J22" s="201"/>
      <c r="K22" s="201" t="s">
        <v>337</v>
      </c>
      <c r="L22" s="202"/>
    </row>
    <row r="23" spans="2:12" ht="13.5">
      <c r="B23" s="183"/>
      <c r="C23" s="203" t="s">
        <v>338</v>
      </c>
      <c r="D23" s="204" t="s">
        <v>339</v>
      </c>
      <c r="E23" s="203" t="s">
        <v>340</v>
      </c>
      <c r="F23" s="203" t="s">
        <v>341</v>
      </c>
      <c r="G23" s="203" t="s">
        <v>342</v>
      </c>
      <c r="H23" s="203" t="s">
        <v>343</v>
      </c>
      <c r="I23" s="203" t="s">
        <v>344</v>
      </c>
      <c r="J23" s="203" t="s">
        <v>345</v>
      </c>
      <c r="K23" s="203" t="s">
        <v>344</v>
      </c>
      <c r="L23" s="205" t="s">
        <v>345</v>
      </c>
    </row>
    <row r="24" spans="2:12" ht="13.5">
      <c r="B24" s="29" t="s">
        <v>346</v>
      </c>
      <c r="C24" s="198">
        <v>437</v>
      </c>
      <c r="D24" s="198">
        <v>1</v>
      </c>
      <c r="E24" s="191">
        <v>99.8</v>
      </c>
      <c r="F24" s="198">
        <v>11344</v>
      </c>
      <c r="G24" s="198">
        <v>16193</v>
      </c>
      <c r="H24" s="191">
        <v>47.4</v>
      </c>
      <c r="I24" s="198">
        <v>19142</v>
      </c>
      <c r="J24" s="198">
        <v>14289</v>
      </c>
      <c r="K24" s="198" t="s">
        <v>349</v>
      </c>
      <c r="L24" s="206" t="s">
        <v>349</v>
      </c>
    </row>
    <row r="25" spans="2:12" ht="13.5">
      <c r="B25" s="29" t="s">
        <v>347</v>
      </c>
      <c r="C25" s="198">
        <v>367</v>
      </c>
      <c r="D25" s="198">
        <v>1</v>
      </c>
      <c r="E25" s="191">
        <v>99.7</v>
      </c>
      <c r="F25" s="198">
        <v>14395</v>
      </c>
      <c r="G25" s="198">
        <v>14355</v>
      </c>
      <c r="H25" s="191">
        <v>58.6</v>
      </c>
      <c r="I25" s="198">
        <v>24819</v>
      </c>
      <c r="J25" s="198">
        <v>9377</v>
      </c>
      <c r="K25" s="198" t="s">
        <v>349</v>
      </c>
      <c r="L25" s="206" t="s">
        <v>349</v>
      </c>
    </row>
    <row r="26" spans="2:12" ht="13.5">
      <c r="B26" s="29" t="s">
        <v>270</v>
      </c>
      <c r="C26" s="198">
        <v>531</v>
      </c>
      <c r="D26" s="198">
        <v>19</v>
      </c>
      <c r="E26" s="191">
        <v>96.5</v>
      </c>
      <c r="F26" s="198">
        <v>7379</v>
      </c>
      <c r="G26" s="198">
        <v>6383</v>
      </c>
      <c r="H26" s="191">
        <v>51.8</v>
      </c>
      <c r="I26" s="198" t="s">
        <v>349</v>
      </c>
      <c r="J26" s="198" t="s">
        <v>349</v>
      </c>
      <c r="K26" s="198" t="s">
        <v>349</v>
      </c>
      <c r="L26" s="206" t="s">
        <v>349</v>
      </c>
    </row>
    <row r="27" spans="2:12" ht="13.5">
      <c r="B27" s="29" t="s">
        <v>71</v>
      </c>
      <c r="C27" s="198">
        <v>699</v>
      </c>
      <c r="D27" s="198">
        <v>31</v>
      </c>
      <c r="E27" s="191">
        <v>95.8</v>
      </c>
      <c r="F27" s="198">
        <v>8892</v>
      </c>
      <c r="G27" s="198">
        <v>9001</v>
      </c>
      <c r="H27" s="191">
        <v>51.2</v>
      </c>
      <c r="I27" s="198" t="s">
        <v>349</v>
      </c>
      <c r="J27" s="198" t="s">
        <v>349</v>
      </c>
      <c r="K27" s="198" t="s">
        <v>349</v>
      </c>
      <c r="L27" s="206" t="s">
        <v>349</v>
      </c>
    </row>
    <row r="28" spans="2:12" ht="14.25" thickBot="1">
      <c r="B28" s="165" t="s">
        <v>65</v>
      </c>
      <c r="C28" s="631">
        <v>640</v>
      </c>
      <c r="D28" s="631">
        <v>90</v>
      </c>
      <c r="E28" s="632">
        <v>87.7</v>
      </c>
      <c r="F28" s="631">
        <v>7804</v>
      </c>
      <c r="G28" s="631">
        <v>9064</v>
      </c>
      <c r="H28" s="632">
        <v>52.7</v>
      </c>
      <c r="I28" s="637" t="s">
        <v>349</v>
      </c>
      <c r="J28" s="637" t="s">
        <v>349</v>
      </c>
      <c r="K28" s="637" t="s">
        <v>349</v>
      </c>
      <c r="L28" s="638" t="s">
        <v>349</v>
      </c>
    </row>
    <row r="29" spans="2:12" s="628" customFormat="1" ht="13.5">
      <c r="B29" s="3" t="s">
        <v>358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</row>
    <row r="30" spans="2:12" ht="13.5">
      <c r="B30" s="2"/>
      <c r="C30" s="189"/>
      <c r="D30" s="189"/>
      <c r="E30" s="189"/>
      <c r="F30" s="189"/>
      <c r="G30" s="189"/>
      <c r="H30" s="189"/>
      <c r="I30" s="189"/>
      <c r="J30" s="189"/>
      <c r="K30" s="189"/>
      <c r="L30" s="189"/>
    </row>
    <row r="31" spans="2:12" ht="14.25" thickBot="1">
      <c r="B31" s="2" t="s">
        <v>351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92" t="s">
        <v>333</v>
      </c>
    </row>
    <row r="32" spans="2:12" ht="14.25" thickTop="1">
      <c r="B32" s="180" t="s">
        <v>334</v>
      </c>
      <c r="C32" s="193" t="s">
        <v>359</v>
      </c>
      <c r="D32" s="193"/>
      <c r="E32" s="193"/>
      <c r="F32" s="193"/>
      <c r="G32" s="193"/>
      <c r="H32" s="193"/>
      <c r="I32" s="193" t="s">
        <v>336</v>
      </c>
      <c r="J32" s="193"/>
      <c r="K32" s="193" t="s">
        <v>337</v>
      </c>
      <c r="L32" s="194"/>
    </row>
    <row r="33" spans="2:12" ht="13.5">
      <c r="B33" s="183"/>
      <c r="C33" s="195" t="s">
        <v>338</v>
      </c>
      <c r="D33" s="196" t="s">
        <v>339</v>
      </c>
      <c r="E33" s="195" t="s">
        <v>340</v>
      </c>
      <c r="F33" s="195" t="s">
        <v>341</v>
      </c>
      <c r="G33" s="195" t="s">
        <v>342</v>
      </c>
      <c r="H33" s="195" t="s">
        <v>343</v>
      </c>
      <c r="I33" s="195" t="s">
        <v>344</v>
      </c>
      <c r="J33" s="195" t="s">
        <v>345</v>
      </c>
      <c r="K33" s="195" t="s">
        <v>344</v>
      </c>
      <c r="L33" s="197" t="s">
        <v>345</v>
      </c>
    </row>
    <row r="34" spans="2:12" ht="13.5">
      <c r="B34" s="29" t="s">
        <v>346</v>
      </c>
      <c r="C34" s="198">
        <v>377</v>
      </c>
      <c r="D34" s="198">
        <v>1</v>
      </c>
      <c r="E34" s="191">
        <v>99.7</v>
      </c>
      <c r="F34" s="198">
        <v>12140</v>
      </c>
      <c r="G34" s="198">
        <v>11570</v>
      </c>
      <c r="H34" s="191">
        <v>49.2</v>
      </c>
      <c r="I34" s="198">
        <v>2244</v>
      </c>
      <c r="J34" s="198">
        <v>6234</v>
      </c>
      <c r="K34" s="198" t="s">
        <v>349</v>
      </c>
      <c r="L34" s="206" t="s">
        <v>349</v>
      </c>
    </row>
    <row r="35" spans="2:12" ht="13.5">
      <c r="B35" s="29" t="s">
        <v>347</v>
      </c>
      <c r="C35" s="198">
        <v>367</v>
      </c>
      <c r="D35" s="198">
        <v>1</v>
      </c>
      <c r="E35" s="191">
        <v>99.7</v>
      </c>
      <c r="F35" s="198">
        <v>11157</v>
      </c>
      <c r="G35" s="198">
        <v>11554</v>
      </c>
      <c r="H35" s="191">
        <v>46.3</v>
      </c>
      <c r="I35" s="198">
        <v>47359</v>
      </c>
      <c r="J35" s="198">
        <v>3858</v>
      </c>
      <c r="K35" s="198" t="s">
        <v>349</v>
      </c>
      <c r="L35" s="206" t="s">
        <v>349</v>
      </c>
    </row>
    <row r="36" spans="2:12" ht="13.5">
      <c r="B36" s="29" t="s">
        <v>270</v>
      </c>
      <c r="C36" s="198">
        <v>365</v>
      </c>
      <c r="D36" s="198">
        <v>3</v>
      </c>
      <c r="E36" s="191">
        <v>99.2</v>
      </c>
      <c r="F36" s="198">
        <v>10603</v>
      </c>
      <c r="G36" s="198">
        <v>10894</v>
      </c>
      <c r="H36" s="191">
        <v>35.5</v>
      </c>
      <c r="I36" s="198">
        <v>33612</v>
      </c>
      <c r="J36" s="198">
        <v>8153</v>
      </c>
      <c r="K36" s="198" t="s">
        <v>349</v>
      </c>
      <c r="L36" s="206" t="s">
        <v>349</v>
      </c>
    </row>
    <row r="37" spans="2:12" ht="13.5">
      <c r="B37" s="29" t="s">
        <v>72</v>
      </c>
      <c r="C37" s="198">
        <v>366</v>
      </c>
      <c r="D37" s="198">
        <v>2</v>
      </c>
      <c r="E37" s="191">
        <v>99.5</v>
      </c>
      <c r="F37" s="198">
        <v>10038</v>
      </c>
      <c r="G37" s="198">
        <v>9911</v>
      </c>
      <c r="H37" s="191">
        <v>32.8</v>
      </c>
      <c r="I37" s="198">
        <v>35501</v>
      </c>
      <c r="J37" s="198">
        <v>4316</v>
      </c>
      <c r="K37" s="198" t="s">
        <v>349</v>
      </c>
      <c r="L37" s="206" t="s">
        <v>349</v>
      </c>
    </row>
    <row r="38" spans="2:12" ht="14.25" thickBot="1">
      <c r="B38" s="165" t="s">
        <v>65</v>
      </c>
      <c r="C38" s="631">
        <v>366</v>
      </c>
      <c r="D38" s="631">
        <v>2</v>
      </c>
      <c r="E38" s="632">
        <v>99.5</v>
      </c>
      <c r="F38" s="631">
        <v>8887</v>
      </c>
      <c r="G38" s="631">
        <v>8667</v>
      </c>
      <c r="H38" s="632">
        <v>28.9</v>
      </c>
      <c r="I38" s="631">
        <v>61062</v>
      </c>
      <c r="J38" s="631">
        <v>4611</v>
      </c>
      <c r="K38" s="637" t="s">
        <v>349</v>
      </c>
      <c r="L38" s="638" t="s">
        <v>349</v>
      </c>
    </row>
    <row r="39" spans="2:12" ht="13.5">
      <c r="B39" s="2" t="s">
        <v>360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3.5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3.5">
      <c r="B41" s="2" t="s">
        <v>76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3.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</sheetData>
  <printOptions/>
  <pageMargins left="0.16" right="0.17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11"/>
  <sheetViews>
    <sheetView workbookViewId="0" topLeftCell="A1">
      <selection activeCell="A1" sqref="A1"/>
    </sheetView>
  </sheetViews>
  <sheetFormatPr defaultColWidth="9.00390625" defaultRowHeight="13.5"/>
  <cols>
    <col min="1" max="1" width="2.625" style="209" customWidth="1"/>
    <col min="2" max="2" width="10.625" style="209" customWidth="1"/>
    <col min="3" max="8" width="10.125" style="209" customWidth="1"/>
    <col min="9" max="16384" width="9.00390625" style="209" customWidth="1"/>
  </cols>
  <sheetData>
    <row r="2" ht="14.25">
      <c r="B2" s="208" t="s">
        <v>875</v>
      </c>
    </row>
    <row r="3" ht="14.25">
      <c r="B3" s="210"/>
    </row>
    <row r="4" ht="12.75" thickBot="1">
      <c r="H4" s="211" t="s">
        <v>361</v>
      </c>
    </row>
    <row r="5" spans="2:8" ht="20.25" customHeight="1" thickTop="1">
      <c r="B5" s="212" t="s">
        <v>362</v>
      </c>
      <c r="C5" s="213" t="s">
        <v>363</v>
      </c>
      <c r="D5" s="213"/>
      <c r="E5" s="213" t="s">
        <v>364</v>
      </c>
      <c r="F5" s="213"/>
      <c r="G5" s="213" t="s">
        <v>365</v>
      </c>
      <c r="H5" s="214"/>
    </row>
    <row r="6" spans="2:8" ht="20.25" customHeight="1">
      <c r="B6" s="215" t="s">
        <v>366</v>
      </c>
      <c r="C6" s="216" t="s">
        <v>367</v>
      </c>
      <c r="D6" s="216" t="s">
        <v>368</v>
      </c>
      <c r="E6" s="216" t="s">
        <v>367</v>
      </c>
      <c r="F6" s="216" t="s">
        <v>368</v>
      </c>
      <c r="G6" s="216" t="s">
        <v>367</v>
      </c>
      <c r="H6" s="217" t="s">
        <v>368</v>
      </c>
    </row>
    <row r="7" spans="2:8" ht="20.25" customHeight="1">
      <c r="B7" s="218" t="s">
        <v>271</v>
      </c>
      <c r="C7" s="219">
        <v>133733</v>
      </c>
      <c r="D7" s="219">
        <v>32048</v>
      </c>
      <c r="E7" s="219">
        <v>52154</v>
      </c>
      <c r="F7" s="219">
        <v>12059</v>
      </c>
      <c r="G7" s="220">
        <v>204592</v>
      </c>
      <c r="H7" s="221">
        <v>61696</v>
      </c>
    </row>
    <row r="8" spans="2:8" ht="20.25" customHeight="1" thickBot="1">
      <c r="B8" s="222" t="s">
        <v>370</v>
      </c>
      <c r="C8" s="223">
        <v>132188</v>
      </c>
      <c r="D8" s="223">
        <v>31028</v>
      </c>
      <c r="E8" s="223">
        <v>54400</v>
      </c>
      <c r="F8" s="223">
        <v>12558</v>
      </c>
      <c r="G8" s="224">
        <v>200578</v>
      </c>
      <c r="H8" s="225">
        <v>60465</v>
      </c>
    </row>
    <row r="9" spans="2:3" ht="12">
      <c r="B9" s="226" t="s">
        <v>917</v>
      </c>
      <c r="C9" s="227"/>
    </row>
    <row r="10" ht="12">
      <c r="B10" s="226" t="s">
        <v>371</v>
      </c>
    </row>
    <row r="11" ht="12">
      <c r="B11" s="226" t="s">
        <v>369</v>
      </c>
    </row>
  </sheetData>
  <sheetProtection/>
  <printOptions/>
  <pageMargins left="0.31496062992125984" right="0.2755905511811024" top="0.3937007874015748" bottom="0.3937007874015748" header="0.1968503937007874" footer="0.1968503937007874"/>
  <pageSetup horizontalDpi="600" verticalDpi="600" orientation="portrait" paperSize="9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70" customWidth="1"/>
    <col min="2" max="10" width="9.625" style="70" customWidth="1"/>
    <col min="11" max="12" width="10.625" style="70" customWidth="1"/>
    <col min="13" max="16384" width="9.00390625" style="70" customWidth="1"/>
  </cols>
  <sheetData>
    <row r="1" spans="1:10" ht="12">
      <c r="A1" s="228"/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4.25">
      <c r="A2" s="228"/>
      <c r="B2" s="208" t="s">
        <v>877</v>
      </c>
      <c r="C2" s="208"/>
      <c r="D2" s="208"/>
      <c r="E2" s="208"/>
      <c r="F2" s="208"/>
      <c r="G2" s="228"/>
      <c r="H2" s="228"/>
      <c r="I2" s="228"/>
      <c r="J2" s="228"/>
    </row>
    <row r="3" spans="1:12" ht="12.75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L3" s="229" t="s">
        <v>372</v>
      </c>
    </row>
    <row r="4" spans="1:12" ht="15" customHeight="1" thickTop="1">
      <c r="A4" s="228"/>
      <c r="B4" s="230"/>
      <c r="C4" s="109" t="s">
        <v>373</v>
      </c>
      <c r="D4" s="231"/>
      <c r="E4" s="109" t="s">
        <v>374</v>
      </c>
      <c r="F4" s="231"/>
      <c r="G4" s="109" t="s">
        <v>375</v>
      </c>
      <c r="H4" s="231"/>
      <c r="I4" s="109" t="s">
        <v>376</v>
      </c>
      <c r="J4" s="231"/>
      <c r="K4" s="109" t="s">
        <v>377</v>
      </c>
      <c r="L4" s="109"/>
    </row>
    <row r="5" spans="1:12" ht="15" customHeight="1">
      <c r="A5" s="228"/>
      <c r="B5" s="51" t="s">
        <v>378</v>
      </c>
      <c r="C5" s="232" t="s">
        <v>379</v>
      </c>
      <c r="D5" s="233" t="s">
        <v>380</v>
      </c>
      <c r="E5" s="234" t="s">
        <v>379</v>
      </c>
      <c r="F5" s="233" t="s">
        <v>380</v>
      </c>
      <c r="G5" s="234" t="s">
        <v>379</v>
      </c>
      <c r="H5" s="233" t="s">
        <v>380</v>
      </c>
      <c r="I5" s="234" t="s">
        <v>379</v>
      </c>
      <c r="J5" s="233" t="s">
        <v>380</v>
      </c>
      <c r="K5" s="234" t="s">
        <v>379</v>
      </c>
      <c r="L5" s="232" t="s">
        <v>380</v>
      </c>
    </row>
    <row r="6" spans="1:12" ht="15" customHeight="1">
      <c r="A6" s="228"/>
      <c r="B6" s="51" t="s">
        <v>381</v>
      </c>
      <c r="C6" s="235" t="s">
        <v>382</v>
      </c>
      <c r="D6" s="236" t="s">
        <v>382</v>
      </c>
      <c r="E6" s="235" t="s">
        <v>382</v>
      </c>
      <c r="F6" s="236" t="s">
        <v>382</v>
      </c>
      <c r="G6" s="235" t="s">
        <v>382</v>
      </c>
      <c r="H6" s="236" t="s">
        <v>382</v>
      </c>
      <c r="I6" s="235" t="s">
        <v>382</v>
      </c>
      <c r="J6" s="236" t="s">
        <v>382</v>
      </c>
      <c r="K6" s="235" t="s">
        <v>382</v>
      </c>
      <c r="L6" s="237" t="s">
        <v>382</v>
      </c>
    </row>
    <row r="7" spans="1:12" ht="15" customHeight="1">
      <c r="A7" s="228"/>
      <c r="B7" s="238" t="s">
        <v>77</v>
      </c>
      <c r="C7" s="239">
        <v>724675</v>
      </c>
      <c r="D7" s="240">
        <v>770205</v>
      </c>
      <c r="E7" s="239">
        <v>118089</v>
      </c>
      <c r="F7" s="240">
        <v>92616</v>
      </c>
      <c r="G7" s="241">
        <v>546636</v>
      </c>
      <c r="H7" s="242">
        <v>465850</v>
      </c>
      <c r="I7" s="241">
        <v>823758</v>
      </c>
      <c r="J7" s="242">
        <v>872918</v>
      </c>
      <c r="K7" s="241">
        <v>1407402</v>
      </c>
      <c r="L7" s="243">
        <v>1563137</v>
      </c>
    </row>
    <row r="8" spans="1:12" s="248" customFormat="1" ht="15" customHeight="1">
      <c r="A8" s="244"/>
      <c r="B8" s="245" t="s">
        <v>78</v>
      </c>
      <c r="C8" s="246">
        <f aca="true" t="shared" si="0" ref="C8:L8">SUM(C9:C20)</f>
        <v>752282</v>
      </c>
      <c r="D8" s="247">
        <f t="shared" si="0"/>
        <v>796360</v>
      </c>
      <c r="E8" s="246">
        <f t="shared" si="0"/>
        <v>118538</v>
      </c>
      <c r="F8" s="247">
        <f t="shared" si="0"/>
        <v>93187</v>
      </c>
      <c r="G8" s="246">
        <f t="shared" si="0"/>
        <v>539239</v>
      </c>
      <c r="H8" s="247">
        <f t="shared" si="0"/>
        <v>459376</v>
      </c>
      <c r="I8" s="246">
        <f t="shared" si="0"/>
        <v>849523</v>
      </c>
      <c r="J8" s="247">
        <f t="shared" si="0"/>
        <v>902374</v>
      </c>
      <c r="K8" s="246">
        <f t="shared" si="0"/>
        <v>1455296</v>
      </c>
      <c r="L8" s="246">
        <f t="shared" si="0"/>
        <v>1614445</v>
      </c>
    </row>
    <row r="9" spans="1:12" ht="15" customHeight="1">
      <c r="A9" s="228"/>
      <c r="B9" s="249" t="s">
        <v>383</v>
      </c>
      <c r="C9" s="250">
        <v>42919</v>
      </c>
      <c r="D9" s="251">
        <v>43656</v>
      </c>
      <c r="E9" s="252">
        <v>7597</v>
      </c>
      <c r="F9" s="253">
        <v>6032</v>
      </c>
      <c r="G9" s="252">
        <v>42716</v>
      </c>
      <c r="H9" s="253">
        <v>33193</v>
      </c>
      <c r="I9" s="252">
        <v>62331</v>
      </c>
      <c r="J9" s="253">
        <v>63728</v>
      </c>
      <c r="K9" s="252">
        <v>113894</v>
      </c>
      <c r="L9" s="254">
        <v>126927</v>
      </c>
    </row>
    <row r="10" spans="1:12" ht="15" customHeight="1">
      <c r="A10" s="228"/>
      <c r="B10" s="249" t="s">
        <v>384</v>
      </c>
      <c r="C10" s="250">
        <v>43759</v>
      </c>
      <c r="D10" s="251">
        <v>45320</v>
      </c>
      <c r="E10" s="252">
        <v>7347</v>
      </c>
      <c r="F10" s="253">
        <v>5935</v>
      </c>
      <c r="G10" s="252">
        <v>39187</v>
      </c>
      <c r="H10" s="253">
        <v>31633</v>
      </c>
      <c r="I10" s="252">
        <v>59156</v>
      </c>
      <c r="J10" s="253">
        <v>63364</v>
      </c>
      <c r="K10" s="252">
        <v>108952</v>
      </c>
      <c r="L10" s="254">
        <v>122062</v>
      </c>
    </row>
    <row r="11" spans="1:12" ht="15" customHeight="1">
      <c r="A11" s="228"/>
      <c r="B11" s="249" t="s">
        <v>385</v>
      </c>
      <c r="C11" s="250">
        <v>56569</v>
      </c>
      <c r="D11" s="251">
        <v>59126</v>
      </c>
      <c r="E11" s="252">
        <v>7953</v>
      </c>
      <c r="F11" s="253">
        <v>6121</v>
      </c>
      <c r="G11" s="252">
        <v>44309</v>
      </c>
      <c r="H11" s="253">
        <v>37254</v>
      </c>
      <c r="I11" s="252">
        <v>71157</v>
      </c>
      <c r="J11" s="253">
        <v>75618</v>
      </c>
      <c r="K11" s="252">
        <v>129530</v>
      </c>
      <c r="L11" s="254">
        <v>146027</v>
      </c>
    </row>
    <row r="12" spans="1:12" ht="15" customHeight="1">
      <c r="A12" s="228"/>
      <c r="B12" s="249" t="s">
        <v>386</v>
      </c>
      <c r="C12" s="250">
        <v>55879</v>
      </c>
      <c r="D12" s="251">
        <v>60761</v>
      </c>
      <c r="E12" s="252">
        <v>8133</v>
      </c>
      <c r="F12" s="253">
        <v>6471</v>
      </c>
      <c r="G12" s="252">
        <v>40770</v>
      </c>
      <c r="H12" s="253">
        <v>34174</v>
      </c>
      <c r="I12" s="252">
        <v>66369</v>
      </c>
      <c r="J12" s="253">
        <v>71960</v>
      </c>
      <c r="K12" s="252">
        <v>116171</v>
      </c>
      <c r="L12" s="254">
        <v>129986</v>
      </c>
    </row>
    <row r="13" spans="1:12" ht="15" customHeight="1">
      <c r="A13" s="228"/>
      <c r="B13" s="249" t="s">
        <v>387</v>
      </c>
      <c r="C13" s="250">
        <v>71114</v>
      </c>
      <c r="D13" s="251">
        <v>76111</v>
      </c>
      <c r="E13" s="252">
        <v>11897</v>
      </c>
      <c r="F13" s="253">
        <v>9483</v>
      </c>
      <c r="G13" s="252">
        <v>46483</v>
      </c>
      <c r="H13" s="253">
        <v>39321</v>
      </c>
      <c r="I13" s="252">
        <v>72409</v>
      </c>
      <c r="J13" s="253">
        <v>76737</v>
      </c>
      <c r="K13" s="252">
        <v>125789</v>
      </c>
      <c r="L13" s="254">
        <v>138380</v>
      </c>
    </row>
    <row r="14" spans="1:12" ht="15" customHeight="1">
      <c r="A14" s="228"/>
      <c r="B14" s="249" t="s">
        <v>388</v>
      </c>
      <c r="C14" s="250">
        <v>65677</v>
      </c>
      <c r="D14" s="251">
        <v>70182</v>
      </c>
      <c r="E14" s="252">
        <v>11143</v>
      </c>
      <c r="F14" s="253">
        <v>8984</v>
      </c>
      <c r="G14" s="252">
        <v>51898</v>
      </c>
      <c r="H14" s="253">
        <v>46044</v>
      </c>
      <c r="I14" s="252">
        <v>73694</v>
      </c>
      <c r="J14" s="253">
        <v>79238</v>
      </c>
      <c r="K14" s="252">
        <v>117151</v>
      </c>
      <c r="L14" s="254">
        <v>129786</v>
      </c>
    </row>
    <row r="15" spans="1:12" ht="15" customHeight="1">
      <c r="A15" s="228"/>
      <c r="B15" s="249" t="s">
        <v>389</v>
      </c>
      <c r="C15" s="250">
        <v>74581</v>
      </c>
      <c r="D15" s="251">
        <v>79318</v>
      </c>
      <c r="E15" s="252">
        <v>11487</v>
      </c>
      <c r="F15" s="253">
        <v>8837</v>
      </c>
      <c r="G15" s="252">
        <v>49098</v>
      </c>
      <c r="H15" s="253">
        <v>43008</v>
      </c>
      <c r="I15" s="252">
        <v>74103</v>
      </c>
      <c r="J15" s="253">
        <v>79087</v>
      </c>
      <c r="K15" s="252">
        <v>120153</v>
      </c>
      <c r="L15" s="254">
        <v>132178</v>
      </c>
    </row>
    <row r="16" spans="1:12" ht="15" customHeight="1">
      <c r="A16" s="228"/>
      <c r="B16" s="249" t="s">
        <v>390</v>
      </c>
      <c r="C16" s="250">
        <v>92309</v>
      </c>
      <c r="D16" s="251">
        <v>99456</v>
      </c>
      <c r="E16" s="252">
        <v>14470</v>
      </c>
      <c r="F16" s="253">
        <v>10560</v>
      </c>
      <c r="G16" s="252">
        <v>53190</v>
      </c>
      <c r="H16" s="253">
        <v>45768</v>
      </c>
      <c r="I16" s="252">
        <v>84204</v>
      </c>
      <c r="J16" s="253">
        <v>89378</v>
      </c>
      <c r="K16" s="252">
        <v>136349</v>
      </c>
      <c r="L16" s="254">
        <v>147829</v>
      </c>
    </row>
    <row r="17" spans="1:12" ht="15" customHeight="1">
      <c r="A17" s="228"/>
      <c r="B17" s="249" t="s">
        <v>391</v>
      </c>
      <c r="C17" s="250">
        <v>66392</v>
      </c>
      <c r="D17" s="251">
        <v>69654</v>
      </c>
      <c r="E17" s="252">
        <v>9939</v>
      </c>
      <c r="F17" s="253">
        <v>7880</v>
      </c>
      <c r="G17" s="252">
        <v>43441</v>
      </c>
      <c r="H17" s="253">
        <v>37821</v>
      </c>
      <c r="I17" s="252">
        <v>69994</v>
      </c>
      <c r="J17" s="253">
        <v>74316</v>
      </c>
      <c r="K17" s="252">
        <v>119273</v>
      </c>
      <c r="L17" s="254">
        <v>131638</v>
      </c>
    </row>
    <row r="18" spans="1:12" ht="15" customHeight="1">
      <c r="A18" s="228"/>
      <c r="B18" s="249" t="s">
        <v>392</v>
      </c>
      <c r="C18" s="250">
        <v>71222</v>
      </c>
      <c r="D18" s="251">
        <v>75456</v>
      </c>
      <c r="E18" s="252">
        <v>11949</v>
      </c>
      <c r="F18" s="253">
        <v>9235</v>
      </c>
      <c r="G18" s="252">
        <v>45469</v>
      </c>
      <c r="H18" s="253">
        <v>39050</v>
      </c>
      <c r="I18" s="252">
        <v>75635</v>
      </c>
      <c r="J18" s="253">
        <v>80373</v>
      </c>
      <c r="K18" s="252">
        <v>125879</v>
      </c>
      <c r="L18" s="254">
        <v>139798</v>
      </c>
    </row>
    <row r="19" spans="1:12" ht="15" customHeight="1">
      <c r="A19" s="228"/>
      <c r="B19" s="249" t="s">
        <v>393</v>
      </c>
      <c r="C19" s="250">
        <v>61626</v>
      </c>
      <c r="D19" s="251">
        <v>63850</v>
      </c>
      <c r="E19" s="252">
        <v>9544</v>
      </c>
      <c r="F19" s="253">
        <v>7682</v>
      </c>
      <c r="G19" s="252">
        <v>42328</v>
      </c>
      <c r="H19" s="253">
        <v>37039</v>
      </c>
      <c r="I19" s="252">
        <v>74028</v>
      </c>
      <c r="J19" s="253">
        <v>76893</v>
      </c>
      <c r="K19" s="252">
        <v>121129</v>
      </c>
      <c r="L19" s="254">
        <v>133609</v>
      </c>
    </row>
    <row r="20" spans="1:12" ht="15" customHeight="1" thickBot="1">
      <c r="A20" s="228"/>
      <c r="B20" s="255" t="s">
        <v>394</v>
      </c>
      <c r="C20" s="256">
        <v>50235</v>
      </c>
      <c r="D20" s="257">
        <v>53470</v>
      </c>
      <c r="E20" s="256">
        <v>7079</v>
      </c>
      <c r="F20" s="257">
        <v>5967</v>
      </c>
      <c r="G20" s="256">
        <v>40350</v>
      </c>
      <c r="H20" s="257">
        <v>35071</v>
      </c>
      <c r="I20" s="256">
        <v>66443</v>
      </c>
      <c r="J20" s="257">
        <v>71682</v>
      </c>
      <c r="K20" s="256">
        <v>121026</v>
      </c>
      <c r="L20" s="258">
        <v>136225</v>
      </c>
    </row>
    <row r="21" spans="1:10" s="261" customFormat="1" ht="30" customHeight="1" thickBot="1">
      <c r="A21" s="259"/>
      <c r="B21" s="260"/>
      <c r="C21" s="259"/>
      <c r="D21" s="259"/>
      <c r="E21" s="259"/>
      <c r="F21" s="259"/>
      <c r="G21" s="259"/>
      <c r="H21" s="259"/>
      <c r="I21" s="259"/>
      <c r="J21" s="259"/>
    </row>
    <row r="22" spans="1:12" ht="15" customHeight="1" thickTop="1">
      <c r="A22" s="228"/>
      <c r="B22" s="230"/>
      <c r="C22" s="262" t="s">
        <v>395</v>
      </c>
      <c r="D22" s="231"/>
      <c r="E22" s="109" t="s">
        <v>396</v>
      </c>
      <c r="F22" s="231"/>
      <c r="G22" s="109" t="s">
        <v>397</v>
      </c>
      <c r="H22" s="231"/>
      <c r="I22" s="109" t="s">
        <v>398</v>
      </c>
      <c r="J22" s="231"/>
      <c r="K22" s="109" t="s">
        <v>399</v>
      </c>
      <c r="L22" s="109"/>
    </row>
    <row r="23" spans="1:12" ht="15" customHeight="1">
      <c r="A23" s="228"/>
      <c r="B23" s="51" t="s">
        <v>378</v>
      </c>
      <c r="C23" s="232" t="s">
        <v>379</v>
      </c>
      <c r="D23" s="233" t="s">
        <v>380</v>
      </c>
      <c r="E23" s="232" t="s">
        <v>379</v>
      </c>
      <c r="F23" s="233" t="s">
        <v>380</v>
      </c>
      <c r="G23" s="234" t="s">
        <v>379</v>
      </c>
      <c r="H23" s="233" t="s">
        <v>380</v>
      </c>
      <c r="I23" s="234" t="s">
        <v>379</v>
      </c>
      <c r="J23" s="233" t="s">
        <v>380</v>
      </c>
      <c r="K23" s="234" t="s">
        <v>379</v>
      </c>
      <c r="L23" s="232" t="s">
        <v>380</v>
      </c>
    </row>
    <row r="24" spans="1:12" ht="15" customHeight="1">
      <c r="A24" s="228"/>
      <c r="B24" s="51" t="s">
        <v>381</v>
      </c>
      <c r="C24" s="237" t="s">
        <v>382</v>
      </c>
      <c r="D24" s="236" t="s">
        <v>382</v>
      </c>
      <c r="E24" s="235" t="s">
        <v>382</v>
      </c>
      <c r="F24" s="236" t="s">
        <v>382</v>
      </c>
      <c r="G24" s="235" t="s">
        <v>382</v>
      </c>
      <c r="H24" s="236" t="s">
        <v>382</v>
      </c>
      <c r="I24" s="235" t="s">
        <v>382</v>
      </c>
      <c r="J24" s="236" t="s">
        <v>382</v>
      </c>
      <c r="K24" s="235" t="s">
        <v>382</v>
      </c>
      <c r="L24" s="237" t="s">
        <v>382</v>
      </c>
    </row>
    <row r="25" spans="1:12" ht="15" customHeight="1">
      <c r="A25" s="228"/>
      <c r="B25" s="238" t="s">
        <v>77</v>
      </c>
      <c r="C25" s="243">
        <v>907897</v>
      </c>
      <c r="D25" s="242">
        <v>844978</v>
      </c>
      <c r="E25" s="239">
        <v>505110</v>
      </c>
      <c r="F25" s="240">
        <v>515944</v>
      </c>
      <c r="G25" s="239">
        <v>637740</v>
      </c>
      <c r="H25" s="240">
        <v>654171</v>
      </c>
      <c r="I25" s="241">
        <v>447570</v>
      </c>
      <c r="J25" s="242">
        <v>451707</v>
      </c>
      <c r="K25" s="239">
        <v>317661</v>
      </c>
      <c r="L25" s="263">
        <v>338579</v>
      </c>
    </row>
    <row r="26" spans="1:12" s="248" customFormat="1" ht="15" customHeight="1">
      <c r="A26" s="244"/>
      <c r="B26" s="245" t="s">
        <v>78</v>
      </c>
      <c r="C26" s="246">
        <f aca="true" t="shared" si="1" ref="C26:L26">SUM(C27:C38)</f>
        <v>915453</v>
      </c>
      <c r="D26" s="247">
        <f t="shared" si="1"/>
        <v>850313</v>
      </c>
      <c r="E26" s="246">
        <f t="shared" si="1"/>
        <v>514861</v>
      </c>
      <c r="F26" s="247">
        <f t="shared" si="1"/>
        <v>520919</v>
      </c>
      <c r="G26" s="246">
        <f t="shared" si="1"/>
        <v>662460</v>
      </c>
      <c r="H26" s="247">
        <f t="shared" si="1"/>
        <v>675129</v>
      </c>
      <c r="I26" s="264">
        <f t="shared" si="1"/>
        <v>463543</v>
      </c>
      <c r="J26" s="247">
        <f t="shared" si="1"/>
        <v>467289</v>
      </c>
      <c r="K26" s="264">
        <f t="shared" si="1"/>
        <v>333615</v>
      </c>
      <c r="L26" s="246">
        <f t="shared" si="1"/>
        <v>356875</v>
      </c>
    </row>
    <row r="27" spans="1:12" ht="15" customHeight="1">
      <c r="A27" s="228"/>
      <c r="B27" s="249" t="s">
        <v>383</v>
      </c>
      <c r="C27" s="250">
        <v>53459</v>
      </c>
      <c r="D27" s="251">
        <v>49820</v>
      </c>
      <c r="E27" s="252">
        <v>35633</v>
      </c>
      <c r="F27" s="253">
        <v>35831</v>
      </c>
      <c r="G27" s="252">
        <v>38028</v>
      </c>
      <c r="H27" s="253">
        <v>38944</v>
      </c>
      <c r="I27" s="252">
        <v>30703</v>
      </c>
      <c r="J27" s="253">
        <v>31203</v>
      </c>
      <c r="K27" s="252">
        <v>23219</v>
      </c>
      <c r="L27" s="254">
        <v>26402</v>
      </c>
    </row>
    <row r="28" spans="1:12" ht="15" customHeight="1">
      <c r="A28" s="228"/>
      <c r="B28" s="249" t="s">
        <v>384</v>
      </c>
      <c r="C28" s="250">
        <v>53916</v>
      </c>
      <c r="D28" s="251">
        <v>51270</v>
      </c>
      <c r="E28" s="252">
        <v>35054</v>
      </c>
      <c r="F28" s="253">
        <v>35245</v>
      </c>
      <c r="G28" s="252">
        <v>38290</v>
      </c>
      <c r="H28" s="253">
        <v>38815</v>
      </c>
      <c r="I28" s="252">
        <v>29857</v>
      </c>
      <c r="J28" s="253">
        <v>30338</v>
      </c>
      <c r="K28" s="252">
        <v>22196</v>
      </c>
      <c r="L28" s="254">
        <v>25444</v>
      </c>
    </row>
    <row r="29" spans="1:12" ht="15" customHeight="1">
      <c r="A29" s="228"/>
      <c r="B29" s="249" t="s">
        <v>385</v>
      </c>
      <c r="C29" s="250">
        <v>76567</v>
      </c>
      <c r="D29" s="251">
        <v>69460</v>
      </c>
      <c r="E29" s="252">
        <v>45220</v>
      </c>
      <c r="F29" s="253">
        <v>44823</v>
      </c>
      <c r="G29" s="252">
        <v>50207</v>
      </c>
      <c r="H29" s="253">
        <v>50430</v>
      </c>
      <c r="I29" s="252">
        <v>35993</v>
      </c>
      <c r="J29" s="253">
        <v>35993</v>
      </c>
      <c r="K29" s="252">
        <v>27555</v>
      </c>
      <c r="L29" s="254">
        <v>30233</v>
      </c>
    </row>
    <row r="30" spans="1:12" ht="15" customHeight="1">
      <c r="A30" s="228"/>
      <c r="B30" s="249" t="s">
        <v>386</v>
      </c>
      <c r="C30" s="250">
        <v>79640</v>
      </c>
      <c r="D30" s="251">
        <v>74054</v>
      </c>
      <c r="E30" s="252">
        <v>41714</v>
      </c>
      <c r="F30" s="253">
        <v>41771</v>
      </c>
      <c r="G30" s="252">
        <v>50788</v>
      </c>
      <c r="H30" s="253">
        <v>50305</v>
      </c>
      <c r="I30" s="252">
        <v>35515</v>
      </c>
      <c r="J30" s="253">
        <v>36213</v>
      </c>
      <c r="K30" s="252">
        <v>25864</v>
      </c>
      <c r="L30" s="254">
        <v>27814</v>
      </c>
    </row>
    <row r="31" spans="1:12" ht="15" customHeight="1">
      <c r="A31" s="228"/>
      <c r="B31" s="249" t="s">
        <v>387</v>
      </c>
      <c r="C31" s="250">
        <v>87146</v>
      </c>
      <c r="D31" s="251">
        <v>81706</v>
      </c>
      <c r="E31" s="252">
        <v>45611</v>
      </c>
      <c r="F31" s="253">
        <v>46796</v>
      </c>
      <c r="G31" s="252">
        <v>61162</v>
      </c>
      <c r="H31" s="253">
        <v>63886</v>
      </c>
      <c r="I31" s="252">
        <v>42980</v>
      </c>
      <c r="J31" s="253">
        <v>42664</v>
      </c>
      <c r="K31" s="252">
        <v>29345</v>
      </c>
      <c r="L31" s="254">
        <v>30340</v>
      </c>
    </row>
    <row r="32" spans="1:12" ht="15" customHeight="1">
      <c r="A32" s="228"/>
      <c r="B32" s="249" t="s">
        <v>388</v>
      </c>
      <c r="C32" s="250">
        <v>78761</v>
      </c>
      <c r="D32" s="251">
        <v>73252</v>
      </c>
      <c r="E32" s="252">
        <v>44529</v>
      </c>
      <c r="F32" s="253">
        <v>45082</v>
      </c>
      <c r="G32" s="252">
        <v>57829</v>
      </c>
      <c r="H32" s="253">
        <v>59343</v>
      </c>
      <c r="I32" s="252">
        <v>38453</v>
      </c>
      <c r="J32" s="253">
        <v>38674</v>
      </c>
      <c r="K32" s="252">
        <v>29126</v>
      </c>
      <c r="L32" s="254">
        <v>30373</v>
      </c>
    </row>
    <row r="33" spans="1:12" ht="15" customHeight="1">
      <c r="A33" s="228"/>
      <c r="B33" s="249" t="s">
        <v>389</v>
      </c>
      <c r="C33" s="250">
        <v>83198</v>
      </c>
      <c r="D33" s="251">
        <v>77569</v>
      </c>
      <c r="E33" s="252">
        <v>43520</v>
      </c>
      <c r="F33" s="253">
        <v>44459</v>
      </c>
      <c r="G33" s="252">
        <v>66417</v>
      </c>
      <c r="H33" s="253">
        <v>67096</v>
      </c>
      <c r="I33" s="252">
        <v>43251</v>
      </c>
      <c r="J33" s="253">
        <v>43276</v>
      </c>
      <c r="K33" s="252">
        <v>30659</v>
      </c>
      <c r="L33" s="254">
        <v>32274</v>
      </c>
    </row>
    <row r="34" spans="1:12" ht="15" customHeight="1">
      <c r="A34" s="228"/>
      <c r="B34" s="249" t="s">
        <v>390</v>
      </c>
      <c r="C34" s="250">
        <v>87497</v>
      </c>
      <c r="D34" s="251">
        <v>81990</v>
      </c>
      <c r="E34" s="252">
        <v>48987</v>
      </c>
      <c r="F34" s="253">
        <v>50101</v>
      </c>
      <c r="G34" s="252">
        <v>80384</v>
      </c>
      <c r="H34" s="253">
        <v>84027</v>
      </c>
      <c r="I34" s="252">
        <v>56977</v>
      </c>
      <c r="J34" s="253">
        <v>56202</v>
      </c>
      <c r="K34" s="252">
        <v>34642</v>
      </c>
      <c r="L34" s="254">
        <v>35657</v>
      </c>
    </row>
    <row r="35" spans="1:12" ht="15" customHeight="1">
      <c r="A35" s="228"/>
      <c r="B35" s="249" t="s">
        <v>391</v>
      </c>
      <c r="C35" s="250">
        <v>81760</v>
      </c>
      <c r="D35" s="251">
        <v>75963</v>
      </c>
      <c r="E35" s="252">
        <v>43245</v>
      </c>
      <c r="F35" s="253">
        <v>43697</v>
      </c>
      <c r="G35" s="252">
        <v>57308</v>
      </c>
      <c r="H35" s="253">
        <v>58935</v>
      </c>
      <c r="I35" s="252">
        <v>39279</v>
      </c>
      <c r="J35" s="253">
        <v>39378</v>
      </c>
      <c r="K35" s="252">
        <v>28480</v>
      </c>
      <c r="L35" s="254">
        <v>30167</v>
      </c>
    </row>
    <row r="36" spans="1:12" ht="15" customHeight="1">
      <c r="A36" s="228"/>
      <c r="B36" s="249" t="s">
        <v>392</v>
      </c>
      <c r="C36" s="250">
        <v>85711</v>
      </c>
      <c r="D36" s="251">
        <v>79949</v>
      </c>
      <c r="E36" s="252">
        <v>46995</v>
      </c>
      <c r="F36" s="253">
        <v>48927</v>
      </c>
      <c r="G36" s="252">
        <v>62420</v>
      </c>
      <c r="H36" s="253">
        <v>63633</v>
      </c>
      <c r="I36" s="252">
        <v>41263</v>
      </c>
      <c r="J36" s="253">
        <v>42075</v>
      </c>
      <c r="K36" s="252">
        <v>30251</v>
      </c>
      <c r="L36" s="254">
        <v>32010</v>
      </c>
    </row>
    <row r="37" spans="1:12" ht="15" customHeight="1">
      <c r="A37" s="228"/>
      <c r="B37" s="249" t="s">
        <v>393</v>
      </c>
      <c r="C37" s="250">
        <v>79360</v>
      </c>
      <c r="D37" s="251">
        <v>73207</v>
      </c>
      <c r="E37" s="252">
        <v>43486</v>
      </c>
      <c r="F37" s="253">
        <v>44336</v>
      </c>
      <c r="G37" s="252">
        <v>53460</v>
      </c>
      <c r="H37" s="253">
        <v>54670</v>
      </c>
      <c r="I37" s="252">
        <v>36452</v>
      </c>
      <c r="J37" s="253">
        <v>37341</v>
      </c>
      <c r="K37" s="252">
        <v>27436</v>
      </c>
      <c r="L37" s="254">
        <v>28924</v>
      </c>
    </row>
    <row r="38" spans="1:12" ht="15" customHeight="1" thickBot="1">
      <c r="A38" s="228"/>
      <c r="B38" s="255" t="s">
        <v>394</v>
      </c>
      <c r="C38" s="258">
        <v>68438</v>
      </c>
      <c r="D38" s="257">
        <v>62073</v>
      </c>
      <c r="E38" s="256">
        <v>40867</v>
      </c>
      <c r="F38" s="257">
        <v>39851</v>
      </c>
      <c r="G38" s="265">
        <v>46167</v>
      </c>
      <c r="H38" s="266">
        <v>45045</v>
      </c>
      <c r="I38" s="265">
        <v>32820</v>
      </c>
      <c r="J38" s="266">
        <v>33932</v>
      </c>
      <c r="K38" s="265">
        <v>24842</v>
      </c>
      <c r="L38" s="265">
        <v>27237</v>
      </c>
    </row>
    <row r="39" spans="1:10" s="261" customFormat="1" ht="30" customHeight="1" thickBot="1">
      <c r="A39" s="259"/>
      <c r="B39" s="260"/>
      <c r="C39" s="259"/>
      <c r="D39" s="259"/>
      <c r="E39" s="259"/>
      <c r="F39" s="259"/>
      <c r="G39" s="259"/>
      <c r="H39" s="259"/>
      <c r="I39" s="259"/>
      <c r="J39" s="259"/>
    </row>
    <row r="40" spans="1:12" ht="15" customHeight="1" thickTop="1">
      <c r="A40" s="228"/>
      <c r="B40" s="230"/>
      <c r="C40" s="109" t="s">
        <v>400</v>
      </c>
      <c r="D40" s="231"/>
      <c r="E40" s="109" t="s">
        <v>401</v>
      </c>
      <c r="F40" s="231"/>
      <c r="G40" s="109" t="s">
        <v>402</v>
      </c>
      <c r="H40" s="231"/>
      <c r="I40" s="109" t="s">
        <v>403</v>
      </c>
      <c r="J40" s="231"/>
      <c r="K40" s="109" t="s">
        <v>404</v>
      </c>
      <c r="L40" s="109"/>
    </row>
    <row r="41" spans="1:12" ht="15" customHeight="1">
      <c r="A41" s="228"/>
      <c r="B41" s="51" t="s">
        <v>378</v>
      </c>
      <c r="C41" s="232" t="s">
        <v>379</v>
      </c>
      <c r="D41" s="233" t="s">
        <v>380</v>
      </c>
      <c r="E41" s="234" t="s">
        <v>379</v>
      </c>
      <c r="F41" s="233" t="s">
        <v>380</v>
      </c>
      <c r="G41" s="234" t="s">
        <v>379</v>
      </c>
      <c r="H41" s="233" t="s">
        <v>380</v>
      </c>
      <c r="I41" s="234" t="s">
        <v>379</v>
      </c>
      <c r="J41" s="233" t="s">
        <v>380</v>
      </c>
      <c r="K41" s="234" t="s">
        <v>379</v>
      </c>
      <c r="L41" s="232" t="s">
        <v>380</v>
      </c>
    </row>
    <row r="42" spans="1:12" ht="15" customHeight="1">
      <c r="A42" s="228"/>
      <c r="B42" s="51" t="s">
        <v>381</v>
      </c>
      <c r="C42" s="235" t="s">
        <v>382</v>
      </c>
      <c r="D42" s="236" t="s">
        <v>382</v>
      </c>
      <c r="E42" s="235" t="s">
        <v>382</v>
      </c>
      <c r="F42" s="236" t="s">
        <v>382</v>
      </c>
      <c r="G42" s="235" t="s">
        <v>382</v>
      </c>
      <c r="H42" s="236" t="s">
        <v>382</v>
      </c>
      <c r="I42" s="235" t="s">
        <v>382</v>
      </c>
      <c r="J42" s="236" t="s">
        <v>382</v>
      </c>
      <c r="K42" s="235" t="s">
        <v>382</v>
      </c>
      <c r="L42" s="237" t="s">
        <v>382</v>
      </c>
    </row>
    <row r="43" spans="1:12" ht="15" customHeight="1">
      <c r="A43" s="228"/>
      <c r="B43" s="238" t="s">
        <v>77</v>
      </c>
      <c r="C43" s="239">
        <v>378906</v>
      </c>
      <c r="D43" s="240">
        <v>365930</v>
      </c>
      <c r="E43" s="239">
        <v>479454</v>
      </c>
      <c r="F43" s="240">
        <v>458238</v>
      </c>
      <c r="G43" s="239">
        <v>158394</v>
      </c>
      <c r="H43" s="240">
        <v>152889</v>
      </c>
      <c r="I43" s="239">
        <v>449778</v>
      </c>
      <c r="J43" s="240">
        <v>451788</v>
      </c>
      <c r="K43" s="239">
        <v>48620</v>
      </c>
      <c r="L43" s="263">
        <v>39177</v>
      </c>
    </row>
    <row r="44" spans="1:12" ht="15" customHeight="1">
      <c r="A44" s="228"/>
      <c r="B44" s="245" t="s">
        <v>78</v>
      </c>
      <c r="C44" s="246">
        <f aca="true" t="shared" si="2" ref="C44:L44">SUM(C45:C56)</f>
        <v>392733</v>
      </c>
      <c r="D44" s="247">
        <f t="shared" si="2"/>
        <v>381958</v>
      </c>
      <c r="E44" s="246">
        <f t="shared" si="2"/>
        <v>520160</v>
      </c>
      <c r="F44" s="247">
        <f t="shared" si="2"/>
        <v>492034</v>
      </c>
      <c r="G44" s="246">
        <f t="shared" si="2"/>
        <v>166279</v>
      </c>
      <c r="H44" s="247">
        <f t="shared" si="2"/>
        <v>155566</v>
      </c>
      <c r="I44" s="246">
        <f t="shared" si="2"/>
        <v>478531</v>
      </c>
      <c r="J44" s="247">
        <f t="shared" si="2"/>
        <v>484928</v>
      </c>
      <c r="K44" s="246">
        <f t="shared" si="2"/>
        <v>83134</v>
      </c>
      <c r="L44" s="246">
        <f t="shared" si="2"/>
        <v>74423</v>
      </c>
    </row>
    <row r="45" spans="1:12" ht="15" customHeight="1">
      <c r="A45" s="228"/>
      <c r="B45" s="249" t="s">
        <v>383</v>
      </c>
      <c r="C45" s="250">
        <v>26213</v>
      </c>
      <c r="D45" s="251">
        <v>26700</v>
      </c>
      <c r="E45" s="252">
        <v>39464</v>
      </c>
      <c r="F45" s="253">
        <v>36553</v>
      </c>
      <c r="G45" s="252">
        <v>13505</v>
      </c>
      <c r="H45" s="253">
        <v>12052</v>
      </c>
      <c r="I45" s="252">
        <v>35081</v>
      </c>
      <c r="J45" s="253">
        <v>32942</v>
      </c>
      <c r="K45" s="252">
        <v>6797</v>
      </c>
      <c r="L45" s="254">
        <v>5472</v>
      </c>
    </row>
    <row r="46" spans="1:12" ht="15" customHeight="1">
      <c r="A46" s="228"/>
      <c r="B46" s="249" t="s">
        <v>384</v>
      </c>
      <c r="C46" s="250">
        <v>25764</v>
      </c>
      <c r="D46" s="251">
        <v>25123</v>
      </c>
      <c r="E46" s="252">
        <v>38263</v>
      </c>
      <c r="F46" s="253">
        <v>35356</v>
      </c>
      <c r="G46" s="252">
        <v>12366</v>
      </c>
      <c r="H46" s="253">
        <v>11400</v>
      </c>
      <c r="I46" s="252">
        <v>32709</v>
      </c>
      <c r="J46" s="253">
        <v>32544</v>
      </c>
      <c r="K46" s="252">
        <v>6210</v>
      </c>
      <c r="L46" s="254">
        <v>5028</v>
      </c>
    </row>
    <row r="47" spans="1:12" ht="15" customHeight="1">
      <c r="A47" s="228"/>
      <c r="B47" s="249" t="s">
        <v>385</v>
      </c>
      <c r="C47" s="250">
        <v>30508</v>
      </c>
      <c r="D47" s="251">
        <v>29415</v>
      </c>
      <c r="E47" s="252">
        <v>43970</v>
      </c>
      <c r="F47" s="253">
        <v>41349</v>
      </c>
      <c r="G47" s="252">
        <v>13912</v>
      </c>
      <c r="H47" s="253">
        <v>12934</v>
      </c>
      <c r="I47" s="252">
        <v>38503</v>
      </c>
      <c r="J47" s="253">
        <v>38754</v>
      </c>
      <c r="K47" s="252">
        <v>6387</v>
      </c>
      <c r="L47" s="254">
        <v>5281</v>
      </c>
    </row>
    <row r="48" spans="1:12" ht="15" customHeight="1">
      <c r="A48" s="228"/>
      <c r="B48" s="249" t="s">
        <v>386</v>
      </c>
      <c r="C48" s="250">
        <v>29130</v>
      </c>
      <c r="D48" s="251">
        <v>27975</v>
      </c>
      <c r="E48" s="252">
        <v>40639</v>
      </c>
      <c r="F48" s="253">
        <v>38422</v>
      </c>
      <c r="G48" s="252">
        <v>12934</v>
      </c>
      <c r="H48" s="253">
        <v>12330</v>
      </c>
      <c r="I48" s="252">
        <v>36078</v>
      </c>
      <c r="J48" s="253">
        <v>36813</v>
      </c>
      <c r="K48" s="252">
        <v>5670</v>
      </c>
      <c r="L48" s="254">
        <v>5032</v>
      </c>
    </row>
    <row r="49" spans="1:12" ht="15" customHeight="1">
      <c r="A49" s="228"/>
      <c r="B49" s="249" t="s">
        <v>387</v>
      </c>
      <c r="C49" s="250">
        <v>34685</v>
      </c>
      <c r="D49" s="251">
        <v>34762</v>
      </c>
      <c r="E49" s="252">
        <v>42671</v>
      </c>
      <c r="F49" s="253">
        <v>40781</v>
      </c>
      <c r="G49" s="252">
        <v>13856</v>
      </c>
      <c r="H49" s="253">
        <v>13096</v>
      </c>
      <c r="I49" s="252">
        <v>40975</v>
      </c>
      <c r="J49" s="253">
        <v>40658</v>
      </c>
      <c r="K49" s="252">
        <v>6171</v>
      </c>
      <c r="L49" s="254">
        <v>5555</v>
      </c>
    </row>
    <row r="50" spans="1:12" ht="15" customHeight="1">
      <c r="A50" s="228"/>
      <c r="B50" s="249" t="s">
        <v>388</v>
      </c>
      <c r="C50" s="250">
        <v>34699</v>
      </c>
      <c r="D50" s="251">
        <v>33655</v>
      </c>
      <c r="E50" s="252">
        <v>43838</v>
      </c>
      <c r="F50" s="253">
        <v>41984</v>
      </c>
      <c r="G50" s="252">
        <v>14433</v>
      </c>
      <c r="H50" s="253">
        <v>13617</v>
      </c>
      <c r="I50" s="252">
        <v>42008</v>
      </c>
      <c r="J50" s="253">
        <v>43533</v>
      </c>
      <c r="K50" s="252">
        <v>7546</v>
      </c>
      <c r="L50" s="254">
        <v>6593</v>
      </c>
    </row>
    <row r="51" spans="1:12" ht="15" customHeight="1">
      <c r="A51" s="228"/>
      <c r="B51" s="249" t="s">
        <v>389</v>
      </c>
      <c r="C51" s="250">
        <v>35791</v>
      </c>
      <c r="D51" s="251">
        <v>34961</v>
      </c>
      <c r="E51" s="252">
        <v>45554</v>
      </c>
      <c r="F51" s="253">
        <v>43655</v>
      </c>
      <c r="G51" s="252">
        <v>14689</v>
      </c>
      <c r="H51" s="253">
        <v>13706</v>
      </c>
      <c r="I51" s="252">
        <v>41653</v>
      </c>
      <c r="J51" s="253">
        <v>42733</v>
      </c>
      <c r="K51" s="252">
        <v>6779</v>
      </c>
      <c r="L51" s="254">
        <v>6363</v>
      </c>
    </row>
    <row r="52" spans="1:12" ht="15" customHeight="1">
      <c r="A52" s="228"/>
      <c r="B52" s="249" t="s">
        <v>390</v>
      </c>
      <c r="C52" s="250">
        <v>41182</v>
      </c>
      <c r="D52" s="251">
        <v>40110</v>
      </c>
      <c r="E52" s="252">
        <v>48113</v>
      </c>
      <c r="F52" s="253">
        <v>46241</v>
      </c>
      <c r="G52" s="252">
        <v>15293</v>
      </c>
      <c r="H52" s="253">
        <v>14332</v>
      </c>
      <c r="I52" s="252">
        <v>47353</v>
      </c>
      <c r="J52" s="253">
        <v>49029</v>
      </c>
      <c r="K52" s="252">
        <v>7354</v>
      </c>
      <c r="L52" s="254">
        <v>6959</v>
      </c>
    </row>
    <row r="53" spans="1:12" ht="15" customHeight="1">
      <c r="A53" s="228"/>
      <c r="B53" s="249" t="s">
        <v>391</v>
      </c>
      <c r="C53" s="250">
        <v>33969</v>
      </c>
      <c r="D53" s="251">
        <v>32328</v>
      </c>
      <c r="E53" s="252">
        <v>43533</v>
      </c>
      <c r="F53" s="253">
        <v>41553</v>
      </c>
      <c r="G53" s="252">
        <v>13694</v>
      </c>
      <c r="H53" s="253">
        <v>13138</v>
      </c>
      <c r="I53" s="252">
        <v>39634</v>
      </c>
      <c r="J53" s="253">
        <v>41039</v>
      </c>
      <c r="K53" s="252">
        <v>7212</v>
      </c>
      <c r="L53" s="254">
        <v>6786</v>
      </c>
    </row>
    <row r="54" spans="1:12" ht="15" customHeight="1">
      <c r="A54" s="228"/>
      <c r="B54" s="249" t="s">
        <v>392</v>
      </c>
      <c r="C54" s="250">
        <v>37533</v>
      </c>
      <c r="D54" s="251">
        <v>35876</v>
      </c>
      <c r="E54" s="252">
        <v>46798</v>
      </c>
      <c r="F54" s="253">
        <v>44204</v>
      </c>
      <c r="G54" s="252">
        <v>14578</v>
      </c>
      <c r="H54" s="253">
        <v>13801</v>
      </c>
      <c r="I54" s="252">
        <v>43432</v>
      </c>
      <c r="J54" s="253">
        <v>44189</v>
      </c>
      <c r="K54" s="252">
        <v>7583</v>
      </c>
      <c r="L54" s="254">
        <v>7066</v>
      </c>
    </row>
    <row r="55" spans="1:12" ht="15" customHeight="1">
      <c r="A55" s="228"/>
      <c r="B55" s="249" t="s">
        <v>393</v>
      </c>
      <c r="C55" s="250">
        <v>33444</v>
      </c>
      <c r="D55" s="251">
        <v>32281</v>
      </c>
      <c r="E55" s="252">
        <v>44299</v>
      </c>
      <c r="F55" s="253">
        <v>41953</v>
      </c>
      <c r="G55" s="252">
        <v>13692</v>
      </c>
      <c r="H55" s="253">
        <v>12740</v>
      </c>
      <c r="I55" s="252">
        <v>42135</v>
      </c>
      <c r="J55" s="253">
        <v>42691</v>
      </c>
      <c r="K55" s="252">
        <v>7504</v>
      </c>
      <c r="L55" s="254">
        <v>7028</v>
      </c>
    </row>
    <row r="56" spans="1:12" ht="15" customHeight="1" thickBot="1">
      <c r="A56" s="228"/>
      <c r="B56" s="255" t="s">
        <v>394</v>
      </c>
      <c r="C56" s="256">
        <v>29815</v>
      </c>
      <c r="D56" s="257">
        <v>28772</v>
      </c>
      <c r="E56" s="256">
        <v>43018</v>
      </c>
      <c r="F56" s="257">
        <v>39983</v>
      </c>
      <c r="G56" s="256">
        <v>13327</v>
      </c>
      <c r="H56" s="257">
        <v>12420</v>
      </c>
      <c r="I56" s="256">
        <v>38970</v>
      </c>
      <c r="J56" s="257">
        <v>40003</v>
      </c>
      <c r="K56" s="256">
        <v>7921</v>
      </c>
      <c r="L56" s="258">
        <v>7260</v>
      </c>
    </row>
    <row r="57" ht="12">
      <c r="B57" s="70" t="s">
        <v>405</v>
      </c>
    </row>
  </sheetData>
  <printOptions/>
  <pageMargins left="0.47" right="0.19" top="0.45" bottom="0.37" header="0.512" footer="0.4"/>
  <pageSetup fitToHeight="1" fitToWidth="1" horizontalDpi="600" verticalDpi="600" orientation="portrait" paperSize="9" scale="87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1"/>
  <sheetViews>
    <sheetView workbookViewId="0" topLeftCell="A1">
      <selection activeCell="A1" sqref="A1"/>
    </sheetView>
  </sheetViews>
  <sheetFormatPr defaultColWidth="9.00390625" defaultRowHeight="13.5"/>
  <cols>
    <col min="1" max="1" width="2.625" style="38" customWidth="1"/>
    <col min="2" max="2" width="24.50390625" style="38" customWidth="1"/>
    <col min="3" max="9" width="8.125" style="38" customWidth="1"/>
    <col min="10" max="10" width="25.50390625" style="38" bestFit="1" customWidth="1"/>
    <col min="11" max="11" width="1.4921875" style="38" customWidth="1"/>
    <col min="12" max="16384" width="9.00390625" style="38" customWidth="1"/>
  </cols>
  <sheetData>
    <row r="1" ht="14.25" customHeight="1">
      <c r="B1" s="37" t="s">
        <v>878</v>
      </c>
    </row>
    <row r="2" ht="9.75" customHeight="1" thickBot="1"/>
    <row r="3" spans="2:10" ht="10.5" customHeight="1" thickTop="1">
      <c r="B3" s="267"/>
      <c r="C3" s="268" t="s">
        <v>406</v>
      </c>
      <c r="D3" s="268" t="s">
        <v>406</v>
      </c>
      <c r="E3" s="268" t="s">
        <v>407</v>
      </c>
      <c r="F3" s="268" t="s">
        <v>408</v>
      </c>
      <c r="G3" s="268" t="s">
        <v>408</v>
      </c>
      <c r="H3" s="268" t="s">
        <v>407</v>
      </c>
      <c r="I3" s="268" t="s">
        <v>409</v>
      </c>
      <c r="J3" s="269"/>
    </row>
    <row r="4" spans="2:10" ht="10.5" customHeight="1">
      <c r="B4" s="270" t="s">
        <v>410</v>
      </c>
      <c r="C4" s="271" t="s">
        <v>409</v>
      </c>
      <c r="D4" s="271" t="s">
        <v>411</v>
      </c>
      <c r="E4" s="272" t="s">
        <v>412</v>
      </c>
      <c r="F4" s="271" t="s">
        <v>409</v>
      </c>
      <c r="G4" s="271" t="s">
        <v>411</v>
      </c>
      <c r="H4" s="272" t="s">
        <v>412</v>
      </c>
      <c r="I4" s="272" t="s">
        <v>413</v>
      </c>
      <c r="J4" s="273" t="s">
        <v>414</v>
      </c>
    </row>
    <row r="5" spans="2:10" ht="10.5" customHeight="1">
      <c r="B5" s="274"/>
      <c r="C5" s="275" t="s">
        <v>382</v>
      </c>
      <c r="D5" s="275" t="s">
        <v>382</v>
      </c>
      <c r="E5" s="276" t="s">
        <v>415</v>
      </c>
      <c r="F5" s="275" t="s">
        <v>382</v>
      </c>
      <c r="G5" s="275" t="s">
        <v>382</v>
      </c>
      <c r="H5" s="276" t="s">
        <v>415</v>
      </c>
      <c r="I5" s="276" t="s">
        <v>406</v>
      </c>
      <c r="J5" s="277"/>
    </row>
    <row r="6" spans="2:10" ht="10.5" customHeight="1">
      <c r="B6" s="278"/>
      <c r="C6" s="279" t="s">
        <v>416</v>
      </c>
      <c r="D6" s="279" t="s">
        <v>416</v>
      </c>
      <c r="E6" s="279"/>
      <c r="F6" s="279" t="s">
        <v>416</v>
      </c>
      <c r="G6" s="279" t="s">
        <v>416</v>
      </c>
      <c r="H6" s="280"/>
      <c r="I6" s="280"/>
      <c r="J6" s="281"/>
    </row>
    <row r="7" spans="2:10" s="282" customFormat="1" ht="10.5" customHeight="1">
      <c r="B7" s="639" t="s">
        <v>79</v>
      </c>
      <c r="C7" s="640">
        <v>10765</v>
      </c>
      <c r="D7" s="640">
        <v>13383</v>
      </c>
      <c r="E7" s="641">
        <v>1.24</v>
      </c>
      <c r="F7" s="640">
        <v>10565</v>
      </c>
      <c r="G7" s="640">
        <v>12988</v>
      </c>
      <c r="H7" s="641">
        <v>1.23</v>
      </c>
      <c r="I7" s="642">
        <v>0.98</v>
      </c>
      <c r="J7" s="643" t="s">
        <v>417</v>
      </c>
    </row>
    <row r="8" spans="2:10" s="282" customFormat="1" ht="10.5" customHeight="1">
      <c r="B8" s="644" t="s">
        <v>80</v>
      </c>
      <c r="C8" s="640">
        <v>7358</v>
      </c>
      <c r="D8" s="640">
        <v>8959</v>
      </c>
      <c r="E8" s="641">
        <v>1.22</v>
      </c>
      <c r="F8" s="640">
        <v>5616</v>
      </c>
      <c r="G8" s="640">
        <v>6843</v>
      </c>
      <c r="H8" s="641">
        <v>1.22</v>
      </c>
      <c r="I8" s="642">
        <v>0.76</v>
      </c>
      <c r="J8" s="643" t="s">
        <v>418</v>
      </c>
    </row>
    <row r="9" spans="2:10" s="282" customFormat="1" ht="10.5" customHeight="1">
      <c r="B9" s="644" t="s">
        <v>80</v>
      </c>
      <c r="C9" s="640">
        <v>6097</v>
      </c>
      <c r="D9" s="640">
        <v>7150</v>
      </c>
      <c r="E9" s="641">
        <v>1.17</v>
      </c>
      <c r="F9" s="640">
        <v>4815</v>
      </c>
      <c r="G9" s="640">
        <v>5752</v>
      </c>
      <c r="H9" s="641">
        <v>1.19</v>
      </c>
      <c r="I9" s="642">
        <v>0.79</v>
      </c>
      <c r="J9" s="643" t="s">
        <v>419</v>
      </c>
    </row>
    <row r="10" spans="2:10" s="282" customFormat="1" ht="10.5" customHeight="1">
      <c r="B10" s="644" t="s">
        <v>80</v>
      </c>
      <c r="C10" s="640">
        <v>6105</v>
      </c>
      <c r="D10" s="640">
        <v>7210</v>
      </c>
      <c r="E10" s="641">
        <v>1.18</v>
      </c>
      <c r="F10" s="640">
        <v>5497</v>
      </c>
      <c r="G10" s="640">
        <v>6567</v>
      </c>
      <c r="H10" s="641">
        <v>1.19</v>
      </c>
      <c r="I10" s="642">
        <v>0.9</v>
      </c>
      <c r="J10" s="643" t="s">
        <v>420</v>
      </c>
    </row>
    <row r="11" spans="2:10" s="282" customFormat="1" ht="10.5" customHeight="1">
      <c r="B11" s="644" t="s">
        <v>80</v>
      </c>
      <c r="C11" s="640">
        <v>4397</v>
      </c>
      <c r="D11" s="640">
        <v>5202</v>
      </c>
      <c r="E11" s="641">
        <v>1.18</v>
      </c>
      <c r="F11" s="640">
        <v>4189</v>
      </c>
      <c r="G11" s="640">
        <v>5057</v>
      </c>
      <c r="H11" s="641">
        <v>1.21</v>
      </c>
      <c r="I11" s="642">
        <v>0.95</v>
      </c>
      <c r="J11" s="643" t="s">
        <v>421</v>
      </c>
    </row>
    <row r="12" spans="2:10" s="282" customFormat="1" ht="10.5" customHeight="1">
      <c r="B12" s="644" t="s">
        <v>80</v>
      </c>
      <c r="C12" s="640">
        <v>4191</v>
      </c>
      <c r="D12" s="640">
        <v>4964</v>
      </c>
      <c r="E12" s="641">
        <v>1.18</v>
      </c>
      <c r="F12" s="640">
        <v>4118</v>
      </c>
      <c r="G12" s="640">
        <v>4970</v>
      </c>
      <c r="H12" s="641">
        <v>1.21</v>
      </c>
      <c r="I12" s="642">
        <v>0.98</v>
      </c>
      <c r="J12" s="643" t="s">
        <v>422</v>
      </c>
    </row>
    <row r="13" spans="2:10" s="282" customFormat="1" ht="10.5" customHeight="1">
      <c r="B13" s="644" t="s">
        <v>80</v>
      </c>
      <c r="C13" s="640">
        <v>4080</v>
      </c>
      <c r="D13" s="640">
        <v>4808</v>
      </c>
      <c r="E13" s="641">
        <v>1.18</v>
      </c>
      <c r="F13" s="640">
        <v>3976</v>
      </c>
      <c r="G13" s="640">
        <v>4832</v>
      </c>
      <c r="H13" s="641">
        <v>1.22</v>
      </c>
      <c r="I13" s="642">
        <v>0.97</v>
      </c>
      <c r="J13" s="643" t="s">
        <v>423</v>
      </c>
    </row>
    <row r="14" spans="2:10" s="282" customFormat="1" ht="10.5" customHeight="1">
      <c r="B14" s="644" t="s">
        <v>80</v>
      </c>
      <c r="C14" s="640">
        <v>3561</v>
      </c>
      <c r="D14" s="640">
        <v>4161</v>
      </c>
      <c r="E14" s="641">
        <v>1.17</v>
      </c>
      <c r="F14" s="640">
        <v>3365</v>
      </c>
      <c r="G14" s="640">
        <v>4068</v>
      </c>
      <c r="H14" s="641">
        <v>1.21</v>
      </c>
      <c r="I14" s="642">
        <v>0.94</v>
      </c>
      <c r="J14" s="643" t="s">
        <v>424</v>
      </c>
    </row>
    <row r="15" spans="2:10" s="282" customFormat="1" ht="10.5" customHeight="1">
      <c r="B15" s="644" t="s">
        <v>80</v>
      </c>
      <c r="C15" s="640">
        <v>3365</v>
      </c>
      <c r="D15" s="640">
        <v>3939</v>
      </c>
      <c r="E15" s="641">
        <v>1.17</v>
      </c>
      <c r="F15" s="640">
        <v>3102</v>
      </c>
      <c r="G15" s="640">
        <v>3775</v>
      </c>
      <c r="H15" s="641">
        <v>1.22</v>
      </c>
      <c r="I15" s="642">
        <v>0.92</v>
      </c>
      <c r="J15" s="643" t="s">
        <v>425</v>
      </c>
    </row>
    <row r="16" spans="2:10" s="282" customFormat="1" ht="10.5" customHeight="1">
      <c r="B16" s="644" t="s">
        <v>80</v>
      </c>
      <c r="C16" s="640">
        <v>2699</v>
      </c>
      <c r="D16" s="640">
        <v>3204</v>
      </c>
      <c r="E16" s="641">
        <v>1.19</v>
      </c>
      <c r="F16" s="640">
        <v>2359</v>
      </c>
      <c r="G16" s="640">
        <v>2915</v>
      </c>
      <c r="H16" s="641">
        <v>1.24</v>
      </c>
      <c r="I16" s="642">
        <v>0.87</v>
      </c>
      <c r="J16" s="643" t="s">
        <v>426</v>
      </c>
    </row>
    <row r="17" spans="2:10" s="282" customFormat="1" ht="10.5" customHeight="1">
      <c r="B17" s="644" t="s">
        <v>80</v>
      </c>
      <c r="C17" s="640">
        <v>2550</v>
      </c>
      <c r="D17" s="640">
        <v>3021</v>
      </c>
      <c r="E17" s="641">
        <v>1.18</v>
      </c>
      <c r="F17" s="640">
        <v>2179</v>
      </c>
      <c r="G17" s="640">
        <v>2706</v>
      </c>
      <c r="H17" s="641">
        <v>1.24</v>
      </c>
      <c r="I17" s="642">
        <v>0.85</v>
      </c>
      <c r="J17" s="643" t="s">
        <v>427</v>
      </c>
    </row>
    <row r="18" spans="2:10" s="282" customFormat="1" ht="10.5" customHeight="1">
      <c r="B18" s="644" t="s">
        <v>80</v>
      </c>
      <c r="C18" s="640">
        <v>1340</v>
      </c>
      <c r="D18" s="640">
        <v>1687</v>
      </c>
      <c r="E18" s="641">
        <v>1.26</v>
      </c>
      <c r="F18" s="640">
        <v>1272</v>
      </c>
      <c r="G18" s="640">
        <v>1631</v>
      </c>
      <c r="H18" s="641">
        <v>1.28</v>
      </c>
      <c r="I18" s="642">
        <v>0.95</v>
      </c>
      <c r="J18" s="643" t="s">
        <v>428</v>
      </c>
    </row>
    <row r="19" spans="2:10" s="282" customFormat="1" ht="10.5" customHeight="1">
      <c r="B19" s="639" t="s">
        <v>429</v>
      </c>
      <c r="C19" s="640">
        <v>2022</v>
      </c>
      <c r="D19" s="640">
        <v>2259</v>
      </c>
      <c r="E19" s="641">
        <v>1.12</v>
      </c>
      <c r="F19" s="640">
        <v>1869</v>
      </c>
      <c r="G19" s="640">
        <v>2111</v>
      </c>
      <c r="H19" s="641">
        <v>1.13</v>
      </c>
      <c r="I19" s="642">
        <v>0.92</v>
      </c>
      <c r="J19" s="643" t="s">
        <v>430</v>
      </c>
    </row>
    <row r="20" spans="2:10" s="282" customFormat="1" ht="10.5" customHeight="1">
      <c r="B20" s="644" t="s">
        <v>80</v>
      </c>
      <c r="C20" s="640">
        <v>4092</v>
      </c>
      <c r="D20" s="640">
        <v>4653</v>
      </c>
      <c r="E20" s="641">
        <v>1.14</v>
      </c>
      <c r="F20" s="640">
        <v>3551</v>
      </c>
      <c r="G20" s="640">
        <v>4087</v>
      </c>
      <c r="H20" s="641">
        <v>1.15</v>
      </c>
      <c r="I20" s="642">
        <v>0.87</v>
      </c>
      <c r="J20" s="643" t="s">
        <v>431</v>
      </c>
    </row>
    <row r="21" spans="2:10" s="282" customFormat="1" ht="10.5" customHeight="1">
      <c r="B21" s="644" t="s">
        <v>80</v>
      </c>
      <c r="C21" s="640">
        <v>3247</v>
      </c>
      <c r="D21" s="640">
        <v>3697</v>
      </c>
      <c r="E21" s="641">
        <v>1.14</v>
      </c>
      <c r="F21" s="640">
        <v>2438</v>
      </c>
      <c r="G21" s="640">
        <v>2782</v>
      </c>
      <c r="H21" s="641">
        <v>1.14</v>
      </c>
      <c r="I21" s="642">
        <v>0.75</v>
      </c>
      <c r="J21" s="643" t="s">
        <v>432</v>
      </c>
    </row>
    <row r="22" spans="2:10" s="282" customFormat="1" ht="10.5" customHeight="1">
      <c r="B22" s="644" t="s">
        <v>80</v>
      </c>
      <c r="C22" s="640">
        <v>2577</v>
      </c>
      <c r="D22" s="640">
        <v>2934</v>
      </c>
      <c r="E22" s="641">
        <v>1.14</v>
      </c>
      <c r="F22" s="640">
        <v>1862</v>
      </c>
      <c r="G22" s="640">
        <v>2130</v>
      </c>
      <c r="H22" s="641">
        <v>1.14</v>
      </c>
      <c r="I22" s="642">
        <v>0.72</v>
      </c>
      <c r="J22" s="643" t="s">
        <v>433</v>
      </c>
    </row>
    <row r="23" spans="2:10" s="282" customFormat="1" ht="10.5" customHeight="1">
      <c r="B23" s="645" t="s">
        <v>496</v>
      </c>
      <c r="C23" s="640">
        <v>2466</v>
      </c>
      <c r="D23" s="640">
        <v>2835</v>
      </c>
      <c r="E23" s="641">
        <v>1.15</v>
      </c>
      <c r="F23" s="640">
        <v>2664</v>
      </c>
      <c r="G23" s="640">
        <v>3118</v>
      </c>
      <c r="H23" s="641">
        <v>1.17</v>
      </c>
      <c r="I23" s="642">
        <v>1.08</v>
      </c>
      <c r="J23" s="643" t="s">
        <v>434</v>
      </c>
    </row>
    <row r="24" spans="2:10" s="282" customFormat="1" ht="10.5" customHeight="1">
      <c r="B24" s="645" t="s">
        <v>435</v>
      </c>
      <c r="C24" s="640">
        <v>3772</v>
      </c>
      <c r="D24" s="640">
        <v>5597</v>
      </c>
      <c r="E24" s="641">
        <v>1.48</v>
      </c>
      <c r="F24" s="640">
        <v>5442</v>
      </c>
      <c r="G24" s="640">
        <v>6949</v>
      </c>
      <c r="H24" s="641">
        <v>1.28</v>
      </c>
      <c r="I24" s="642">
        <v>1.44</v>
      </c>
      <c r="J24" s="643" t="s">
        <v>436</v>
      </c>
    </row>
    <row r="25" spans="2:10" s="282" customFormat="1" ht="10.5" customHeight="1">
      <c r="B25" s="644" t="s">
        <v>81</v>
      </c>
      <c r="C25" s="640">
        <v>10136</v>
      </c>
      <c r="D25" s="640">
        <v>13583</v>
      </c>
      <c r="E25" s="641">
        <v>1.34</v>
      </c>
      <c r="F25" s="640">
        <v>10534</v>
      </c>
      <c r="G25" s="640">
        <v>13110</v>
      </c>
      <c r="H25" s="641">
        <v>1.24</v>
      </c>
      <c r="I25" s="642">
        <v>1.04</v>
      </c>
      <c r="J25" s="643" t="s">
        <v>437</v>
      </c>
    </row>
    <row r="26" spans="2:10" s="282" customFormat="1" ht="10.5" customHeight="1">
      <c r="B26" s="644" t="s">
        <v>81</v>
      </c>
      <c r="C26" s="640">
        <v>11783</v>
      </c>
      <c r="D26" s="640">
        <v>14964</v>
      </c>
      <c r="E26" s="641">
        <v>1.27</v>
      </c>
      <c r="F26" s="640">
        <v>11669</v>
      </c>
      <c r="G26" s="640">
        <v>14353</v>
      </c>
      <c r="H26" s="641">
        <v>1.23</v>
      </c>
      <c r="I26" s="642">
        <v>0.99</v>
      </c>
      <c r="J26" s="643" t="s">
        <v>438</v>
      </c>
    </row>
    <row r="27" spans="2:10" s="282" customFormat="1" ht="10.5" customHeight="1">
      <c r="B27" s="644" t="s">
        <v>81</v>
      </c>
      <c r="C27" s="640">
        <v>19661</v>
      </c>
      <c r="D27" s="640">
        <v>24963</v>
      </c>
      <c r="E27" s="641">
        <v>1.27</v>
      </c>
      <c r="F27" s="640">
        <v>17522</v>
      </c>
      <c r="G27" s="640">
        <v>21504</v>
      </c>
      <c r="H27" s="641">
        <v>1.23</v>
      </c>
      <c r="I27" s="642">
        <v>0.89</v>
      </c>
      <c r="J27" s="643" t="s">
        <v>439</v>
      </c>
    </row>
    <row r="28" spans="2:10" s="282" customFormat="1" ht="10.5" customHeight="1">
      <c r="B28" s="644" t="s">
        <v>81</v>
      </c>
      <c r="C28" s="640">
        <v>13728</v>
      </c>
      <c r="D28" s="640">
        <v>17256</v>
      </c>
      <c r="E28" s="641">
        <v>1.26</v>
      </c>
      <c r="F28" s="640">
        <v>11655</v>
      </c>
      <c r="G28" s="640">
        <v>14426</v>
      </c>
      <c r="H28" s="641">
        <v>1.24</v>
      </c>
      <c r="I28" s="642">
        <v>0.85</v>
      </c>
      <c r="J28" s="643" t="s">
        <v>440</v>
      </c>
    </row>
    <row r="29" spans="2:10" s="282" customFormat="1" ht="10.5" customHeight="1">
      <c r="B29" s="645" t="s">
        <v>441</v>
      </c>
      <c r="C29" s="640">
        <v>6578</v>
      </c>
      <c r="D29" s="640">
        <v>9449</v>
      </c>
      <c r="E29" s="641">
        <v>1.44</v>
      </c>
      <c r="F29" s="640">
        <v>7197</v>
      </c>
      <c r="G29" s="640">
        <v>9416</v>
      </c>
      <c r="H29" s="641">
        <v>1.31</v>
      </c>
      <c r="I29" s="642">
        <v>1.09</v>
      </c>
      <c r="J29" s="643" t="s">
        <v>442</v>
      </c>
    </row>
    <row r="30" spans="2:10" s="282" customFormat="1" ht="10.5" customHeight="1">
      <c r="B30" s="644" t="s">
        <v>81</v>
      </c>
      <c r="C30" s="640">
        <v>14923</v>
      </c>
      <c r="D30" s="640">
        <v>20355</v>
      </c>
      <c r="E30" s="641">
        <v>1.36</v>
      </c>
      <c r="F30" s="640">
        <v>13619</v>
      </c>
      <c r="G30" s="640">
        <v>17499</v>
      </c>
      <c r="H30" s="641">
        <v>1.28</v>
      </c>
      <c r="I30" s="642">
        <v>0.91</v>
      </c>
      <c r="J30" s="643" t="s">
        <v>443</v>
      </c>
    </row>
    <row r="31" spans="2:10" s="282" customFormat="1" ht="10.5" customHeight="1">
      <c r="B31" s="644" t="s">
        <v>81</v>
      </c>
      <c r="C31" s="640">
        <v>13190</v>
      </c>
      <c r="D31" s="640">
        <v>17938</v>
      </c>
      <c r="E31" s="641">
        <v>1.36</v>
      </c>
      <c r="F31" s="640">
        <v>13328</v>
      </c>
      <c r="G31" s="640">
        <v>17060</v>
      </c>
      <c r="H31" s="641">
        <v>1.28</v>
      </c>
      <c r="I31" s="642">
        <v>1.01</v>
      </c>
      <c r="J31" s="643" t="s">
        <v>444</v>
      </c>
    </row>
    <row r="32" spans="2:10" s="282" customFormat="1" ht="10.5" customHeight="1">
      <c r="B32" s="644" t="s">
        <v>81</v>
      </c>
      <c r="C32" s="640">
        <v>26214</v>
      </c>
      <c r="D32" s="640">
        <v>34770</v>
      </c>
      <c r="E32" s="641">
        <v>1.33</v>
      </c>
      <c r="F32" s="640">
        <v>23640</v>
      </c>
      <c r="G32" s="640">
        <v>30035</v>
      </c>
      <c r="H32" s="641">
        <v>1.27</v>
      </c>
      <c r="I32" s="642">
        <v>0.9</v>
      </c>
      <c r="J32" s="643" t="s">
        <v>445</v>
      </c>
    </row>
    <row r="33" spans="2:10" s="282" customFormat="1" ht="10.5" customHeight="1">
      <c r="B33" s="644" t="s">
        <v>81</v>
      </c>
      <c r="C33" s="640">
        <v>42183</v>
      </c>
      <c r="D33" s="640">
        <v>55825</v>
      </c>
      <c r="E33" s="641">
        <v>1.32</v>
      </c>
      <c r="F33" s="640">
        <v>32610</v>
      </c>
      <c r="G33" s="640">
        <v>40999</v>
      </c>
      <c r="H33" s="641">
        <v>1.26</v>
      </c>
      <c r="I33" s="642">
        <v>0.77</v>
      </c>
      <c r="J33" s="643" t="s">
        <v>446</v>
      </c>
    </row>
    <row r="34" spans="2:10" s="282" customFormat="1" ht="10.5" customHeight="1">
      <c r="B34" s="644" t="s">
        <v>81</v>
      </c>
      <c r="C34" s="640">
        <v>36195</v>
      </c>
      <c r="D34" s="640">
        <v>48341</v>
      </c>
      <c r="E34" s="641">
        <v>1.34</v>
      </c>
      <c r="F34" s="640">
        <v>31422</v>
      </c>
      <c r="G34" s="640">
        <v>39739</v>
      </c>
      <c r="H34" s="641">
        <v>1.26</v>
      </c>
      <c r="I34" s="642">
        <v>0.87</v>
      </c>
      <c r="J34" s="643" t="s">
        <v>447</v>
      </c>
    </row>
    <row r="35" spans="2:10" s="282" customFormat="1" ht="10.5" customHeight="1">
      <c r="B35" s="644" t="s">
        <v>81</v>
      </c>
      <c r="C35" s="640">
        <v>27393</v>
      </c>
      <c r="D35" s="640">
        <v>36127</v>
      </c>
      <c r="E35" s="641">
        <v>1.32</v>
      </c>
      <c r="F35" s="640">
        <v>24888</v>
      </c>
      <c r="G35" s="640">
        <v>31243</v>
      </c>
      <c r="H35" s="641">
        <v>1.26</v>
      </c>
      <c r="I35" s="642">
        <v>0.91</v>
      </c>
      <c r="J35" s="643" t="s">
        <v>448</v>
      </c>
    </row>
    <row r="36" spans="2:10" s="282" customFormat="1" ht="10.5" customHeight="1">
      <c r="B36" s="644" t="s">
        <v>81</v>
      </c>
      <c r="C36" s="640">
        <v>25242</v>
      </c>
      <c r="D36" s="640">
        <v>33319</v>
      </c>
      <c r="E36" s="641">
        <v>1.32</v>
      </c>
      <c r="F36" s="640">
        <v>24280</v>
      </c>
      <c r="G36" s="640">
        <v>30593</v>
      </c>
      <c r="H36" s="641">
        <v>1.26</v>
      </c>
      <c r="I36" s="642">
        <v>0.96</v>
      </c>
      <c r="J36" s="643" t="s">
        <v>449</v>
      </c>
    </row>
    <row r="37" spans="2:10" s="282" customFormat="1" ht="10.5" customHeight="1">
      <c r="B37" s="644" t="s">
        <v>81</v>
      </c>
      <c r="C37" s="640">
        <v>19445</v>
      </c>
      <c r="D37" s="640">
        <v>25684</v>
      </c>
      <c r="E37" s="641">
        <v>1.32</v>
      </c>
      <c r="F37" s="640">
        <v>18981</v>
      </c>
      <c r="G37" s="640">
        <v>23827</v>
      </c>
      <c r="H37" s="641">
        <v>1.26</v>
      </c>
      <c r="I37" s="642">
        <v>0.98</v>
      </c>
      <c r="J37" s="643" t="s">
        <v>450</v>
      </c>
    </row>
    <row r="38" spans="2:10" s="282" customFormat="1" ht="10.5" customHeight="1">
      <c r="B38" s="644" t="s">
        <v>81</v>
      </c>
      <c r="C38" s="640">
        <v>10860</v>
      </c>
      <c r="D38" s="640">
        <v>13907</v>
      </c>
      <c r="E38" s="641">
        <v>1.28</v>
      </c>
      <c r="F38" s="640">
        <v>9439</v>
      </c>
      <c r="G38" s="640">
        <v>11490</v>
      </c>
      <c r="H38" s="641">
        <v>1.22</v>
      </c>
      <c r="I38" s="642">
        <v>0.87</v>
      </c>
      <c r="J38" s="643" t="s">
        <v>451</v>
      </c>
    </row>
    <row r="39" spans="2:10" s="282" customFormat="1" ht="10.5" customHeight="1">
      <c r="B39" s="644" t="s">
        <v>81</v>
      </c>
      <c r="C39" s="640">
        <v>12898</v>
      </c>
      <c r="D39" s="640">
        <v>16670</v>
      </c>
      <c r="E39" s="641">
        <v>1.29</v>
      </c>
      <c r="F39" s="640">
        <v>11245</v>
      </c>
      <c r="G39" s="640">
        <v>13846</v>
      </c>
      <c r="H39" s="641">
        <v>1.23</v>
      </c>
      <c r="I39" s="642">
        <v>0.87</v>
      </c>
      <c r="J39" s="643" t="s">
        <v>452</v>
      </c>
    </row>
    <row r="40" spans="2:10" s="282" customFormat="1" ht="10.5" customHeight="1">
      <c r="B40" s="646" t="s">
        <v>82</v>
      </c>
      <c r="C40" s="640">
        <v>7829</v>
      </c>
      <c r="D40" s="640">
        <v>10361</v>
      </c>
      <c r="E40" s="641">
        <v>1.32</v>
      </c>
      <c r="F40" s="640">
        <v>6872</v>
      </c>
      <c r="G40" s="640">
        <v>8832</v>
      </c>
      <c r="H40" s="641">
        <v>1.29</v>
      </c>
      <c r="I40" s="642">
        <v>0.88</v>
      </c>
      <c r="J40" s="643" t="s">
        <v>453</v>
      </c>
    </row>
    <row r="41" spans="2:10" s="282" customFormat="1" ht="10.5" customHeight="1">
      <c r="B41" s="644" t="s">
        <v>81</v>
      </c>
      <c r="C41" s="640">
        <v>6703</v>
      </c>
      <c r="D41" s="640">
        <v>8820</v>
      </c>
      <c r="E41" s="641">
        <v>1.32</v>
      </c>
      <c r="F41" s="640">
        <v>10301</v>
      </c>
      <c r="G41" s="640">
        <v>12531</v>
      </c>
      <c r="H41" s="641">
        <v>1.22</v>
      </c>
      <c r="I41" s="642">
        <v>1.54</v>
      </c>
      <c r="J41" s="643" t="s">
        <v>454</v>
      </c>
    </row>
    <row r="42" spans="2:10" s="282" customFormat="1" ht="10.5" customHeight="1">
      <c r="B42" s="645" t="s">
        <v>455</v>
      </c>
      <c r="C42" s="640">
        <v>6525</v>
      </c>
      <c r="D42" s="640">
        <v>8976</v>
      </c>
      <c r="E42" s="641">
        <v>1.38</v>
      </c>
      <c r="F42" s="640">
        <v>8948</v>
      </c>
      <c r="G42" s="640">
        <v>11309</v>
      </c>
      <c r="H42" s="641">
        <v>1.26</v>
      </c>
      <c r="I42" s="642">
        <v>1.37</v>
      </c>
      <c r="J42" s="643" t="s">
        <v>456</v>
      </c>
    </row>
    <row r="43" spans="2:10" s="282" customFormat="1" ht="10.5" customHeight="1">
      <c r="B43" s="644" t="s">
        <v>81</v>
      </c>
      <c r="C43" s="640">
        <v>9267</v>
      </c>
      <c r="D43" s="640">
        <v>12788</v>
      </c>
      <c r="E43" s="641">
        <v>1.38</v>
      </c>
      <c r="F43" s="640">
        <v>8236</v>
      </c>
      <c r="G43" s="640">
        <v>10377</v>
      </c>
      <c r="H43" s="641">
        <v>1.26</v>
      </c>
      <c r="I43" s="642">
        <v>0.89</v>
      </c>
      <c r="J43" s="643" t="s">
        <v>457</v>
      </c>
    </row>
    <row r="44" spans="2:10" s="282" customFormat="1" ht="10.5" customHeight="1">
      <c r="B44" s="645" t="s">
        <v>458</v>
      </c>
      <c r="C44" s="640">
        <v>13522</v>
      </c>
      <c r="D44" s="640">
        <v>17128</v>
      </c>
      <c r="E44" s="641">
        <v>1.27</v>
      </c>
      <c r="F44" s="640">
        <v>10313</v>
      </c>
      <c r="G44" s="640">
        <v>12946</v>
      </c>
      <c r="H44" s="641">
        <v>1.26</v>
      </c>
      <c r="I44" s="642">
        <v>0.76</v>
      </c>
      <c r="J44" s="643" t="s">
        <v>459</v>
      </c>
    </row>
    <row r="45" spans="2:10" s="282" customFormat="1" ht="10.5" customHeight="1">
      <c r="B45" s="644" t="s">
        <v>81</v>
      </c>
      <c r="C45" s="640">
        <v>14960</v>
      </c>
      <c r="D45" s="640">
        <v>19545</v>
      </c>
      <c r="E45" s="641">
        <v>1.31</v>
      </c>
      <c r="F45" s="640">
        <v>11594</v>
      </c>
      <c r="G45" s="640">
        <v>14576</v>
      </c>
      <c r="H45" s="641">
        <v>1.26</v>
      </c>
      <c r="I45" s="642">
        <v>0.78</v>
      </c>
      <c r="J45" s="643" t="s">
        <v>460</v>
      </c>
    </row>
    <row r="46" spans="2:10" s="282" customFormat="1" ht="10.5" customHeight="1">
      <c r="B46" s="644" t="s">
        <v>81</v>
      </c>
      <c r="C46" s="640">
        <v>21182</v>
      </c>
      <c r="D46" s="640">
        <v>27420</v>
      </c>
      <c r="E46" s="641">
        <v>1.29</v>
      </c>
      <c r="F46" s="640">
        <v>19279</v>
      </c>
      <c r="G46" s="640">
        <v>23961</v>
      </c>
      <c r="H46" s="641">
        <v>1.24</v>
      </c>
      <c r="I46" s="642">
        <v>0.91</v>
      </c>
      <c r="J46" s="643" t="s">
        <v>461</v>
      </c>
    </row>
    <row r="47" spans="2:10" s="282" customFormat="1" ht="10.5" customHeight="1">
      <c r="B47" s="644" t="s">
        <v>81</v>
      </c>
      <c r="C47" s="640">
        <v>15386</v>
      </c>
      <c r="D47" s="640">
        <v>19848</v>
      </c>
      <c r="E47" s="641">
        <v>1.29</v>
      </c>
      <c r="F47" s="640">
        <v>14721</v>
      </c>
      <c r="G47" s="640">
        <v>18254</v>
      </c>
      <c r="H47" s="641">
        <v>1.24</v>
      </c>
      <c r="I47" s="642">
        <v>0.96</v>
      </c>
      <c r="J47" s="643" t="s">
        <v>462</v>
      </c>
    </row>
    <row r="48" spans="2:10" s="282" customFormat="1" ht="10.5" customHeight="1">
      <c r="B48" s="644" t="s">
        <v>81</v>
      </c>
      <c r="C48" s="640">
        <v>17001</v>
      </c>
      <c r="D48" s="640">
        <v>21931</v>
      </c>
      <c r="E48" s="641">
        <v>1.29</v>
      </c>
      <c r="F48" s="640">
        <v>15771</v>
      </c>
      <c r="G48" s="640">
        <v>19556</v>
      </c>
      <c r="H48" s="641">
        <v>1.24</v>
      </c>
      <c r="I48" s="642">
        <v>0.93</v>
      </c>
      <c r="J48" s="643" t="s">
        <v>463</v>
      </c>
    </row>
    <row r="49" spans="2:10" s="282" customFormat="1" ht="10.5" customHeight="1">
      <c r="B49" s="644" t="s">
        <v>81</v>
      </c>
      <c r="C49" s="640">
        <v>9933</v>
      </c>
      <c r="D49" s="640">
        <v>12814</v>
      </c>
      <c r="E49" s="641">
        <v>1.29</v>
      </c>
      <c r="F49" s="640">
        <v>9864</v>
      </c>
      <c r="G49" s="640">
        <v>12231</v>
      </c>
      <c r="H49" s="641">
        <v>1.24</v>
      </c>
      <c r="I49" s="642">
        <v>0.99</v>
      </c>
      <c r="J49" s="643" t="s">
        <v>464</v>
      </c>
    </row>
    <row r="50" spans="2:10" s="282" customFormat="1" ht="10.5" customHeight="1">
      <c r="B50" s="644" t="s">
        <v>81</v>
      </c>
      <c r="C50" s="640">
        <v>8271</v>
      </c>
      <c r="D50" s="640">
        <v>10670</v>
      </c>
      <c r="E50" s="641">
        <v>1.29</v>
      </c>
      <c r="F50" s="640">
        <v>8215</v>
      </c>
      <c r="G50" s="640">
        <v>10187</v>
      </c>
      <c r="H50" s="641">
        <v>1.24</v>
      </c>
      <c r="I50" s="642">
        <v>0.99</v>
      </c>
      <c r="J50" s="643" t="s">
        <v>465</v>
      </c>
    </row>
    <row r="51" spans="2:10" s="282" customFormat="1" ht="10.5" customHeight="1">
      <c r="B51" s="644" t="s">
        <v>81</v>
      </c>
      <c r="C51" s="640">
        <v>8130</v>
      </c>
      <c r="D51" s="640">
        <v>9837</v>
      </c>
      <c r="E51" s="641">
        <v>1.21</v>
      </c>
      <c r="F51" s="640">
        <v>7811</v>
      </c>
      <c r="G51" s="640">
        <v>9373</v>
      </c>
      <c r="H51" s="641">
        <v>1.2</v>
      </c>
      <c r="I51" s="642">
        <v>0.96</v>
      </c>
      <c r="J51" s="643" t="s">
        <v>466</v>
      </c>
    </row>
    <row r="52" spans="2:10" s="282" customFormat="1" ht="10.5" customHeight="1">
      <c r="B52" s="644" t="s">
        <v>81</v>
      </c>
      <c r="C52" s="640">
        <v>6941</v>
      </c>
      <c r="D52" s="640">
        <v>8429</v>
      </c>
      <c r="E52" s="641">
        <v>1.21</v>
      </c>
      <c r="F52" s="640">
        <v>8904</v>
      </c>
      <c r="G52" s="640">
        <v>10717</v>
      </c>
      <c r="H52" s="641">
        <v>1.2</v>
      </c>
      <c r="I52" s="642">
        <v>1.28</v>
      </c>
      <c r="J52" s="643" t="s">
        <v>467</v>
      </c>
    </row>
    <row r="53" spans="2:10" s="282" customFormat="1" ht="10.5" customHeight="1">
      <c r="B53" s="644" t="s">
        <v>81</v>
      </c>
      <c r="C53" s="640">
        <v>11758</v>
      </c>
      <c r="D53" s="640">
        <v>14704</v>
      </c>
      <c r="E53" s="641">
        <v>1.25</v>
      </c>
      <c r="F53" s="640">
        <v>11513</v>
      </c>
      <c r="G53" s="640">
        <v>13809</v>
      </c>
      <c r="H53" s="641">
        <v>1.2</v>
      </c>
      <c r="I53" s="642">
        <v>0.98</v>
      </c>
      <c r="J53" s="643" t="s">
        <v>468</v>
      </c>
    </row>
    <row r="54" spans="2:10" s="282" customFormat="1" ht="10.5" customHeight="1">
      <c r="B54" s="644" t="s">
        <v>81</v>
      </c>
      <c r="C54" s="640">
        <v>18647</v>
      </c>
      <c r="D54" s="640">
        <v>23592</v>
      </c>
      <c r="E54" s="641">
        <v>1.27</v>
      </c>
      <c r="F54" s="640">
        <v>14671</v>
      </c>
      <c r="G54" s="640">
        <v>17659</v>
      </c>
      <c r="H54" s="641">
        <v>1.2</v>
      </c>
      <c r="I54" s="642">
        <v>0.79</v>
      </c>
      <c r="J54" s="643" t="s">
        <v>469</v>
      </c>
    </row>
    <row r="55" spans="2:10" s="282" customFormat="1" ht="10.5" customHeight="1">
      <c r="B55" s="645" t="s">
        <v>470</v>
      </c>
      <c r="C55" s="640">
        <v>4174</v>
      </c>
      <c r="D55" s="640">
        <v>5896</v>
      </c>
      <c r="E55" s="641">
        <v>1.41</v>
      </c>
      <c r="F55" s="640">
        <v>4064</v>
      </c>
      <c r="G55" s="640">
        <v>5518</v>
      </c>
      <c r="H55" s="641">
        <v>1.36</v>
      </c>
      <c r="I55" s="642">
        <v>0.97</v>
      </c>
      <c r="J55" s="643" t="s">
        <v>471</v>
      </c>
    </row>
    <row r="56" spans="2:10" s="282" customFormat="1" ht="10.5" customHeight="1">
      <c r="B56" s="644" t="s">
        <v>81</v>
      </c>
      <c r="C56" s="640">
        <v>5708</v>
      </c>
      <c r="D56" s="640">
        <v>7733</v>
      </c>
      <c r="E56" s="641">
        <v>1.35</v>
      </c>
      <c r="F56" s="640">
        <v>5305</v>
      </c>
      <c r="G56" s="640">
        <v>6890</v>
      </c>
      <c r="H56" s="641">
        <v>1.3</v>
      </c>
      <c r="I56" s="642">
        <v>0.93</v>
      </c>
      <c r="J56" s="643" t="s">
        <v>472</v>
      </c>
    </row>
    <row r="57" spans="2:10" s="282" customFormat="1" ht="10.5" customHeight="1">
      <c r="B57" s="644" t="s">
        <v>81</v>
      </c>
      <c r="C57" s="640">
        <v>5292</v>
      </c>
      <c r="D57" s="640">
        <v>7170</v>
      </c>
      <c r="E57" s="641">
        <v>1.35</v>
      </c>
      <c r="F57" s="640">
        <v>4691</v>
      </c>
      <c r="G57" s="640">
        <v>6143</v>
      </c>
      <c r="H57" s="641">
        <v>1.31</v>
      </c>
      <c r="I57" s="642">
        <v>0.89</v>
      </c>
      <c r="J57" s="643" t="s">
        <v>473</v>
      </c>
    </row>
    <row r="58" spans="2:10" s="282" customFormat="1" ht="10.5" customHeight="1">
      <c r="B58" s="644" t="s">
        <v>81</v>
      </c>
      <c r="C58" s="640">
        <v>10390</v>
      </c>
      <c r="D58" s="640">
        <v>14027</v>
      </c>
      <c r="E58" s="641">
        <v>1.35</v>
      </c>
      <c r="F58" s="640">
        <v>8862</v>
      </c>
      <c r="G58" s="640">
        <v>11609</v>
      </c>
      <c r="H58" s="641">
        <v>1.31</v>
      </c>
      <c r="I58" s="642">
        <v>0.85</v>
      </c>
      <c r="J58" s="643" t="s">
        <v>474</v>
      </c>
    </row>
    <row r="59" spans="2:10" s="282" customFormat="1" ht="10.5" customHeight="1">
      <c r="B59" s="644" t="s">
        <v>81</v>
      </c>
      <c r="C59" s="640">
        <v>4097</v>
      </c>
      <c r="D59" s="640">
        <v>5222</v>
      </c>
      <c r="E59" s="641">
        <v>1.27</v>
      </c>
      <c r="F59" s="640">
        <v>4268</v>
      </c>
      <c r="G59" s="640">
        <v>5076</v>
      </c>
      <c r="H59" s="641">
        <v>1.19</v>
      </c>
      <c r="I59" s="642">
        <v>1.04</v>
      </c>
      <c r="J59" s="643" t="s">
        <v>475</v>
      </c>
    </row>
    <row r="60" spans="2:10" s="282" customFormat="1" ht="10.5" customHeight="1">
      <c r="B60" s="644" t="s">
        <v>81</v>
      </c>
      <c r="C60" s="640">
        <v>1527</v>
      </c>
      <c r="D60" s="640">
        <v>1932</v>
      </c>
      <c r="E60" s="641">
        <v>1.27</v>
      </c>
      <c r="F60" s="640">
        <v>1855</v>
      </c>
      <c r="G60" s="640">
        <v>2166</v>
      </c>
      <c r="H60" s="641">
        <v>1.17</v>
      </c>
      <c r="I60" s="642">
        <v>1.21</v>
      </c>
      <c r="J60" s="643" t="s">
        <v>476</v>
      </c>
    </row>
    <row r="61" spans="2:10" s="282" customFormat="1" ht="10.5" customHeight="1">
      <c r="B61" s="646" t="s">
        <v>83</v>
      </c>
      <c r="C61" s="640">
        <v>6906</v>
      </c>
      <c r="D61" s="640">
        <v>8334</v>
      </c>
      <c r="E61" s="641">
        <v>1.21</v>
      </c>
      <c r="F61" s="640">
        <v>6405</v>
      </c>
      <c r="G61" s="640">
        <v>7591</v>
      </c>
      <c r="H61" s="641">
        <v>1.19</v>
      </c>
      <c r="I61" s="642">
        <v>0.93</v>
      </c>
      <c r="J61" s="643" t="s">
        <v>477</v>
      </c>
    </row>
    <row r="62" spans="2:10" s="282" customFormat="1" ht="10.5" customHeight="1">
      <c r="B62" s="646" t="s">
        <v>84</v>
      </c>
      <c r="C62" s="640">
        <v>15139</v>
      </c>
      <c r="D62" s="640">
        <v>18848</v>
      </c>
      <c r="E62" s="641">
        <v>1.24</v>
      </c>
      <c r="F62" s="640">
        <v>13225</v>
      </c>
      <c r="G62" s="640">
        <v>16614</v>
      </c>
      <c r="H62" s="641">
        <v>1.26</v>
      </c>
      <c r="I62" s="642">
        <v>0.87</v>
      </c>
      <c r="J62" s="643" t="s">
        <v>478</v>
      </c>
    </row>
    <row r="63" spans="2:10" s="282" customFormat="1" ht="10.5" customHeight="1">
      <c r="B63" s="645" t="s">
        <v>479</v>
      </c>
      <c r="C63" s="640">
        <v>14835</v>
      </c>
      <c r="D63" s="640">
        <v>18807</v>
      </c>
      <c r="E63" s="641">
        <v>1.27</v>
      </c>
      <c r="F63" s="640">
        <v>12459</v>
      </c>
      <c r="G63" s="640">
        <v>15142</v>
      </c>
      <c r="H63" s="641">
        <v>1.22</v>
      </c>
      <c r="I63" s="642">
        <v>0.84</v>
      </c>
      <c r="J63" s="643" t="s">
        <v>480</v>
      </c>
    </row>
    <row r="64" spans="2:10" s="282" customFormat="1" ht="10.5" customHeight="1">
      <c r="B64" s="644" t="s">
        <v>81</v>
      </c>
      <c r="C64" s="640">
        <v>10808</v>
      </c>
      <c r="D64" s="640">
        <v>13726</v>
      </c>
      <c r="E64" s="641">
        <v>1.27</v>
      </c>
      <c r="F64" s="640">
        <v>9910</v>
      </c>
      <c r="G64" s="640">
        <v>12090</v>
      </c>
      <c r="H64" s="641">
        <v>1.22</v>
      </c>
      <c r="I64" s="642">
        <v>0.92</v>
      </c>
      <c r="J64" s="643" t="s">
        <v>481</v>
      </c>
    </row>
    <row r="65" spans="2:10" s="282" customFormat="1" ht="10.5" customHeight="1">
      <c r="B65" s="644" t="s">
        <v>81</v>
      </c>
      <c r="C65" s="640">
        <v>14360</v>
      </c>
      <c r="D65" s="640">
        <v>18237</v>
      </c>
      <c r="E65" s="641">
        <v>1.27</v>
      </c>
      <c r="F65" s="640">
        <v>11783</v>
      </c>
      <c r="G65" s="640">
        <v>14375</v>
      </c>
      <c r="H65" s="641">
        <v>1.22</v>
      </c>
      <c r="I65" s="642">
        <v>0.82</v>
      </c>
      <c r="J65" s="643" t="s">
        <v>482</v>
      </c>
    </row>
    <row r="66" spans="2:10" s="282" customFormat="1" ht="10.5" customHeight="1">
      <c r="B66" s="645" t="s">
        <v>483</v>
      </c>
      <c r="C66" s="640">
        <v>4841</v>
      </c>
      <c r="D66" s="640">
        <v>6058</v>
      </c>
      <c r="E66" s="641">
        <v>1.25</v>
      </c>
      <c r="F66" s="640">
        <v>4912</v>
      </c>
      <c r="G66" s="640">
        <v>5766</v>
      </c>
      <c r="H66" s="641">
        <v>1.17</v>
      </c>
      <c r="I66" s="642">
        <v>1.01</v>
      </c>
      <c r="J66" s="643" t="s">
        <v>484</v>
      </c>
    </row>
    <row r="67" spans="2:10" s="282" customFormat="1" ht="10.5" customHeight="1">
      <c r="B67" s="645" t="s">
        <v>485</v>
      </c>
      <c r="C67" s="640">
        <v>12354</v>
      </c>
      <c r="D67" s="640">
        <v>15205</v>
      </c>
      <c r="E67" s="641">
        <v>1.23</v>
      </c>
      <c r="F67" s="640">
        <v>10565</v>
      </c>
      <c r="G67" s="640">
        <v>12625</v>
      </c>
      <c r="H67" s="641">
        <v>1.19</v>
      </c>
      <c r="I67" s="642">
        <v>0.86</v>
      </c>
      <c r="J67" s="643" t="s">
        <v>486</v>
      </c>
    </row>
    <row r="68" spans="2:10" s="282" customFormat="1" ht="10.5" customHeight="1">
      <c r="B68" s="645" t="s">
        <v>487</v>
      </c>
      <c r="C68" s="640">
        <v>5603</v>
      </c>
      <c r="D68" s="640">
        <v>6499</v>
      </c>
      <c r="E68" s="641">
        <v>1.16</v>
      </c>
      <c r="F68" s="640">
        <v>4468</v>
      </c>
      <c r="G68" s="640">
        <v>4959</v>
      </c>
      <c r="H68" s="641">
        <v>1.11</v>
      </c>
      <c r="I68" s="642">
        <v>0.8</v>
      </c>
      <c r="J68" s="643" t="s">
        <v>488</v>
      </c>
    </row>
    <row r="69" spans="2:10" s="282" customFormat="1" ht="10.5" customHeight="1">
      <c r="B69" s="644" t="s">
        <v>81</v>
      </c>
      <c r="C69" s="640">
        <v>4390</v>
      </c>
      <c r="D69" s="640">
        <v>5092</v>
      </c>
      <c r="E69" s="641">
        <v>1.16</v>
      </c>
      <c r="F69" s="640">
        <v>3267</v>
      </c>
      <c r="G69" s="640">
        <v>3626</v>
      </c>
      <c r="H69" s="641">
        <v>1.11</v>
      </c>
      <c r="I69" s="642">
        <v>0.74</v>
      </c>
      <c r="J69" s="643" t="s">
        <v>489</v>
      </c>
    </row>
    <row r="70" spans="2:10" s="282" customFormat="1" ht="10.5" customHeight="1">
      <c r="B70" s="645" t="s">
        <v>490</v>
      </c>
      <c r="C70" s="640">
        <v>19630</v>
      </c>
      <c r="D70" s="640">
        <v>24341</v>
      </c>
      <c r="E70" s="641">
        <v>1.24</v>
      </c>
      <c r="F70" s="640">
        <v>18090</v>
      </c>
      <c r="G70" s="640">
        <v>22793</v>
      </c>
      <c r="H70" s="641">
        <v>1.26</v>
      </c>
      <c r="I70" s="642">
        <v>0.92</v>
      </c>
      <c r="J70" s="643" t="s">
        <v>491</v>
      </c>
    </row>
    <row r="71" spans="2:10" s="282" customFormat="1" ht="10.5" customHeight="1">
      <c r="B71" s="645" t="s">
        <v>492</v>
      </c>
      <c r="C71" s="640">
        <v>908</v>
      </c>
      <c r="D71" s="640">
        <v>1053</v>
      </c>
      <c r="E71" s="641">
        <v>1.16</v>
      </c>
      <c r="F71" s="640">
        <v>878</v>
      </c>
      <c r="G71" s="640">
        <v>975</v>
      </c>
      <c r="H71" s="641">
        <v>1.11</v>
      </c>
      <c r="I71" s="642">
        <v>0.97</v>
      </c>
      <c r="J71" s="643" t="s">
        <v>493</v>
      </c>
    </row>
    <row r="72" spans="2:10" s="282" customFormat="1" ht="10.5" customHeight="1">
      <c r="B72" s="644" t="s">
        <v>81</v>
      </c>
      <c r="C72" s="640">
        <v>8269</v>
      </c>
      <c r="D72" s="640">
        <v>9592</v>
      </c>
      <c r="E72" s="641">
        <v>1.16</v>
      </c>
      <c r="F72" s="640">
        <v>7038</v>
      </c>
      <c r="G72" s="640">
        <v>7812</v>
      </c>
      <c r="H72" s="641">
        <v>1.11</v>
      </c>
      <c r="I72" s="642">
        <v>0.85</v>
      </c>
      <c r="J72" s="643" t="s">
        <v>494</v>
      </c>
    </row>
    <row r="73" spans="2:10" s="282" customFormat="1" ht="10.5" customHeight="1" thickBot="1">
      <c r="B73" s="647" t="s">
        <v>81</v>
      </c>
      <c r="C73" s="648">
        <v>12910</v>
      </c>
      <c r="D73" s="648">
        <v>14976</v>
      </c>
      <c r="E73" s="649">
        <v>1.16</v>
      </c>
      <c r="F73" s="648">
        <v>10399</v>
      </c>
      <c r="G73" s="648">
        <v>11543</v>
      </c>
      <c r="H73" s="649">
        <v>1.11</v>
      </c>
      <c r="I73" s="650">
        <v>0.81</v>
      </c>
      <c r="J73" s="651" t="s">
        <v>495</v>
      </c>
    </row>
    <row r="74" spans="2:10" s="284" customFormat="1" ht="10.5" customHeight="1">
      <c r="B74" s="652" t="s">
        <v>918</v>
      </c>
      <c r="C74" s="283"/>
      <c r="D74" s="283"/>
      <c r="E74" s="283"/>
      <c r="F74" s="283"/>
      <c r="G74" s="283"/>
      <c r="H74" s="283"/>
      <c r="I74" s="283"/>
      <c r="J74" s="283"/>
    </row>
    <row r="75" spans="2:10" s="284" customFormat="1" ht="10.5" customHeight="1">
      <c r="B75" s="652" t="s">
        <v>919</v>
      </c>
      <c r="C75" s="283"/>
      <c r="D75" s="283"/>
      <c r="E75" s="283"/>
      <c r="F75" s="283"/>
      <c r="G75" s="283"/>
      <c r="H75" s="283"/>
      <c r="I75" s="283"/>
      <c r="J75" s="283"/>
    </row>
    <row r="76" spans="2:10" s="284" customFormat="1" ht="10.5" customHeight="1">
      <c r="B76" s="652" t="s">
        <v>497</v>
      </c>
      <c r="C76" s="283"/>
      <c r="D76" s="283"/>
      <c r="E76" s="283"/>
      <c r="F76" s="283"/>
      <c r="G76" s="283"/>
      <c r="H76" s="283"/>
      <c r="I76" s="283"/>
      <c r="J76" s="283"/>
    </row>
    <row r="77" spans="2:10" s="284" customFormat="1" ht="10.5" customHeight="1">
      <c r="B77" s="652" t="s">
        <v>498</v>
      </c>
      <c r="C77" s="283"/>
      <c r="D77" s="283"/>
      <c r="E77" s="283"/>
      <c r="F77" s="283"/>
      <c r="G77" s="283"/>
      <c r="H77" s="283"/>
      <c r="I77" s="283"/>
      <c r="J77" s="283"/>
    </row>
    <row r="78" spans="2:10" s="284" customFormat="1" ht="10.5" customHeight="1">
      <c r="B78" s="652" t="s">
        <v>499</v>
      </c>
      <c r="C78" s="283"/>
      <c r="D78" s="283"/>
      <c r="E78" s="283"/>
      <c r="F78" s="283"/>
      <c r="G78" s="283"/>
      <c r="H78" s="283"/>
      <c r="I78" s="283"/>
      <c r="J78" s="283"/>
    </row>
    <row r="79" spans="2:10" ht="12">
      <c r="B79" s="25"/>
      <c r="C79" s="25"/>
      <c r="D79" s="25"/>
      <c r="E79" s="25"/>
      <c r="F79" s="25"/>
      <c r="G79" s="25"/>
      <c r="H79" s="25"/>
      <c r="I79" s="25"/>
      <c r="J79" s="25"/>
    </row>
    <row r="80" spans="2:10" ht="12">
      <c r="B80" s="25"/>
      <c r="C80" s="25"/>
      <c r="D80" s="25"/>
      <c r="E80" s="25"/>
      <c r="F80" s="25"/>
      <c r="G80" s="25"/>
      <c r="H80" s="25"/>
      <c r="I80" s="25"/>
      <c r="J80" s="25"/>
    </row>
    <row r="81" spans="2:10" ht="12">
      <c r="B81" s="25"/>
      <c r="C81" s="25"/>
      <c r="D81" s="25"/>
      <c r="E81" s="25"/>
      <c r="F81" s="25"/>
      <c r="G81" s="25"/>
      <c r="H81" s="25"/>
      <c r="I81" s="25"/>
      <c r="J81" s="25"/>
    </row>
  </sheetData>
  <printOptions/>
  <pageMargins left="0.2" right="0.16" top="0.71" bottom="0.49" header="0.512" footer="0.18"/>
  <pageSetup fitToHeight="2" fitToWidth="1" horizontalDpi="600" verticalDpi="600" orientation="portrait" paperSize="9" scale="94" r:id="rId1"/>
  <headerFooter alignWithMargins="0">
    <oddHeader>&amp;R&amp;D　　&amp;T</oddHeader>
  </headerFooter>
  <colBreaks count="1" manualBreakCount="1">
    <brk id="1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L13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653" customWidth="1"/>
    <col min="2" max="16384" width="9.00390625" style="653" customWidth="1"/>
  </cols>
  <sheetData>
    <row r="1" spans="2:12" ht="13.5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</row>
    <row r="2" spans="2:12" ht="14.25">
      <c r="B2" s="286" t="s">
        <v>879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</row>
    <row r="3" spans="2:12" ht="13.5"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2:12" ht="14.25" thickBot="1">
      <c r="B4" s="285" t="s">
        <v>500</v>
      </c>
      <c r="C4" s="285"/>
      <c r="D4" s="285"/>
      <c r="E4" s="285"/>
      <c r="F4" s="285"/>
      <c r="G4" s="285"/>
      <c r="H4" s="285"/>
      <c r="I4" s="285"/>
      <c r="J4" s="285"/>
      <c r="K4" s="285"/>
      <c r="L4" s="287" t="s">
        <v>920</v>
      </c>
    </row>
    <row r="5" spans="2:12" ht="14.25" thickTop="1">
      <c r="B5" s="804" t="s">
        <v>526</v>
      </c>
      <c r="C5" s="288" t="s">
        <v>501</v>
      </c>
      <c r="D5" s="288" t="s">
        <v>501</v>
      </c>
      <c r="E5" s="289" t="s">
        <v>502</v>
      </c>
      <c r="F5" s="289"/>
      <c r="G5" s="802" t="s">
        <v>503</v>
      </c>
      <c r="H5" s="290"/>
      <c r="I5" s="807" t="s">
        <v>527</v>
      </c>
      <c r="J5" s="809" t="s">
        <v>85</v>
      </c>
      <c r="K5" s="288" t="s">
        <v>504</v>
      </c>
      <c r="L5" s="802" t="s">
        <v>505</v>
      </c>
    </row>
    <row r="6" spans="2:12" ht="24">
      <c r="B6" s="805"/>
      <c r="C6" s="291" t="s">
        <v>506</v>
      </c>
      <c r="D6" s="291" t="s">
        <v>507</v>
      </c>
      <c r="E6" s="292" t="s">
        <v>508</v>
      </c>
      <c r="F6" s="292" t="s">
        <v>509</v>
      </c>
      <c r="G6" s="806"/>
      <c r="H6" s="293" t="s">
        <v>86</v>
      </c>
      <c r="I6" s="808"/>
      <c r="J6" s="806"/>
      <c r="K6" s="291" t="s">
        <v>87</v>
      </c>
      <c r="L6" s="803"/>
    </row>
    <row r="7" spans="2:12" ht="15.75" customHeight="1">
      <c r="B7" s="294" t="s">
        <v>510</v>
      </c>
      <c r="C7" s="295">
        <v>3</v>
      </c>
      <c r="D7" s="295">
        <v>40</v>
      </c>
      <c r="E7" s="295">
        <v>93</v>
      </c>
      <c r="F7" s="295">
        <v>86</v>
      </c>
      <c r="G7" s="295">
        <v>428</v>
      </c>
      <c r="H7" s="295">
        <v>13</v>
      </c>
      <c r="I7" s="296">
        <v>61</v>
      </c>
      <c r="J7" s="295">
        <v>7</v>
      </c>
      <c r="K7" s="295">
        <v>342</v>
      </c>
      <c r="L7" s="297">
        <v>886</v>
      </c>
    </row>
    <row r="8" spans="2:12" ht="15.75" customHeight="1">
      <c r="B8" s="294" t="s">
        <v>511</v>
      </c>
      <c r="C8" s="295">
        <v>4</v>
      </c>
      <c r="D8" s="295">
        <v>42</v>
      </c>
      <c r="E8" s="295">
        <v>97</v>
      </c>
      <c r="F8" s="295">
        <v>94</v>
      </c>
      <c r="G8" s="295">
        <v>445</v>
      </c>
      <c r="H8" s="295">
        <v>12</v>
      </c>
      <c r="I8" s="296">
        <v>66</v>
      </c>
      <c r="J8" s="295">
        <v>8</v>
      </c>
      <c r="K8" s="296" t="s">
        <v>512</v>
      </c>
      <c r="L8" s="297">
        <v>914</v>
      </c>
    </row>
    <row r="9" spans="2:12" ht="15.75" customHeight="1">
      <c r="B9" s="294" t="s">
        <v>513</v>
      </c>
      <c r="C9" s="295">
        <v>5</v>
      </c>
      <c r="D9" s="295">
        <v>43</v>
      </c>
      <c r="E9" s="295">
        <v>101</v>
      </c>
      <c r="F9" s="295">
        <v>93</v>
      </c>
      <c r="G9" s="295">
        <v>470</v>
      </c>
      <c r="H9" s="295">
        <v>11</v>
      </c>
      <c r="I9" s="296">
        <v>66</v>
      </c>
      <c r="J9" s="295">
        <v>7</v>
      </c>
      <c r="K9" s="296" t="s">
        <v>512</v>
      </c>
      <c r="L9" s="297">
        <v>941</v>
      </c>
    </row>
    <row r="10" spans="2:12" ht="13.5">
      <c r="B10" s="294" t="s">
        <v>88</v>
      </c>
      <c r="C10" s="295">
        <v>4</v>
      </c>
      <c r="D10" s="295">
        <v>42</v>
      </c>
      <c r="E10" s="295">
        <v>112</v>
      </c>
      <c r="F10" s="295">
        <v>92</v>
      </c>
      <c r="G10" s="295">
        <v>481</v>
      </c>
      <c r="H10" s="295">
        <v>11</v>
      </c>
      <c r="I10" s="296">
        <v>66</v>
      </c>
      <c r="J10" s="295">
        <v>6</v>
      </c>
      <c r="K10" s="296" t="s">
        <v>512</v>
      </c>
      <c r="L10" s="297">
        <v>920</v>
      </c>
    </row>
    <row r="11" spans="2:12" ht="14.25" thickBot="1">
      <c r="B11" s="654" t="s">
        <v>514</v>
      </c>
      <c r="C11" s="655">
        <v>4</v>
      </c>
      <c r="D11" s="655">
        <v>43</v>
      </c>
      <c r="E11" s="655">
        <v>117</v>
      </c>
      <c r="F11" s="655">
        <v>91</v>
      </c>
      <c r="G11" s="655">
        <v>483</v>
      </c>
      <c r="H11" s="655">
        <v>11</v>
      </c>
      <c r="I11" s="656">
        <v>66</v>
      </c>
      <c r="J11" s="655">
        <v>6</v>
      </c>
      <c r="K11" s="298" t="s">
        <v>512</v>
      </c>
      <c r="L11" s="657">
        <v>914</v>
      </c>
    </row>
    <row r="12" spans="2:12" ht="13.5">
      <c r="B12" s="285" t="s">
        <v>528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</row>
    <row r="13" spans="2:12" ht="13.5">
      <c r="B13" s="285" t="s">
        <v>529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</row>
  </sheetData>
  <mergeCells count="5">
    <mergeCell ref="L5:L6"/>
    <mergeCell ref="B5:B6"/>
    <mergeCell ref="G5:G6"/>
    <mergeCell ref="I5:I6"/>
    <mergeCell ref="J5:J6"/>
  </mergeCells>
  <printOptions horizontalCentered="1"/>
  <pageMargins left="0.2362204724409449" right="0.196850393700787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&amp;R&amp;D 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653" customWidth="1"/>
    <col min="2" max="2" width="9.00390625" style="653" customWidth="1"/>
    <col min="3" max="3" width="2.375" style="653" customWidth="1"/>
    <col min="4" max="4" width="12.50390625" style="653" customWidth="1"/>
    <col min="5" max="8" width="15.625" style="653" customWidth="1"/>
    <col min="9" max="16384" width="9.00390625" style="653" customWidth="1"/>
  </cols>
  <sheetData>
    <row r="2" spans="2:8" ht="13.5">
      <c r="B2" s="299"/>
      <c r="C2" s="299"/>
      <c r="D2" s="299"/>
      <c r="E2" s="299"/>
      <c r="F2" s="299"/>
      <c r="G2" s="299"/>
      <c r="H2" s="299"/>
    </row>
    <row r="4" spans="2:8" ht="14.25" thickBot="1">
      <c r="B4" s="300" t="s">
        <v>515</v>
      </c>
      <c r="C4" s="300"/>
      <c r="D4" s="300"/>
      <c r="E4" s="299"/>
      <c r="F4" s="299"/>
      <c r="G4" s="299"/>
      <c r="H4" s="301"/>
    </row>
    <row r="5" spans="2:8" ht="14.25" thickTop="1">
      <c r="B5" s="302" t="s">
        <v>516</v>
      </c>
      <c r="C5" s="303"/>
      <c r="D5" s="303"/>
      <c r="E5" s="304" t="s">
        <v>517</v>
      </c>
      <c r="F5" s="304" t="s">
        <v>518</v>
      </c>
      <c r="G5" s="304" t="s">
        <v>519</v>
      </c>
      <c r="H5" s="305" t="s">
        <v>520</v>
      </c>
    </row>
    <row r="6" spans="2:8" ht="18" customHeight="1">
      <c r="B6" s="306"/>
      <c r="C6" s="306"/>
      <c r="D6" s="307" t="s">
        <v>513</v>
      </c>
      <c r="E6" s="125">
        <v>307</v>
      </c>
      <c r="F6" s="198">
        <v>11196</v>
      </c>
      <c r="G6" s="198">
        <v>13690</v>
      </c>
      <c r="H6" s="206">
        <v>2752165</v>
      </c>
    </row>
    <row r="7" spans="2:8" ht="18" customHeight="1">
      <c r="B7" s="308" t="s">
        <v>521</v>
      </c>
      <c r="C7" s="308"/>
      <c r="D7" s="307" t="s">
        <v>522</v>
      </c>
      <c r="E7" s="125">
        <v>297</v>
      </c>
      <c r="F7" s="125">
        <v>11360</v>
      </c>
      <c r="G7" s="125">
        <v>13763</v>
      </c>
      <c r="H7" s="164">
        <v>2797136</v>
      </c>
    </row>
    <row r="8" spans="2:8" ht="18" customHeight="1">
      <c r="B8" s="309"/>
      <c r="C8" s="310"/>
      <c r="D8" s="658" t="s">
        <v>89</v>
      </c>
      <c r="E8" s="199">
        <v>324</v>
      </c>
      <c r="F8" s="199">
        <v>11883</v>
      </c>
      <c r="G8" s="199">
        <v>16693</v>
      </c>
      <c r="H8" s="200">
        <v>3509168</v>
      </c>
    </row>
    <row r="9" spans="2:8" ht="13.5">
      <c r="B9" s="300"/>
      <c r="C9" s="300"/>
      <c r="D9" s="311"/>
      <c r="E9" s="125"/>
      <c r="F9" s="125"/>
      <c r="G9" s="125"/>
      <c r="H9" s="164"/>
    </row>
    <row r="10" spans="2:8" ht="18" customHeight="1">
      <c r="B10" s="308"/>
      <c r="C10" s="308"/>
      <c r="D10" s="307" t="s">
        <v>513</v>
      </c>
      <c r="E10" s="125">
        <v>429</v>
      </c>
      <c r="F10" s="125">
        <v>2697</v>
      </c>
      <c r="G10" s="125">
        <v>18753</v>
      </c>
      <c r="H10" s="164">
        <v>4220434</v>
      </c>
    </row>
    <row r="11" spans="2:8" ht="18" customHeight="1">
      <c r="B11" s="308" t="s">
        <v>523</v>
      </c>
      <c r="C11" s="308"/>
      <c r="D11" s="307" t="s">
        <v>522</v>
      </c>
      <c r="E11" s="125">
        <v>424</v>
      </c>
      <c r="F11" s="125">
        <v>2863</v>
      </c>
      <c r="G11" s="125">
        <v>19009</v>
      </c>
      <c r="H11" s="164">
        <v>4162683</v>
      </c>
    </row>
    <row r="12" spans="2:8" ht="18" customHeight="1">
      <c r="B12" s="310"/>
      <c r="C12" s="310"/>
      <c r="D12" s="658" t="s">
        <v>89</v>
      </c>
      <c r="E12" s="199">
        <v>419</v>
      </c>
      <c r="F12" s="199">
        <v>2645</v>
      </c>
      <c r="G12" s="199">
        <v>16986</v>
      </c>
      <c r="H12" s="200">
        <v>3993874</v>
      </c>
    </row>
    <row r="13" spans="2:8" ht="13.5">
      <c r="B13" s="300"/>
      <c r="C13" s="300"/>
      <c r="D13" s="311"/>
      <c r="E13" s="125"/>
      <c r="F13" s="125"/>
      <c r="G13" s="125"/>
      <c r="H13" s="164"/>
    </row>
    <row r="14" spans="2:8" ht="18" customHeight="1">
      <c r="B14" s="308"/>
      <c r="C14" s="308"/>
      <c r="D14" s="307" t="s">
        <v>513</v>
      </c>
      <c r="E14" s="125">
        <v>1553</v>
      </c>
      <c r="F14" s="125">
        <v>10636</v>
      </c>
      <c r="G14" s="125">
        <v>61037</v>
      </c>
      <c r="H14" s="164">
        <v>9453190</v>
      </c>
    </row>
    <row r="15" spans="2:8" ht="18" customHeight="1">
      <c r="B15" s="308" t="s">
        <v>502</v>
      </c>
      <c r="C15" s="308"/>
      <c r="D15" s="307" t="s">
        <v>522</v>
      </c>
      <c r="E15" s="198">
        <v>1562</v>
      </c>
      <c r="F15" s="198">
        <v>10429</v>
      </c>
      <c r="G15" s="198">
        <v>60344</v>
      </c>
      <c r="H15" s="206">
        <v>9420421</v>
      </c>
    </row>
    <row r="16" spans="2:8" ht="18" customHeight="1" thickBot="1">
      <c r="B16" s="312" t="s">
        <v>90</v>
      </c>
      <c r="C16" s="312"/>
      <c r="D16" s="659" t="s">
        <v>89</v>
      </c>
      <c r="E16" s="631">
        <v>1548</v>
      </c>
      <c r="F16" s="631">
        <v>10098</v>
      </c>
      <c r="G16" s="631">
        <v>58984</v>
      </c>
      <c r="H16" s="636">
        <v>8981700</v>
      </c>
    </row>
    <row r="17" ht="13.5">
      <c r="B17" s="299" t="s">
        <v>691</v>
      </c>
    </row>
  </sheetData>
  <printOptions horizontalCentered="1"/>
  <pageMargins left="0.7874015748031497" right="0.1968503937007874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&amp;R&amp;D 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4:G6"/>
  <sheetViews>
    <sheetView workbookViewId="0" topLeftCell="A1">
      <selection activeCell="A1" sqref="A1"/>
    </sheetView>
  </sheetViews>
  <sheetFormatPr defaultColWidth="9.00390625" defaultRowHeight="13.5"/>
  <cols>
    <col min="1" max="1" width="3.625" style="313" customWidth="1"/>
    <col min="2" max="2" width="12.625" style="313" customWidth="1"/>
    <col min="3" max="7" width="10.625" style="313" customWidth="1"/>
    <col min="8" max="16384" width="9.00390625" style="313" customWidth="1"/>
  </cols>
  <sheetData>
    <row r="2" ht="20.25" customHeight="1"/>
    <row r="4" spans="2:7" ht="21" customHeight="1" thickBot="1">
      <c r="B4" s="313" t="s">
        <v>524</v>
      </c>
      <c r="G4" s="314" t="s">
        <v>920</v>
      </c>
    </row>
    <row r="5" spans="2:7" ht="21" customHeight="1" thickTop="1">
      <c r="B5" s="315" t="s">
        <v>260</v>
      </c>
      <c r="C5" s="316" t="s">
        <v>510</v>
      </c>
      <c r="D5" s="316" t="s">
        <v>511</v>
      </c>
      <c r="E5" s="316" t="s">
        <v>513</v>
      </c>
      <c r="F5" s="316" t="s">
        <v>522</v>
      </c>
      <c r="G5" s="660" t="s">
        <v>91</v>
      </c>
    </row>
    <row r="6" spans="2:7" ht="21" customHeight="1" thickBot="1">
      <c r="B6" s="317" t="s">
        <v>525</v>
      </c>
      <c r="C6" s="318">
        <v>115</v>
      </c>
      <c r="D6" s="318">
        <v>117</v>
      </c>
      <c r="E6" s="318">
        <v>125</v>
      </c>
      <c r="F6" s="318">
        <v>141</v>
      </c>
      <c r="G6" s="661">
        <v>150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&amp;R&amp;D 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663" customWidth="1"/>
  </cols>
  <sheetData>
    <row r="1" spans="1:11" s="662" customFormat="1" ht="18" customHeight="1">
      <c r="A1" s="208" t="s">
        <v>880</v>
      </c>
      <c r="B1" s="228"/>
      <c r="C1" s="228"/>
      <c r="D1" s="319"/>
      <c r="E1" s="228"/>
      <c r="F1" s="228"/>
      <c r="G1" s="228"/>
      <c r="H1" s="228"/>
      <c r="I1" s="228"/>
      <c r="J1" s="228"/>
      <c r="K1" s="228"/>
    </row>
    <row r="2" spans="1:11" s="662" customFormat="1" ht="15" customHeight="1" thickBot="1">
      <c r="A2" s="320" t="s">
        <v>531</v>
      </c>
      <c r="B2" s="320"/>
      <c r="C2" s="320"/>
      <c r="D2" s="320"/>
      <c r="E2" s="320"/>
      <c r="F2" s="320"/>
      <c r="G2" s="320"/>
      <c r="H2" s="320"/>
      <c r="I2" s="320"/>
      <c r="J2" s="320"/>
      <c r="K2" s="321" t="s">
        <v>921</v>
      </c>
    </row>
    <row r="3" spans="1:11" s="662" customFormat="1" ht="15" customHeight="1" thickTop="1">
      <c r="A3" s="322"/>
      <c r="B3" s="230"/>
      <c r="C3" s="322"/>
      <c r="D3" s="828" t="s">
        <v>92</v>
      </c>
      <c r="E3" s="829"/>
      <c r="F3" s="829"/>
      <c r="G3" s="829"/>
      <c r="H3" s="830"/>
      <c r="I3" s="323" t="s">
        <v>585</v>
      </c>
      <c r="J3" s="829" t="s">
        <v>532</v>
      </c>
      <c r="K3" s="829"/>
    </row>
    <row r="4" spans="1:11" s="662" customFormat="1" ht="15" customHeight="1">
      <c r="A4" s="831" t="s">
        <v>93</v>
      </c>
      <c r="B4" s="832"/>
      <c r="C4" s="324" t="s">
        <v>533</v>
      </c>
      <c r="D4" s="819" t="s">
        <v>586</v>
      </c>
      <c r="E4" s="819" t="s">
        <v>534</v>
      </c>
      <c r="F4" s="819" t="s">
        <v>535</v>
      </c>
      <c r="G4" s="814" t="s">
        <v>536</v>
      </c>
      <c r="H4" s="833" t="s">
        <v>537</v>
      </c>
      <c r="I4" s="325" t="s">
        <v>94</v>
      </c>
      <c r="J4" s="819" t="s">
        <v>586</v>
      </c>
      <c r="K4" s="819" t="s">
        <v>534</v>
      </c>
    </row>
    <row r="5" spans="1:11" s="662" customFormat="1" ht="15" customHeight="1">
      <c r="A5" s="326"/>
      <c r="B5" s="327"/>
      <c r="C5" s="326"/>
      <c r="D5" s="820"/>
      <c r="E5" s="820"/>
      <c r="F5" s="820"/>
      <c r="G5" s="815"/>
      <c r="H5" s="834"/>
      <c r="I5" s="328" t="s">
        <v>95</v>
      </c>
      <c r="J5" s="820"/>
      <c r="K5" s="820"/>
    </row>
    <row r="6" spans="1:11" ht="15" customHeight="1">
      <c r="A6" s="825" t="s">
        <v>96</v>
      </c>
      <c r="B6" s="826"/>
      <c r="C6" s="329">
        <v>907962</v>
      </c>
      <c r="D6" s="356">
        <v>236067</v>
      </c>
      <c r="E6" s="356">
        <v>27825</v>
      </c>
      <c r="F6" s="356">
        <v>60393</v>
      </c>
      <c r="G6" s="356">
        <v>479</v>
      </c>
      <c r="H6" s="330">
        <v>147370</v>
      </c>
      <c r="I6" s="330">
        <v>2830</v>
      </c>
      <c r="J6" s="329">
        <v>621344</v>
      </c>
      <c r="K6" s="356">
        <v>127585</v>
      </c>
    </row>
    <row r="7" spans="1:11" ht="15" customHeight="1">
      <c r="A7" s="818" t="s">
        <v>97</v>
      </c>
      <c r="B7" s="827"/>
      <c r="C7" s="329">
        <v>912909</v>
      </c>
      <c r="D7" s="356">
        <v>231611</v>
      </c>
      <c r="E7" s="356">
        <v>27496</v>
      </c>
      <c r="F7" s="356">
        <v>57765</v>
      </c>
      <c r="G7" s="356">
        <v>483</v>
      </c>
      <c r="H7" s="330">
        <v>145867</v>
      </c>
      <c r="I7" s="330">
        <v>2813</v>
      </c>
      <c r="J7" s="329">
        <v>631131</v>
      </c>
      <c r="K7" s="356">
        <v>132801</v>
      </c>
    </row>
    <row r="8" spans="1:11" ht="15" customHeight="1">
      <c r="A8" s="818" t="s">
        <v>98</v>
      </c>
      <c r="B8" s="827"/>
      <c r="C8" s="329">
        <v>921648</v>
      </c>
      <c r="D8" s="356">
        <v>228803</v>
      </c>
      <c r="E8" s="356">
        <v>27398</v>
      </c>
      <c r="F8" s="356">
        <v>55517</v>
      </c>
      <c r="G8" s="356">
        <v>483</v>
      </c>
      <c r="H8" s="330">
        <v>145405</v>
      </c>
      <c r="I8" s="330">
        <v>2797</v>
      </c>
      <c r="J8" s="329">
        <v>642894</v>
      </c>
      <c r="K8" s="356">
        <v>137197</v>
      </c>
    </row>
    <row r="9" spans="1:11" ht="15" customHeight="1">
      <c r="A9" s="818" t="s">
        <v>99</v>
      </c>
      <c r="B9" s="827"/>
      <c r="C9" s="329">
        <v>925998</v>
      </c>
      <c r="D9" s="356">
        <v>225162</v>
      </c>
      <c r="E9" s="356">
        <v>27288</v>
      </c>
      <c r="F9" s="357">
        <v>53413</v>
      </c>
      <c r="G9" s="356">
        <v>460</v>
      </c>
      <c r="H9" s="330">
        <v>144001</v>
      </c>
      <c r="I9" s="330">
        <v>2748</v>
      </c>
      <c r="J9" s="329">
        <v>650902</v>
      </c>
      <c r="K9" s="356">
        <v>139721</v>
      </c>
    </row>
    <row r="10" spans="1:11" ht="15" customHeight="1" thickBot="1">
      <c r="A10" s="821" t="s">
        <v>100</v>
      </c>
      <c r="B10" s="822"/>
      <c r="C10" s="664">
        <f>D10+I10+J10+C18+G18</f>
        <v>926714</v>
      </c>
      <c r="D10" s="665">
        <f>SUM(E10:H10)</f>
        <v>221394</v>
      </c>
      <c r="E10" s="665">
        <v>27175</v>
      </c>
      <c r="F10" s="665">
        <v>51098</v>
      </c>
      <c r="G10" s="665">
        <v>464</v>
      </c>
      <c r="H10" s="666">
        <v>142657</v>
      </c>
      <c r="I10" s="666">
        <v>2718</v>
      </c>
      <c r="J10" s="664">
        <f>K10+A18+B18</f>
        <v>655532</v>
      </c>
      <c r="K10" s="665">
        <v>140686</v>
      </c>
    </row>
    <row r="11" spans="1:11" ht="15" customHeight="1" thickTop="1">
      <c r="A11" s="354" t="s">
        <v>538</v>
      </c>
      <c r="B11" s="354"/>
      <c r="C11" s="353" t="s">
        <v>587</v>
      </c>
      <c r="D11" s="354"/>
      <c r="E11" s="354"/>
      <c r="F11" s="355"/>
      <c r="G11" s="354" t="s">
        <v>588</v>
      </c>
      <c r="H11" s="354"/>
      <c r="I11" s="355"/>
      <c r="J11" s="331"/>
      <c r="K11" s="331"/>
    </row>
    <row r="12" spans="1:11" ht="15" customHeight="1">
      <c r="A12" s="823" t="s">
        <v>539</v>
      </c>
      <c r="B12" s="819" t="s">
        <v>589</v>
      </c>
      <c r="C12" s="819" t="s">
        <v>586</v>
      </c>
      <c r="D12" s="819" t="s">
        <v>590</v>
      </c>
      <c r="E12" s="814" t="s">
        <v>540</v>
      </c>
      <c r="F12" s="816" t="s">
        <v>591</v>
      </c>
      <c r="G12" s="819" t="s">
        <v>586</v>
      </c>
      <c r="H12" s="814" t="s">
        <v>541</v>
      </c>
      <c r="I12" s="816" t="s">
        <v>542</v>
      </c>
      <c r="J12" s="810" t="s">
        <v>101</v>
      </c>
      <c r="K12" s="818"/>
    </row>
    <row r="13" spans="1:11" ht="15" customHeight="1">
      <c r="A13" s="824"/>
      <c r="B13" s="820"/>
      <c r="C13" s="820"/>
      <c r="D13" s="820"/>
      <c r="E13" s="815"/>
      <c r="F13" s="817"/>
      <c r="G13" s="820"/>
      <c r="H13" s="815"/>
      <c r="I13" s="817"/>
      <c r="J13" s="332"/>
      <c r="K13" s="332"/>
    </row>
    <row r="14" spans="1:11" ht="15" customHeight="1">
      <c r="A14" s="329">
        <v>316257</v>
      </c>
      <c r="B14" s="356">
        <v>177502</v>
      </c>
      <c r="C14" s="356">
        <v>23584</v>
      </c>
      <c r="D14" s="356">
        <v>14975</v>
      </c>
      <c r="E14" s="356">
        <v>6962</v>
      </c>
      <c r="F14" s="330">
        <v>1647</v>
      </c>
      <c r="G14" s="329">
        <v>24137</v>
      </c>
      <c r="H14" s="356">
        <v>11757</v>
      </c>
      <c r="I14" s="330">
        <v>12380</v>
      </c>
      <c r="J14" s="810" t="s">
        <v>96</v>
      </c>
      <c r="K14" s="811"/>
    </row>
    <row r="15" spans="1:11" ht="15" customHeight="1">
      <c r="A15" s="329">
        <v>311110</v>
      </c>
      <c r="B15" s="356">
        <v>187220</v>
      </c>
      <c r="C15" s="356">
        <v>23598</v>
      </c>
      <c r="D15" s="356">
        <v>14860</v>
      </c>
      <c r="E15" s="356">
        <v>6979</v>
      </c>
      <c r="F15" s="330">
        <v>1759</v>
      </c>
      <c r="G15" s="329">
        <v>23756</v>
      </c>
      <c r="H15" s="356">
        <v>11651</v>
      </c>
      <c r="I15" s="330">
        <v>12105</v>
      </c>
      <c r="J15" s="810" t="s">
        <v>543</v>
      </c>
      <c r="K15" s="811"/>
    </row>
    <row r="16" spans="1:11" ht="15" customHeight="1">
      <c r="A16" s="329">
        <v>308420</v>
      </c>
      <c r="B16" s="356">
        <v>197277</v>
      </c>
      <c r="C16" s="356">
        <v>23468</v>
      </c>
      <c r="D16" s="356">
        <v>14528</v>
      </c>
      <c r="E16" s="356">
        <v>7089</v>
      </c>
      <c r="F16" s="330">
        <v>1851</v>
      </c>
      <c r="G16" s="329">
        <v>23686</v>
      </c>
      <c r="H16" s="356">
        <v>11668</v>
      </c>
      <c r="I16" s="330">
        <v>12018</v>
      </c>
      <c r="J16" s="810" t="s">
        <v>544</v>
      </c>
      <c r="K16" s="811"/>
    </row>
    <row r="17" spans="1:11" ht="15" customHeight="1">
      <c r="A17" s="329">
        <v>304731</v>
      </c>
      <c r="B17" s="356">
        <v>206450</v>
      </c>
      <c r="C17" s="356">
        <v>23423</v>
      </c>
      <c r="D17" s="356">
        <v>14301</v>
      </c>
      <c r="E17" s="356">
        <v>7153</v>
      </c>
      <c r="F17" s="330">
        <v>1969</v>
      </c>
      <c r="G17" s="329">
        <v>23763</v>
      </c>
      <c r="H17" s="356">
        <v>11707</v>
      </c>
      <c r="I17" s="330">
        <v>12056</v>
      </c>
      <c r="J17" s="810" t="s">
        <v>545</v>
      </c>
      <c r="K17" s="811"/>
    </row>
    <row r="18" spans="1:11" ht="15" customHeight="1" thickBot="1">
      <c r="A18" s="667">
        <v>298868</v>
      </c>
      <c r="B18" s="668">
        <v>215978</v>
      </c>
      <c r="C18" s="668">
        <f>SUM(D18:F18)</f>
        <v>23400</v>
      </c>
      <c r="D18" s="668">
        <v>14096</v>
      </c>
      <c r="E18" s="668">
        <v>7265</v>
      </c>
      <c r="F18" s="669">
        <v>2039</v>
      </c>
      <c r="G18" s="667">
        <f>H18+I18</f>
        <v>23670</v>
      </c>
      <c r="H18" s="668">
        <v>11669</v>
      </c>
      <c r="I18" s="669">
        <v>12001</v>
      </c>
      <c r="J18" s="812" t="s">
        <v>100</v>
      </c>
      <c r="K18" s="813"/>
    </row>
    <row r="19" spans="1:11" ht="13.5">
      <c r="A19" s="39" t="s">
        <v>592</v>
      </c>
      <c r="B19" s="329"/>
      <c r="C19" s="329"/>
      <c r="D19" s="329"/>
      <c r="E19" s="329"/>
      <c r="F19" s="329"/>
      <c r="G19" s="329"/>
      <c r="H19" s="329"/>
      <c r="I19" s="329"/>
      <c r="J19" s="333"/>
      <c r="K19" s="333"/>
    </row>
    <row r="20" spans="1:11" ht="13.5">
      <c r="A20" s="166" t="s">
        <v>593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mergeCells count="30">
    <mergeCell ref="D3:H3"/>
    <mergeCell ref="J3:K3"/>
    <mergeCell ref="A4:B4"/>
    <mergeCell ref="D4:D5"/>
    <mergeCell ref="E4:E5"/>
    <mergeCell ref="F4:F5"/>
    <mergeCell ref="G4:G5"/>
    <mergeCell ref="H4:H5"/>
    <mergeCell ref="J4:J5"/>
    <mergeCell ref="K4:K5"/>
    <mergeCell ref="A6:B6"/>
    <mergeCell ref="A7:B7"/>
    <mergeCell ref="A8:B8"/>
    <mergeCell ref="A9:B9"/>
    <mergeCell ref="A10:B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K12"/>
    <mergeCell ref="J14:K14"/>
    <mergeCell ref="J15:K15"/>
    <mergeCell ref="J16:K16"/>
    <mergeCell ref="J17:K17"/>
    <mergeCell ref="J18:K18"/>
  </mergeCells>
  <printOptions horizontalCentered="1"/>
  <pageMargins left="0.6299212598425197" right="0.2362204724409449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3.625" style="2" customWidth="1"/>
    <col min="3" max="4" width="9.125" style="2" customWidth="1"/>
    <col min="5" max="8" width="16.125" style="2" customWidth="1"/>
    <col min="9" max="16384" width="9.00390625" style="2" customWidth="1"/>
  </cols>
  <sheetData>
    <row r="2" ht="14.25">
      <c r="B2" s="1" t="s">
        <v>864</v>
      </c>
    </row>
    <row r="4" spans="6:8" ht="12.75" thickBot="1">
      <c r="F4" s="3"/>
      <c r="G4" s="3"/>
      <c r="H4" s="4" t="s">
        <v>904</v>
      </c>
    </row>
    <row r="5" spans="2:8" ht="21" customHeight="1" thickTop="1">
      <c r="B5" s="775" t="s">
        <v>189</v>
      </c>
      <c r="C5" s="781" t="s">
        <v>175</v>
      </c>
      <c r="D5" s="781" t="s">
        <v>176</v>
      </c>
      <c r="E5" s="781" t="s">
        <v>190</v>
      </c>
      <c r="F5" s="781"/>
      <c r="G5" s="781" t="s">
        <v>191</v>
      </c>
      <c r="H5" s="782"/>
    </row>
    <row r="6" spans="2:8" ht="21" customHeight="1">
      <c r="B6" s="776"/>
      <c r="C6" s="777"/>
      <c r="D6" s="777"/>
      <c r="E6" s="5" t="s">
        <v>177</v>
      </c>
      <c r="F6" s="5" t="s">
        <v>178</v>
      </c>
      <c r="G6" s="5" t="s">
        <v>177</v>
      </c>
      <c r="H6" s="6" t="s">
        <v>178</v>
      </c>
    </row>
    <row r="7" spans="2:8" ht="27.75" customHeight="1">
      <c r="B7" s="7" t="s">
        <v>179</v>
      </c>
      <c r="C7" s="8" t="s">
        <v>180</v>
      </c>
      <c r="D7" s="8" t="s">
        <v>181</v>
      </c>
      <c r="E7" s="9" t="s">
        <v>182</v>
      </c>
      <c r="F7" s="9" t="s">
        <v>183</v>
      </c>
      <c r="G7" s="570">
        <v>1561442</v>
      </c>
      <c r="H7" s="571">
        <v>218617</v>
      </c>
    </row>
    <row r="8" spans="2:8" ht="27.75" customHeight="1">
      <c r="B8" s="7" t="s">
        <v>184</v>
      </c>
      <c r="C8" s="8" t="s">
        <v>192</v>
      </c>
      <c r="D8" s="8" t="s">
        <v>185</v>
      </c>
      <c r="E8" s="10" t="s">
        <v>0</v>
      </c>
      <c r="F8" s="10" t="s">
        <v>183</v>
      </c>
      <c r="G8" s="572">
        <v>120000</v>
      </c>
      <c r="H8" s="573">
        <v>41610</v>
      </c>
    </row>
    <row r="9" spans="2:8" ht="27.75" customHeight="1" thickBot="1">
      <c r="B9" s="11" t="s">
        <v>186</v>
      </c>
      <c r="C9" s="12" t="s">
        <v>187</v>
      </c>
      <c r="D9" s="12" t="s">
        <v>185</v>
      </c>
      <c r="E9" s="13" t="s">
        <v>188</v>
      </c>
      <c r="F9" s="13" t="s">
        <v>1</v>
      </c>
      <c r="G9" s="574">
        <v>33810</v>
      </c>
      <c r="H9" s="575">
        <v>17350</v>
      </c>
    </row>
    <row r="10" spans="2:3" ht="12">
      <c r="B10" s="3" t="s">
        <v>258</v>
      </c>
      <c r="C10" s="3"/>
    </row>
  </sheetData>
  <mergeCells count="5">
    <mergeCell ref="G5:H5"/>
    <mergeCell ref="B5:B6"/>
    <mergeCell ref="C5:C6"/>
    <mergeCell ref="D5:D6"/>
    <mergeCell ref="E5:F5"/>
  </mergeCells>
  <printOptions/>
  <pageMargins left="0.4" right="0.17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Z67"/>
  <sheetViews>
    <sheetView workbookViewId="0" topLeftCell="A1">
      <selection activeCell="A1" sqref="A1"/>
    </sheetView>
  </sheetViews>
  <sheetFormatPr defaultColWidth="9.00390625" defaultRowHeight="13.5"/>
  <cols>
    <col min="1" max="1" width="2.625" style="768" customWidth="1"/>
    <col min="2" max="2" width="11.625" style="768" customWidth="1"/>
    <col min="3" max="4" width="9.375" style="768" bestFit="1" customWidth="1"/>
    <col min="5" max="6" width="9.125" style="768" bestFit="1" customWidth="1"/>
    <col min="7" max="7" width="9.25390625" style="768" customWidth="1"/>
    <col min="8" max="8" width="9.375" style="768" bestFit="1" customWidth="1"/>
    <col min="9" max="9" width="6.75390625" style="768" customWidth="1"/>
    <col min="10" max="10" width="9.125" style="768" bestFit="1" customWidth="1"/>
    <col min="11" max="23" width="7.625" style="768" customWidth="1"/>
    <col min="24" max="16384" width="9.00390625" style="768" customWidth="1"/>
  </cols>
  <sheetData>
    <row r="1" spans="1:23" s="732" customFormat="1" ht="18" customHeight="1">
      <c r="A1" s="731"/>
      <c r="B1" s="334"/>
      <c r="C1" s="335"/>
      <c r="D1" s="335"/>
      <c r="E1" s="335"/>
      <c r="F1" s="335"/>
      <c r="G1" s="336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</row>
    <row r="2" spans="2:23" s="732" customFormat="1" ht="15" customHeight="1" thickBot="1">
      <c r="B2" s="337" t="s">
        <v>161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V2" s="339"/>
      <c r="W2" s="733" t="s">
        <v>594</v>
      </c>
    </row>
    <row r="3" spans="1:23" s="732" customFormat="1" ht="15" customHeight="1" thickTop="1">
      <c r="A3" s="848" t="s">
        <v>595</v>
      </c>
      <c r="B3" s="849"/>
      <c r="C3" s="841" t="s">
        <v>162</v>
      </c>
      <c r="D3" s="843" t="s">
        <v>596</v>
      </c>
      <c r="E3" s="844"/>
      <c r="F3" s="844"/>
      <c r="G3" s="844"/>
      <c r="H3" s="844"/>
      <c r="I3" s="844"/>
      <c r="J3" s="340" t="s">
        <v>163</v>
      </c>
      <c r="K3" s="844" t="s">
        <v>597</v>
      </c>
      <c r="L3" s="844"/>
      <c r="M3" s="844"/>
      <c r="N3" s="856"/>
      <c r="O3" s="843" t="s">
        <v>164</v>
      </c>
      <c r="P3" s="844"/>
      <c r="Q3" s="844"/>
      <c r="R3" s="856"/>
      <c r="S3" s="843" t="s">
        <v>598</v>
      </c>
      <c r="T3" s="844"/>
      <c r="U3" s="844"/>
      <c r="V3" s="857" t="s">
        <v>599</v>
      </c>
      <c r="W3" s="845" t="s">
        <v>600</v>
      </c>
    </row>
    <row r="4" spans="1:23" s="732" customFormat="1" ht="15" customHeight="1">
      <c r="A4" s="850"/>
      <c r="B4" s="851"/>
      <c r="C4" s="842"/>
      <c r="D4" s="840" t="s">
        <v>165</v>
      </c>
      <c r="E4" s="840" t="s">
        <v>166</v>
      </c>
      <c r="F4" s="840" t="s">
        <v>167</v>
      </c>
      <c r="G4" s="860" t="s">
        <v>536</v>
      </c>
      <c r="H4" s="862" t="s">
        <v>537</v>
      </c>
      <c r="I4" s="341"/>
      <c r="J4" s="838" t="s">
        <v>601</v>
      </c>
      <c r="K4" s="840" t="s">
        <v>168</v>
      </c>
      <c r="L4" s="840" t="s">
        <v>169</v>
      </c>
      <c r="M4" s="840" t="s">
        <v>535</v>
      </c>
      <c r="N4" s="863" t="s">
        <v>589</v>
      </c>
      <c r="O4" s="840" t="s">
        <v>170</v>
      </c>
      <c r="P4" s="838" t="s">
        <v>602</v>
      </c>
      <c r="Q4" s="838" t="s">
        <v>603</v>
      </c>
      <c r="R4" s="863" t="s">
        <v>589</v>
      </c>
      <c r="S4" s="840" t="s">
        <v>170</v>
      </c>
      <c r="T4" s="838" t="s">
        <v>604</v>
      </c>
      <c r="U4" s="865" t="s">
        <v>171</v>
      </c>
      <c r="V4" s="858"/>
      <c r="W4" s="846"/>
    </row>
    <row r="5" spans="1:23" s="732" customFormat="1" ht="15" customHeight="1">
      <c r="A5" s="852"/>
      <c r="B5" s="853"/>
      <c r="C5" s="839"/>
      <c r="D5" s="839"/>
      <c r="E5" s="839"/>
      <c r="F5" s="839"/>
      <c r="G5" s="861"/>
      <c r="H5" s="839"/>
      <c r="I5" s="342" t="s">
        <v>605</v>
      </c>
      <c r="J5" s="839"/>
      <c r="K5" s="839"/>
      <c r="L5" s="839"/>
      <c r="M5" s="839"/>
      <c r="N5" s="864"/>
      <c r="O5" s="839"/>
      <c r="P5" s="839"/>
      <c r="Q5" s="839"/>
      <c r="R5" s="864"/>
      <c r="S5" s="839"/>
      <c r="T5" s="839"/>
      <c r="U5" s="866"/>
      <c r="V5" s="859"/>
      <c r="W5" s="847"/>
    </row>
    <row r="6" spans="1:23" s="740" customFormat="1" ht="15" customHeight="1">
      <c r="A6" s="854" t="s">
        <v>172</v>
      </c>
      <c r="B6" s="855"/>
      <c r="C6" s="734">
        <f aca="true" t="shared" si="0" ref="C6:U6">SUM(C7:C8)</f>
        <v>926714</v>
      </c>
      <c r="D6" s="735">
        <f t="shared" si="0"/>
        <v>221394</v>
      </c>
      <c r="E6" s="735">
        <f t="shared" si="0"/>
        <v>27175</v>
      </c>
      <c r="F6" s="735">
        <f t="shared" si="0"/>
        <v>51098</v>
      </c>
      <c r="G6" s="735">
        <f t="shared" si="0"/>
        <v>464</v>
      </c>
      <c r="H6" s="735">
        <f t="shared" si="0"/>
        <v>142657</v>
      </c>
      <c r="I6" s="736">
        <f t="shared" si="0"/>
        <v>11</v>
      </c>
      <c r="J6" s="735">
        <f t="shared" si="0"/>
        <v>2718</v>
      </c>
      <c r="K6" s="735">
        <f t="shared" si="0"/>
        <v>655532</v>
      </c>
      <c r="L6" s="735">
        <f t="shared" si="0"/>
        <v>140686</v>
      </c>
      <c r="M6" s="735">
        <f t="shared" si="0"/>
        <v>298868</v>
      </c>
      <c r="N6" s="735">
        <f t="shared" si="0"/>
        <v>215978</v>
      </c>
      <c r="O6" s="735">
        <f t="shared" si="0"/>
        <v>23400</v>
      </c>
      <c r="P6" s="735">
        <f t="shared" si="0"/>
        <v>14096</v>
      </c>
      <c r="Q6" s="735">
        <f t="shared" si="0"/>
        <v>7265</v>
      </c>
      <c r="R6" s="735">
        <f t="shared" si="0"/>
        <v>2039</v>
      </c>
      <c r="S6" s="735">
        <f t="shared" si="0"/>
        <v>23670</v>
      </c>
      <c r="T6" s="735">
        <f t="shared" si="0"/>
        <v>11669</v>
      </c>
      <c r="U6" s="737">
        <f t="shared" si="0"/>
        <v>12001</v>
      </c>
      <c r="V6" s="738">
        <v>1.3</v>
      </c>
      <c r="W6" s="739">
        <v>2.35</v>
      </c>
    </row>
    <row r="7" spans="1:23" s="740" customFormat="1" ht="22.5" customHeight="1">
      <c r="A7" s="835" t="s">
        <v>546</v>
      </c>
      <c r="B7" s="836"/>
      <c r="C7" s="741">
        <f aca="true" t="shared" si="1" ref="C7:U7">SUM(C13:C25)</f>
        <v>721635</v>
      </c>
      <c r="D7" s="742">
        <f t="shared" si="1"/>
        <v>164714</v>
      </c>
      <c r="E7" s="742">
        <f t="shared" si="1"/>
        <v>21650</v>
      </c>
      <c r="F7" s="742">
        <f t="shared" si="1"/>
        <v>40685</v>
      </c>
      <c r="G7" s="742">
        <f t="shared" si="1"/>
        <v>374</v>
      </c>
      <c r="H7" s="742">
        <f t="shared" si="1"/>
        <v>102005</v>
      </c>
      <c r="I7" s="743">
        <f t="shared" si="1"/>
        <v>9</v>
      </c>
      <c r="J7" s="742">
        <f t="shared" si="1"/>
        <v>2140</v>
      </c>
      <c r="K7" s="742">
        <f t="shared" si="1"/>
        <v>517821</v>
      </c>
      <c r="L7" s="742">
        <f t="shared" si="1"/>
        <v>111620</v>
      </c>
      <c r="M7" s="742">
        <f t="shared" si="1"/>
        <v>237546</v>
      </c>
      <c r="N7" s="742">
        <f t="shared" si="1"/>
        <v>168655</v>
      </c>
      <c r="O7" s="742">
        <f t="shared" si="1"/>
        <v>18245</v>
      </c>
      <c r="P7" s="742">
        <f t="shared" si="1"/>
        <v>11344</v>
      </c>
      <c r="Q7" s="742">
        <f t="shared" si="1"/>
        <v>5394</v>
      </c>
      <c r="R7" s="742">
        <f t="shared" si="1"/>
        <v>1507</v>
      </c>
      <c r="S7" s="742">
        <f t="shared" si="1"/>
        <v>18715</v>
      </c>
      <c r="T7" s="742">
        <f t="shared" si="1"/>
        <v>9228</v>
      </c>
      <c r="U7" s="744">
        <f t="shared" si="1"/>
        <v>9487</v>
      </c>
      <c r="V7" s="745">
        <v>1.31</v>
      </c>
      <c r="W7" s="746">
        <v>2.26</v>
      </c>
    </row>
    <row r="8" spans="1:23" s="740" customFormat="1" ht="15" customHeight="1">
      <c r="A8" s="835" t="s">
        <v>547</v>
      </c>
      <c r="B8" s="836"/>
      <c r="C8" s="741">
        <f aca="true" t="shared" si="2" ref="C8:U8">SUM(C26:C48)</f>
        <v>205079</v>
      </c>
      <c r="D8" s="742">
        <f t="shared" si="2"/>
        <v>56680</v>
      </c>
      <c r="E8" s="742">
        <f t="shared" si="2"/>
        <v>5525</v>
      </c>
      <c r="F8" s="742">
        <f t="shared" si="2"/>
        <v>10413</v>
      </c>
      <c r="G8" s="742">
        <f t="shared" si="2"/>
        <v>90</v>
      </c>
      <c r="H8" s="742">
        <f t="shared" si="2"/>
        <v>40652</v>
      </c>
      <c r="I8" s="743">
        <f t="shared" si="2"/>
        <v>2</v>
      </c>
      <c r="J8" s="742">
        <f t="shared" si="2"/>
        <v>578</v>
      </c>
      <c r="K8" s="742">
        <f t="shared" si="2"/>
        <v>137711</v>
      </c>
      <c r="L8" s="742">
        <f t="shared" si="2"/>
        <v>29066</v>
      </c>
      <c r="M8" s="742">
        <f t="shared" si="2"/>
        <v>61322</v>
      </c>
      <c r="N8" s="742">
        <f t="shared" si="2"/>
        <v>47323</v>
      </c>
      <c r="O8" s="742">
        <f t="shared" si="2"/>
        <v>5155</v>
      </c>
      <c r="P8" s="742">
        <f t="shared" si="2"/>
        <v>2752</v>
      </c>
      <c r="Q8" s="742">
        <f t="shared" si="2"/>
        <v>1871</v>
      </c>
      <c r="R8" s="742">
        <f t="shared" si="2"/>
        <v>532</v>
      </c>
      <c r="S8" s="742">
        <f t="shared" si="2"/>
        <v>4955</v>
      </c>
      <c r="T8" s="742">
        <f t="shared" si="2"/>
        <v>2441</v>
      </c>
      <c r="U8" s="744">
        <f t="shared" si="2"/>
        <v>2514</v>
      </c>
      <c r="V8" s="745">
        <v>1.28</v>
      </c>
      <c r="W8" s="746">
        <v>2.73</v>
      </c>
    </row>
    <row r="9" spans="1:23" s="740" customFormat="1" ht="22.5" customHeight="1">
      <c r="A9" s="835" t="s">
        <v>548</v>
      </c>
      <c r="B9" s="836"/>
      <c r="C9" s="741">
        <f aca="true" t="shared" si="3" ref="C9:U9">C13+C18+C19+C20+C22+C23+C24+C26+C27+C28+C29+C30+C31+C32+C49</f>
        <v>440988</v>
      </c>
      <c r="D9" s="742">
        <f t="shared" si="3"/>
        <v>99108</v>
      </c>
      <c r="E9" s="742">
        <f t="shared" si="3"/>
        <v>12761</v>
      </c>
      <c r="F9" s="742">
        <f t="shared" si="3"/>
        <v>25945</v>
      </c>
      <c r="G9" s="742">
        <f t="shared" si="3"/>
        <v>110</v>
      </c>
      <c r="H9" s="742">
        <f t="shared" si="3"/>
        <v>60292</v>
      </c>
      <c r="I9" s="743">
        <f t="shared" si="3"/>
        <v>6</v>
      </c>
      <c r="J9" s="742">
        <f t="shared" si="3"/>
        <v>1219</v>
      </c>
      <c r="K9" s="742">
        <f t="shared" si="3"/>
        <v>319712</v>
      </c>
      <c r="L9" s="742">
        <f t="shared" si="3"/>
        <v>71555</v>
      </c>
      <c r="M9" s="742">
        <f t="shared" si="3"/>
        <v>149524</v>
      </c>
      <c r="N9" s="742">
        <f t="shared" si="3"/>
        <v>98633</v>
      </c>
      <c r="O9" s="742">
        <f t="shared" si="3"/>
        <v>10132</v>
      </c>
      <c r="P9" s="742">
        <f t="shared" si="3"/>
        <v>6463</v>
      </c>
      <c r="Q9" s="742">
        <f t="shared" si="3"/>
        <v>2765</v>
      </c>
      <c r="R9" s="742">
        <f t="shared" si="3"/>
        <v>904</v>
      </c>
      <c r="S9" s="742">
        <f t="shared" si="3"/>
        <v>10817</v>
      </c>
      <c r="T9" s="742">
        <f t="shared" si="3"/>
        <v>5239</v>
      </c>
      <c r="U9" s="744">
        <f t="shared" si="3"/>
        <v>5578</v>
      </c>
      <c r="V9" s="745">
        <v>1.2969287146135495</v>
      </c>
      <c r="W9" s="746">
        <v>2.335939486397152</v>
      </c>
    </row>
    <row r="10" spans="1:23" s="740" customFormat="1" ht="15" customHeight="1">
      <c r="A10" s="835" t="s">
        <v>549</v>
      </c>
      <c r="B10" s="836"/>
      <c r="C10" s="741">
        <f aca="true" t="shared" si="4" ref="C10:U10">C17+C33+C34+C35+C36+C37+C38+C39+C50</f>
        <v>68617</v>
      </c>
      <c r="D10" s="742">
        <f t="shared" si="4"/>
        <v>19342</v>
      </c>
      <c r="E10" s="742">
        <f t="shared" si="4"/>
        <v>2167</v>
      </c>
      <c r="F10" s="742">
        <f t="shared" si="4"/>
        <v>3922</v>
      </c>
      <c r="G10" s="742">
        <f t="shared" si="4"/>
        <v>32</v>
      </c>
      <c r="H10" s="742">
        <f t="shared" si="4"/>
        <v>13221</v>
      </c>
      <c r="I10" s="743">
        <f t="shared" si="4"/>
        <v>0</v>
      </c>
      <c r="J10" s="742">
        <f t="shared" si="4"/>
        <v>287</v>
      </c>
      <c r="K10" s="742">
        <f t="shared" si="4"/>
        <v>45159</v>
      </c>
      <c r="L10" s="742">
        <f t="shared" si="4"/>
        <v>9829</v>
      </c>
      <c r="M10" s="742">
        <f t="shared" si="4"/>
        <v>20830</v>
      </c>
      <c r="N10" s="742">
        <f t="shared" si="4"/>
        <v>14500</v>
      </c>
      <c r="O10" s="742">
        <f t="shared" si="4"/>
        <v>2178</v>
      </c>
      <c r="P10" s="742">
        <f t="shared" si="4"/>
        <v>1087</v>
      </c>
      <c r="Q10" s="742">
        <f t="shared" si="4"/>
        <v>904</v>
      </c>
      <c r="R10" s="742">
        <f t="shared" si="4"/>
        <v>187</v>
      </c>
      <c r="S10" s="742">
        <f t="shared" si="4"/>
        <v>1651</v>
      </c>
      <c r="T10" s="742">
        <f t="shared" si="4"/>
        <v>851</v>
      </c>
      <c r="U10" s="744">
        <f t="shared" si="4"/>
        <v>800</v>
      </c>
      <c r="V10" s="745">
        <v>1.3104478482008832</v>
      </c>
      <c r="W10" s="746">
        <v>2.5210155044455873</v>
      </c>
    </row>
    <row r="11" spans="1:23" s="740" customFormat="1" ht="15" customHeight="1">
      <c r="A11" s="835" t="s">
        <v>550</v>
      </c>
      <c r="B11" s="836"/>
      <c r="C11" s="741">
        <f aca="true" t="shared" si="5" ref="C11:U11">C14+C21+C25+C40+C41+C42+C43+C44+C51</f>
        <v>181263</v>
      </c>
      <c r="D11" s="742">
        <f t="shared" si="5"/>
        <v>42955</v>
      </c>
      <c r="E11" s="742">
        <f t="shared" si="5"/>
        <v>5335</v>
      </c>
      <c r="F11" s="742">
        <f t="shared" si="5"/>
        <v>8509</v>
      </c>
      <c r="G11" s="742">
        <f t="shared" si="5"/>
        <v>77</v>
      </c>
      <c r="H11" s="742">
        <f t="shared" si="5"/>
        <v>29034</v>
      </c>
      <c r="I11" s="743">
        <f t="shared" si="5"/>
        <v>2</v>
      </c>
      <c r="J11" s="742">
        <f t="shared" si="5"/>
        <v>478</v>
      </c>
      <c r="K11" s="742">
        <f t="shared" si="5"/>
        <v>128115</v>
      </c>
      <c r="L11" s="742">
        <f t="shared" si="5"/>
        <v>27794</v>
      </c>
      <c r="M11" s="742">
        <f t="shared" si="5"/>
        <v>56098</v>
      </c>
      <c r="N11" s="742">
        <f t="shared" si="5"/>
        <v>44223</v>
      </c>
      <c r="O11" s="742">
        <f t="shared" si="5"/>
        <v>4639</v>
      </c>
      <c r="P11" s="742">
        <f t="shared" si="5"/>
        <v>2468</v>
      </c>
      <c r="Q11" s="742">
        <f t="shared" si="5"/>
        <v>1839</v>
      </c>
      <c r="R11" s="742">
        <f t="shared" si="5"/>
        <v>332</v>
      </c>
      <c r="S11" s="742">
        <f t="shared" si="5"/>
        <v>5076</v>
      </c>
      <c r="T11" s="742">
        <f t="shared" si="5"/>
        <v>2582</v>
      </c>
      <c r="U11" s="744">
        <f t="shared" si="5"/>
        <v>2494</v>
      </c>
      <c r="V11" s="745">
        <v>1.293330685247403</v>
      </c>
      <c r="W11" s="746">
        <v>2.399880842049517</v>
      </c>
    </row>
    <row r="12" spans="1:23" s="740" customFormat="1" ht="15" customHeight="1">
      <c r="A12" s="835" t="s">
        <v>551</v>
      </c>
      <c r="B12" s="836"/>
      <c r="C12" s="741">
        <f>C15+C16+C46+C45++C47+C52</f>
        <v>235846</v>
      </c>
      <c r="D12" s="742">
        <f aca="true" t="shared" si="6" ref="D12:U12">D15+D16+D46+D45+D47+D52</f>
        <v>59989</v>
      </c>
      <c r="E12" s="742">
        <f t="shared" si="6"/>
        <v>6912</v>
      </c>
      <c r="F12" s="742">
        <f t="shared" si="6"/>
        <v>12722</v>
      </c>
      <c r="G12" s="742">
        <f t="shared" si="6"/>
        <v>245</v>
      </c>
      <c r="H12" s="742">
        <f t="shared" si="6"/>
        <v>40110</v>
      </c>
      <c r="I12" s="743">
        <f t="shared" si="6"/>
        <v>3</v>
      </c>
      <c r="J12" s="742">
        <f t="shared" si="6"/>
        <v>734</v>
      </c>
      <c r="K12" s="742">
        <f t="shared" si="6"/>
        <v>162546</v>
      </c>
      <c r="L12" s="742">
        <f t="shared" si="6"/>
        <v>31508</v>
      </c>
      <c r="M12" s="742">
        <f t="shared" si="6"/>
        <v>72416</v>
      </c>
      <c r="N12" s="742">
        <f t="shared" si="6"/>
        <v>58622</v>
      </c>
      <c r="O12" s="742">
        <f t="shared" si="6"/>
        <v>6451</v>
      </c>
      <c r="P12" s="742">
        <f t="shared" si="6"/>
        <v>4078</v>
      </c>
      <c r="Q12" s="742">
        <f t="shared" si="6"/>
        <v>1757</v>
      </c>
      <c r="R12" s="742">
        <f t="shared" si="6"/>
        <v>616</v>
      </c>
      <c r="S12" s="742">
        <f t="shared" si="6"/>
        <v>6126</v>
      </c>
      <c r="T12" s="742">
        <f t="shared" si="6"/>
        <v>2997</v>
      </c>
      <c r="U12" s="744">
        <f t="shared" si="6"/>
        <v>3129</v>
      </c>
      <c r="V12" s="745">
        <v>1.3051609948864937</v>
      </c>
      <c r="W12" s="746">
        <v>2.2969029996104404</v>
      </c>
    </row>
    <row r="13" spans="1:23" s="740" customFormat="1" ht="22.5" customHeight="1">
      <c r="A13" s="747"/>
      <c r="B13" s="343" t="s">
        <v>552</v>
      </c>
      <c r="C13" s="748">
        <f aca="true" t="shared" si="7" ref="C13:C52">D13+J13+K13+O13+S13</f>
        <v>187354</v>
      </c>
      <c r="D13" s="749">
        <f aca="true" t="shared" si="8" ref="D13:D52">SUM(E13:H13)</f>
        <v>35582</v>
      </c>
      <c r="E13" s="750">
        <v>5668</v>
      </c>
      <c r="F13" s="750">
        <v>12010</v>
      </c>
      <c r="G13" s="750">
        <v>48</v>
      </c>
      <c r="H13" s="750">
        <f>17853+3</f>
        <v>17856</v>
      </c>
      <c r="I13" s="751">
        <v>3</v>
      </c>
      <c r="J13" s="750">
        <v>521</v>
      </c>
      <c r="K13" s="749">
        <f aca="true" t="shared" si="9" ref="K13:K52">SUM(L13:N13)</f>
        <v>142199</v>
      </c>
      <c r="L13" s="750">
        <v>33113</v>
      </c>
      <c r="M13" s="750">
        <v>70025</v>
      </c>
      <c r="N13" s="750">
        <v>39061</v>
      </c>
      <c r="O13" s="749">
        <f aca="true" t="shared" si="10" ref="O13:O52">SUM(P13:R13)</f>
        <v>4044</v>
      </c>
      <c r="P13" s="750">
        <v>2951</v>
      </c>
      <c r="Q13" s="750">
        <v>759</v>
      </c>
      <c r="R13" s="750">
        <v>334</v>
      </c>
      <c r="S13" s="749">
        <f aca="true" t="shared" si="11" ref="S13:S52">SUM(T13:U13)</f>
        <v>5008</v>
      </c>
      <c r="T13" s="750">
        <v>2315</v>
      </c>
      <c r="U13" s="752">
        <v>2693</v>
      </c>
      <c r="V13" s="753">
        <v>1.34</v>
      </c>
      <c r="W13" s="754">
        <v>2.02</v>
      </c>
    </row>
    <row r="14" spans="1:23" s="740" customFormat="1" ht="15" customHeight="1">
      <c r="A14" s="747"/>
      <c r="B14" s="343" t="s">
        <v>553</v>
      </c>
      <c r="C14" s="748">
        <f t="shared" si="7"/>
        <v>66323</v>
      </c>
      <c r="D14" s="749">
        <f t="shared" si="8"/>
        <v>13216</v>
      </c>
      <c r="E14" s="750">
        <v>1916</v>
      </c>
      <c r="F14" s="750">
        <v>2898</v>
      </c>
      <c r="G14" s="750">
        <v>9</v>
      </c>
      <c r="H14" s="750">
        <f>8392+1</f>
        <v>8393</v>
      </c>
      <c r="I14" s="751">
        <v>1</v>
      </c>
      <c r="J14" s="750">
        <v>208</v>
      </c>
      <c r="K14" s="749">
        <f t="shared" si="9"/>
        <v>49234</v>
      </c>
      <c r="L14" s="750">
        <v>10576</v>
      </c>
      <c r="M14" s="750">
        <v>21361</v>
      </c>
      <c r="N14" s="750">
        <v>17297</v>
      </c>
      <c r="O14" s="749">
        <f t="shared" si="10"/>
        <v>1688</v>
      </c>
      <c r="P14" s="750">
        <v>963</v>
      </c>
      <c r="Q14" s="750">
        <v>643</v>
      </c>
      <c r="R14" s="750">
        <v>82</v>
      </c>
      <c r="S14" s="749">
        <f t="shared" si="11"/>
        <v>1977</v>
      </c>
      <c r="T14" s="750">
        <v>1026</v>
      </c>
      <c r="U14" s="752">
        <v>951</v>
      </c>
      <c r="V14" s="753">
        <v>1.35</v>
      </c>
      <c r="W14" s="754">
        <v>2.09</v>
      </c>
    </row>
    <row r="15" spans="1:23" s="740" customFormat="1" ht="15" customHeight="1">
      <c r="A15" s="747"/>
      <c r="B15" s="343" t="s">
        <v>187</v>
      </c>
      <c r="C15" s="748">
        <f t="shared" si="7"/>
        <v>105029</v>
      </c>
      <c r="D15" s="749">
        <f t="shared" si="8"/>
        <v>26066</v>
      </c>
      <c r="E15" s="750">
        <v>2643</v>
      </c>
      <c r="F15" s="750">
        <v>5656</v>
      </c>
      <c r="G15" s="750">
        <v>41</v>
      </c>
      <c r="H15" s="750">
        <f>17724+2</f>
        <v>17726</v>
      </c>
      <c r="I15" s="751">
        <v>2</v>
      </c>
      <c r="J15" s="750">
        <v>397</v>
      </c>
      <c r="K15" s="749">
        <f t="shared" si="9"/>
        <v>73417</v>
      </c>
      <c r="L15" s="750">
        <v>13769</v>
      </c>
      <c r="M15" s="750">
        <v>33025</v>
      </c>
      <c r="N15" s="750">
        <v>26623</v>
      </c>
      <c r="O15" s="749">
        <f t="shared" si="10"/>
        <v>2500</v>
      </c>
      <c r="P15" s="750">
        <v>1472</v>
      </c>
      <c r="Q15" s="750">
        <v>726</v>
      </c>
      <c r="R15" s="750">
        <v>302</v>
      </c>
      <c r="S15" s="749">
        <f t="shared" si="11"/>
        <v>2649</v>
      </c>
      <c r="T15" s="750">
        <v>1355</v>
      </c>
      <c r="U15" s="752">
        <v>1294</v>
      </c>
      <c r="V15" s="753">
        <v>1.36</v>
      </c>
      <c r="W15" s="754">
        <v>2.23</v>
      </c>
    </row>
    <row r="16" spans="1:23" s="740" customFormat="1" ht="15" customHeight="1">
      <c r="A16" s="747"/>
      <c r="B16" s="343" t="s">
        <v>180</v>
      </c>
      <c r="C16" s="748">
        <f t="shared" si="7"/>
        <v>91055</v>
      </c>
      <c r="D16" s="749">
        <f t="shared" si="8"/>
        <v>22496</v>
      </c>
      <c r="E16" s="750">
        <v>3017</v>
      </c>
      <c r="F16" s="750">
        <v>5005</v>
      </c>
      <c r="G16" s="750">
        <v>161</v>
      </c>
      <c r="H16" s="750">
        <f>14312+1</f>
        <v>14313</v>
      </c>
      <c r="I16" s="751">
        <v>1</v>
      </c>
      <c r="J16" s="750">
        <v>240</v>
      </c>
      <c r="K16" s="749">
        <f t="shared" si="9"/>
        <v>62967</v>
      </c>
      <c r="L16" s="750">
        <v>12661</v>
      </c>
      <c r="M16" s="750">
        <v>28019</v>
      </c>
      <c r="N16" s="750">
        <v>22287</v>
      </c>
      <c r="O16" s="749">
        <f t="shared" si="10"/>
        <v>2880</v>
      </c>
      <c r="P16" s="750">
        <v>1933</v>
      </c>
      <c r="Q16" s="750">
        <v>731</v>
      </c>
      <c r="R16" s="750">
        <v>216</v>
      </c>
      <c r="S16" s="749">
        <f t="shared" si="11"/>
        <v>2472</v>
      </c>
      <c r="T16" s="750">
        <v>1150</v>
      </c>
      <c r="U16" s="752">
        <v>1322</v>
      </c>
      <c r="V16" s="753">
        <v>1.28</v>
      </c>
      <c r="W16" s="754">
        <v>2.2</v>
      </c>
    </row>
    <row r="17" spans="1:23" s="740" customFormat="1" ht="15" customHeight="1">
      <c r="A17" s="747"/>
      <c r="B17" s="343" t="s">
        <v>554</v>
      </c>
      <c r="C17" s="748">
        <f t="shared" si="7"/>
        <v>30480</v>
      </c>
      <c r="D17" s="749">
        <f t="shared" si="8"/>
        <v>7411</v>
      </c>
      <c r="E17" s="750">
        <v>1045</v>
      </c>
      <c r="F17" s="750">
        <v>1727</v>
      </c>
      <c r="G17" s="750">
        <v>23</v>
      </c>
      <c r="H17" s="750">
        <v>4616</v>
      </c>
      <c r="I17" s="751">
        <v>0</v>
      </c>
      <c r="J17" s="750">
        <v>117</v>
      </c>
      <c r="K17" s="749">
        <f t="shared" si="9"/>
        <v>21031</v>
      </c>
      <c r="L17" s="750">
        <v>4366</v>
      </c>
      <c r="M17" s="750">
        <v>9871</v>
      </c>
      <c r="N17" s="750">
        <v>6794</v>
      </c>
      <c r="O17" s="749">
        <f t="shared" si="10"/>
        <v>1094</v>
      </c>
      <c r="P17" s="750">
        <v>575</v>
      </c>
      <c r="Q17" s="750">
        <v>449</v>
      </c>
      <c r="R17" s="750">
        <v>70</v>
      </c>
      <c r="S17" s="749">
        <f t="shared" si="11"/>
        <v>827</v>
      </c>
      <c r="T17" s="750">
        <v>431</v>
      </c>
      <c r="U17" s="752">
        <v>396</v>
      </c>
      <c r="V17" s="753">
        <v>1.32</v>
      </c>
      <c r="W17" s="754">
        <v>2.28</v>
      </c>
    </row>
    <row r="18" spans="1:23" s="740" customFormat="1" ht="15" customHeight="1">
      <c r="A18" s="747"/>
      <c r="B18" s="343" t="s">
        <v>555</v>
      </c>
      <c r="C18" s="748">
        <f t="shared" si="7"/>
        <v>35209</v>
      </c>
      <c r="D18" s="749">
        <f t="shared" si="8"/>
        <v>8758</v>
      </c>
      <c r="E18" s="750">
        <v>992</v>
      </c>
      <c r="F18" s="750">
        <v>1733</v>
      </c>
      <c r="G18" s="750">
        <v>8</v>
      </c>
      <c r="H18" s="750">
        <v>6025</v>
      </c>
      <c r="I18" s="751">
        <v>0</v>
      </c>
      <c r="J18" s="750">
        <v>147</v>
      </c>
      <c r="K18" s="749">
        <f t="shared" si="9"/>
        <v>24559</v>
      </c>
      <c r="L18" s="750">
        <v>5265</v>
      </c>
      <c r="M18" s="750">
        <v>10806</v>
      </c>
      <c r="N18" s="750">
        <v>8488</v>
      </c>
      <c r="O18" s="749">
        <f t="shared" si="10"/>
        <v>1002</v>
      </c>
      <c r="P18" s="750">
        <v>563</v>
      </c>
      <c r="Q18" s="750">
        <v>339</v>
      </c>
      <c r="R18" s="750">
        <v>100</v>
      </c>
      <c r="S18" s="749">
        <f t="shared" si="11"/>
        <v>743</v>
      </c>
      <c r="T18" s="750">
        <v>366</v>
      </c>
      <c r="U18" s="752">
        <v>377</v>
      </c>
      <c r="V18" s="753">
        <v>1.24</v>
      </c>
      <c r="W18" s="754">
        <v>2.78</v>
      </c>
    </row>
    <row r="19" spans="1:23" s="740" customFormat="1" ht="15" customHeight="1">
      <c r="A19" s="747"/>
      <c r="B19" s="343" t="s">
        <v>556</v>
      </c>
      <c r="C19" s="748">
        <f t="shared" si="7"/>
        <v>26065</v>
      </c>
      <c r="D19" s="749">
        <f t="shared" si="8"/>
        <v>5676</v>
      </c>
      <c r="E19" s="750">
        <v>675</v>
      </c>
      <c r="F19" s="750">
        <v>1155</v>
      </c>
      <c r="G19" s="750">
        <v>2</v>
      </c>
      <c r="H19" s="750">
        <v>3844</v>
      </c>
      <c r="I19" s="751">
        <v>0</v>
      </c>
      <c r="J19" s="750">
        <v>91</v>
      </c>
      <c r="K19" s="749">
        <f t="shared" si="9"/>
        <v>19082</v>
      </c>
      <c r="L19" s="750">
        <v>4052</v>
      </c>
      <c r="M19" s="750">
        <v>8592</v>
      </c>
      <c r="N19" s="750">
        <v>6438</v>
      </c>
      <c r="O19" s="749">
        <f t="shared" si="10"/>
        <v>539</v>
      </c>
      <c r="P19" s="750">
        <v>333</v>
      </c>
      <c r="Q19" s="750">
        <v>149</v>
      </c>
      <c r="R19" s="750">
        <v>57</v>
      </c>
      <c r="S19" s="749">
        <f t="shared" si="11"/>
        <v>677</v>
      </c>
      <c r="T19" s="750">
        <v>304</v>
      </c>
      <c r="U19" s="752">
        <v>373</v>
      </c>
      <c r="V19" s="753">
        <v>1.36</v>
      </c>
      <c r="W19" s="754">
        <v>2.26</v>
      </c>
    </row>
    <row r="20" spans="1:23" s="740" customFormat="1" ht="15" customHeight="1">
      <c r="A20" s="747"/>
      <c r="B20" s="343" t="s">
        <v>557</v>
      </c>
      <c r="C20" s="748">
        <f t="shared" si="7"/>
        <v>22968</v>
      </c>
      <c r="D20" s="749">
        <f t="shared" si="8"/>
        <v>6722</v>
      </c>
      <c r="E20" s="750">
        <v>574</v>
      </c>
      <c r="F20" s="750">
        <v>1612</v>
      </c>
      <c r="G20" s="750">
        <v>4</v>
      </c>
      <c r="H20" s="750">
        <v>4532</v>
      </c>
      <c r="I20" s="751">
        <v>0</v>
      </c>
      <c r="J20" s="750">
        <v>60</v>
      </c>
      <c r="K20" s="749">
        <f t="shared" si="9"/>
        <v>15185</v>
      </c>
      <c r="L20" s="750">
        <v>3293</v>
      </c>
      <c r="M20" s="750">
        <v>7006</v>
      </c>
      <c r="N20" s="750">
        <v>4886</v>
      </c>
      <c r="O20" s="749">
        <f t="shared" si="10"/>
        <v>513</v>
      </c>
      <c r="P20" s="750">
        <v>253</v>
      </c>
      <c r="Q20" s="750">
        <v>201</v>
      </c>
      <c r="R20" s="750">
        <v>59</v>
      </c>
      <c r="S20" s="749">
        <f t="shared" si="11"/>
        <v>488</v>
      </c>
      <c r="T20" s="750">
        <v>260</v>
      </c>
      <c r="U20" s="752">
        <v>228</v>
      </c>
      <c r="V20" s="753">
        <v>1.23</v>
      </c>
      <c r="W20" s="754">
        <v>2.83</v>
      </c>
    </row>
    <row r="21" spans="1:23" s="740" customFormat="1" ht="15" customHeight="1">
      <c r="A21" s="747"/>
      <c r="B21" s="343" t="s">
        <v>558</v>
      </c>
      <c r="C21" s="748">
        <f t="shared" si="7"/>
        <v>24678</v>
      </c>
      <c r="D21" s="749">
        <f t="shared" si="8"/>
        <v>5952</v>
      </c>
      <c r="E21" s="750">
        <v>830</v>
      </c>
      <c r="F21" s="750">
        <v>1443</v>
      </c>
      <c r="G21" s="750">
        <v>11</v>
      </c>
      <c r="H21" s="750">
        <v>3668</v>
      </c>
      <c r="I21" s="751">
        <v>0</v>
      </c>
      <c r="J21" s="750">
        <v>60</v>
      </c>
      <c r="K21" s="749">
        <f t="shared" si="9"/>
        <v>17300</v>
      </c>
      <c r="L21" s="750">
        <v>4048</v>
      </c>
      <c r="M21" s="750">
        <v>7720</v>
      </c>
      <c r="N21" s="750">
        <v>5532</v>
      </c>
      <c r="O21" s="749">
        <f t="shared" si="10"/>
        <v>717</v>
      </c>
      <c r="P21" s="750">
        <v>372</v>
      </c>
      <c r="Q21" s="750">
        <v>291</v>
      </c>
      <c r="R21" s="750">
        <v>54</v>
      </c>
      <c r="S21" s="749">
        <f t="shared" si="11"/>
        <v>649</v>
      </c>
      <c r="T21" s="750">
        <v>329</v>
      </c>
      <c r="U21" s="752">
        <v>320</v>
      </c>
      <c r="V21" s="753">
        <v>1.24</v>
      </c>
      <c r="W21" s="754">
        <v>2.55</v>
      </c>
    </row>
    <row r="22" spans="1:23" s="740" customFormat="1" ht="15" customHeight="1">
      <c r="A22" s="747"/>
      <c r="B22" s="343" t="s">
        <v>559</v>
      </c>
      <c r="C22" s="748">
        <f t="shared" si="7"/>
        <v>52285</v>
      </c>
      <c r="D22" s="749">
        <f t="shared" si="8"/>
        <v>12086</v>
      </c>
      <c r="E22" s="750">
        <v>1869</v>
      </c>
      <c r="F22" s="750">
        <v>2669</v>
      </c>
      <c r="G22" s="750">
        <v>26</v>
      </c>
      <c r="H22" s="750">
        <f>7521+1</f>
        <v>7522</v>
      </c>
      <c r="I22" s="751">
        <v>1</v>
      </c>
      <c r="J22" s="750">
        <v>116</v>
      </c>
      <c r="K22" s="749">
        <f t="shared" si="9"/>
        <v>37611</v>
      </c>
      <c r="L22" s="750">
        <v>8361</v>
      </c>
      <c r="M22" s="750">
        <v>16677</v>
      </c>
      <c r="N22" s="750">
        <v>12573</v>
      </c>
      <c r="O22" s="749">
        <f t="shared" si="10"/>
        <v>1280</v>
      </c>
      <c r="P22" s="750">
        <v>834</v>
      </c>
      <c r="Q22" s="750">
        <v>345</v>
      </c>
      <c r="R22" s="750">
        <v>101</v>
      </c>
      <c r="S22" s="749">
        <f t="shared" si="11"/>
        <v>1192</v>
      </c>
      <c r="T22" s="750">
        <v>631</v>
      </c>
      <c r="U22" s="752">
        <v>561</v>
      </c>
      <c r="V22" s="753">
        <v>1.2</v>
      </c>
      <c r="W22" s="754">
        <v>2.67</v>
      </c>
    </row>
    <row r="23" spans="1:23" s="740" customFormat="1" ht="15" customHeight="1">
      <c r="A23" s="747"/>
      <c r="B23" s="343" t="s">
        <v>560</v>
      </c>
      <c r="C23" s="748">
        <f t="shared" si="7"/>
        <v>36392</v>
      </c>
      <c r="D23" s="749">
        <f t="shared" si="8"/>
        <v>8885</v>
      </c>
      <c r="E23" s="750">
        <v>1042</v>
      </c>
      <c r="F23" s="750">
        <v>1852</v>
      </c>
      <c r="G23" s="750">
        <v>7</v>
      </c>
      <c r="H23" s="750">
        <v>5984</v>
      </c>
      <c r="I23" s="751">
        <v>0</v>
      </c>
      <c r="J23" s="750">
        <v>78</v>
      </c>
      <c r="K23" s="749">
        <f t="shared" si="9"/>
        <v>25679</v>
      </c>
      <c r="L23" s="750">
        <v>5748</v>
      </c>
      <c r="M23" s="750">
        <v>11371</v>
      </c>
      <c r="N23" s="750">
        <v>8560</v>
      </c>
      <c r="O23" s="749">
        <f t="shared" si="10"/>
        <v>871</v>
      </c>
      <c r="P23" s="750">
        <v>511</v>
      </c>
      <c r="Q23" s="750">
        <v>288</v>
      </c>
      <c r="R23" s="750">
        <v>72</v>
      </c>
      <c r="S23" s="749">
        <f t="shared" si="11"/>
        <v>879</v>
      </c>
      <c r="T23" s="750">
        <v>466</v>
      </c>
      <c r="U23" s="752">
        <v>413</v>
      </c>
      <c r="V23" s="753">
        <v>1.27</v>
      </c>
      <c r="W23" s="754">
        <v>2.48</v>
      </c>
    </row>
    <row r="24" spans="1:23" s="740" customFormat="1" ht="15" customHeight="1">
      <c r="A24" s="747"/>
      <c r="B24" s="343" t="s">
        <v>561</v>
      </c>
      <c r="C24" s="748">
        <f t="shared" si="7"/>
        <v>16891</v>
      </c>
      <c r="D24" s="749">
        <f t="shared" si="8"/>
        <v>5344</v>
      </c>
      <c r="E24" s="750">
        <v>560</v>
      </c>
      <c r="F24" s="750">
        <v>1639</v>
      </c>
      <c r="G24" s="750">
        <v>10</v>
      </c>
      <c r="H24" s="750">
        <f>3134+1</f>
        <v>3135</v>
      </c>
      <c r="I24" s="751">
        <v>1</v>
      </c>
      <c r="J24" s="750">
        <v>44</v>
      </c>
      <c r="K24" s="749">
        <f t="shared" si="9"/>
        <v>10677</v>
      </c>
      <c r="L24" s="750">
        <v>2348</v>
      </c>
      <c r="M24" s="750">
        <v>4742</v>
      </c>
      <c r="N24" s="750">
        <v>3587</v>
      </c>
      <c r="O24" s="749">
        <f t="shared" si="10"/>
        <v>455</v>
      </c>
      <c r="P24" s="750">
        <v>219</v>
      </c>
      <c r="Q24" s="750">
        <v>215</v>
      </c>
      <c r="R24" s="750">
        <v>21</v>
      </c>
      <c r="S24" s="749">
        <f t="shared" si="11"/>
        <v>371</v>
      </c>
      <c r="T24" s="750">
        <v>184</v>
      </c>
      <c r="U24" s="752">
        <v>187</v>
      </c>
      <c r="V24" s="753">
        <v>1.22</v>
      </c>
      <c r="W24" s="754">
        <v>2.92</v>
      </c>
    </row>
    <row r="25" spans="1:23" s="740" customFormat="1" ht="15" customHeight="1">
      <c r="A25" s="747"/>
      <c r="B25" s="343" t="s">
        <v>562</v>
      </c>
      <c r="C25" s="748">
        <f t="shared" si="7"/>
        <v>26906</v>
      </c>
      <c r="D25" s="749">
        <f t="shared" si="8"/>
        <v>6520</v>
      </c>
      <c r="E25" s="750">
        <v>819</v>
      </c>
      <c r="F25" s="750">
        <v>1286</v>
      </c>
      <c r="G25" s="750">
        <v>24</v>
      </c>
      <c r="H25" s="750">
        <v>4391</v>
      </c>
      <c r="I25" s="751">
        <v>0</v>
      </c>
      <c r="J25" s="750">
        <v>61</v>
      </c>
      <c r="K25" s="749">
        <f t="shared" si="9"/>
        <v>18880</v>
      </c>
      <c r="L25" s="750">
        <v>4020</v>
      </c>
      <c r="M25" s="750">
        <v>8331</v>
      </c>
      <c r="N25" s="750">
        <v>6529</v>
      </c>
      <c r="O25" s="749">
        <f t="shared" si="10"/>
        <v>662</v>
      </c>
      <c r="P25" s="750">
        <v>365</v>
      </c>
      <c r="Q25" s="750">
        <v>258</v>
      </c>
      <c r="R25" s="750">
        <v>39</v>
      </c>
      <c r="S25" s="749">
        <f t="shared" si="11"/>
        <v>783</v>
      </c>
      <c r="T25" s="750">
        <v>411</v>
      </c>
      <c r="U25" s="752">
        <v>372</v>
      </c>
      <c r="V25" s="753">
        <v>1.3</v>
      </c>
      <c r="W25" s="754">
        <v>2.48</v>
      </c>
    </row>
    <row r="26" spans="1:23" s="740" customFormat="1" ht="15" customHeight="1">
      <c r="A26" s="747"/>
      <c r="B26" s="343" t="s">
        <v>563</v>
      </c>
      <c r="C26" s="755">
        <f t="shared" si="7"/>
        <v>10953</v>
      </c>
      <c r="D26" s="749">
        <f t="shared" si="8"/>
        <v>2164</v>
      </c>
      <c r="E26" s="756">
        <v>183</v>
      </c>
      <c r="F26" s="756">
        <v>412</v>
      </c>
      <c r="G26" s="756">
        <v>0</v>
      </c>
      <c r="H26" s="756">
        <v>1569</v>
      </c>
      <c r="I26" s="757">
        <v>0</v>
      </c>
      <c r="J26" s="756">
        <v>8</v>
      </c>
      <c r="K26" s="758">
        <f t="shared" si="9"/>
        <v>8406</v>
      </c>
      <c r="L26" s="756">
        <v>1676</v>
      </c>
      <c r="M26" s="756">
        <v>3861</v>
      </c>
      <c r="N26" s="756">
        <v>2869</v>
      </c>
      <c r="O26" s="758">
        <f t="shared" si="10"/>
        <v>151</v>
      </c>
      <c r="P26" s="756">
        <v>112</v>
      </c>
      <c r="Q26" s="756">
        <v>21</v>
      </c>
      <c r="R26" s="756">
        <v>18</v>
      </c>
      <c r="S26" s="758">
        <f t="shared" si="11"/>
        <v>224</v>
      </c>
      <c r="T26" s="756">
        <v>101</v>
      </c>
      <c r="U26" s="759">
        <v>123</v>
      </c>
      <c r="V26" s="753">
        <v>1.42</v>
      </c>
      <c r="W26" s="754">
        <v>2.41</v>
      </c>
    </row>
    <row r="27" spans="1:23" s="740" customFormat="1" ht="15" customHeight="1">
      <c r="A27" s="747"/>
      <c r="B27" s="343" t="s">
        <v>564</v>
      </c>
      <c r="C27" s="755">
        <f t="shared" si="7"/>
        <v>9822</v>
      </c>
      <c r="D27" s="749">
        <f t="shared" si="8"/>
        <v>2291</v>
      </c>
      <c r="E27" s="756">
        <v>264</v>
      </c>
      <c r="F27" s="756">
        <v>378</v>
      </c>
      <c r="G27" s="756">
        <v>1</v>
      </c>
      <c r="H27" s="756">
        <v>1648</v>
      </c>
      <c r="I27" s="757">
        <v>0</v>
      </c>
      <c r="J27" s="756">
        <v>11</v>
      </c>
      <c r="K27" s="758">
        <f t="shared" si="9"/>
        <v>7149</v>
      </c>
      <c r="L27" s="756">
        <v>1433</v>
      </c>
      <c r="M27" s="756">
        <v>3228</v>
      </c>
      <c r="N27" s="756">
        <v>2488</v>
      </c>
      <c r="O27" s="758">
        <f t="shared" si="10"/>
        <v>155</v>
      </c>
      <c r="P27" s="756">
        <v>90</v>
      </c>
      <c r="Q27" s="756">
        <v>50</v>
      </c>
      <c r="R27" s="756">
        <v>15</v>
      </c>
      <c r="S27" s="758">
        <f t="shared" si="11"/>
        <v>216</v>
      </c>
      <c r="T27" s="756">
        <v>96</v>
      </c>
      <c r="U27" s="759">
        <v>120</v>
      </c>
      <c r="V27" s="753">
        <v>1.29</v>
      </c>
      <c r="W27" s="754">
        <v>2.8</v>
      </c>
    </row>
    <row r="28" spans="1:23" s="740" customFormat="1" ht="15" customHeight="1">
      <c r="A28" s="747"/>
      <c r="B28" s="343" t="s">
        <v>565</v>
      </c>
      <c r="C28" s="755">
        <f t="shared" si="7"/>
        <v>16382</v>
      </c>
      <c r="D28" s="749">
        <f t="shared" si="8"/>
        <v>4139</v>
      </c>
      <c r="E28" s="756">
        <v>370</v>
      </c>
      <c r="F28" s="756">
        <v>840</v>
      </c>
      <c r="G28" s="756">
        <v>2</v>
      </c>
      <c r="H28" s="756">
        <v>2927</v>
      </c>
      <c r="I28" s="757">
        <v>0</v>
      </c>
      <c r="J28" s="756">
        <v>44</v>
      </c>
      <c r="K28" s="758">
        <f t="shared" si="9"/>
        <v>11391</v>
      </c>
      <c r="L28" s="756">
        <v>2440</v>
      </c>
      <c r="M28" s="756">
        <v>5107</v>
      </c>
      <c r="N28" s="756">
        <v>3844</v>
      </c>
      <c r="O28" s="758">
        <f t="shared" si="10"/>
        <v>407</v>
      </c>
      <c r="P28" s="756">
        <v>237</v>
      </c>
      <c r="Q28" s="756">
        <v>122</v>
      </c>
      <c r="R28" s="756">
        <v>48</v>
      </c>
      <c r="S28" s="758">
        <f t="shared" si="11"/>
        <v>401</v>
      </c>
      <c r="T28" s="756">
        <v>218</v>
      </c>
      <c r="U28" s="759">
        <v>183</v>
      </c>
      <c r="V28" s="753">
        <v>1.27</v>
      </c>
      <c r="W28" s="754">
        <v>2.81</v>
      </c>
    </row>
    <row r="29" spans="1:23" s="740" customFormat="1" ht="15" customHeight="1">
      <c r="A29" s="747"/>
      <c r="B29" s="343" t="s">
        <v>566</v>
      </c>
      <c r="C29" s="755">
        <f t="shared" si="7"/>
        <v>5472</v>
      </c>
      <c r="D29" s="749">
        <f t="shared" si="8"/>
        <v>1401</v>
      </c>
      <c r="E29" s="756">
        <v>121</v>
      </c>
      <c r="F29" s="756">
        <v>269</v>
      </c>
      <c r="G29" s="756">
        <v>1</v>
      </c>
      <c r="H29" s="756">
        <v>1010</v>
      </c>
      <c r="I29" s="757">
        <v>0</v>
      </c>
      <c r="J29" s="756">
        <v>34</v>
      </c>
      <c r="K29" s="758">
        <f t="shared" si="9"/>
        <v>3760</v>
      </c>
      <c r="L29" s="756">
        <v>799</v>
      </c>
      <c r="M29" s="756">
        <v>1857</v>
      </c>
      <c r="N29" s="756">
        <v>1104</v>
      </c>
      <c r="O29" s="758">
        <f t="shared" si="10"/>
        <v>162</v>
      </c>
      <c r="P29" s="756">
        <v>73</v>
      </c>
      <c r="Q29" s="756">
        <v>64</v>
      </c>
      <c r="R29" s="756">
        <v>25</v>
      </c>
      <c r="S29" s="758">
        <f t="shared" si="11"/>
        <v>115</v>
      </c>
      <c r="T29" s="756">
        <v>42</v>
      </c>
      <c r="U29" s="759">
        <v>73</v>
      </c>
      <c r="V29" s="753">
        <v>1.27</v>
      </c>
      <c r="W29" s="754">
        <v>2.79</v>
      </c>
    </row>
    <row r="30" spans="1:23" s="740" customFormat="1" ht="15" customHeight="1">
      <c r="A30" s="747"/>
      <c r="B30" s="343" t="s">
        <v>567</v>
      </c>
      <c r="C30" s="755">
        <f t="shared" si="7"/>
        <v>6752</v>
      </c>
      <c r="D30" s="749">
        <f t="shared" si="8"/>
        <v>2110</v>
      </c>
      <c r="E30" s="756">
        <v>109</v>
      </c>
      <c r="F30" s="756">
        <v>367</v>
      </c>
      <c r="G30" s="756">
        <v>0</v>
      </c>
      <c r="H30" s="756">
        <v>1634</v>
      </c>
      <c r="I30" s="757">
        <v>0</v>
      </c>
      <c r="J30" s="756">
        <v>19</v>
      </c>
      <c r="K30" s="758">
        <f t="shared" si="9"/>
        <v>4295</v>
      </c>
      <c r="L30" s="756">
        <v>900</v>
      </c>
      <c r="M30" s="756">
        <v>1921</v>
      </c>
      <c r="N30" s="756">
        <v>1474</v>
      </c>
      <c r="O30" s="758">
        <f t="shared" si="10"/>
        <v>149</v>
      </c>
      <c r="P30" s="756">
        <v>82</v>
      </c>
      <c r="Q30" s="756">
        <v>53</v>
      </c>
      <c r="R30" s="756">
        <v>14</v>
      </c>
      <c r="S30" s="758">
        <f t="shared" si="11"/>
        <v>179</v>
      </c>
      <c r="T30" s="756">
        <v>91</v>
      </c>
      <c r="U30" s="759">
        <v>88</v>
      </c>
      <c r="V30" s="753">
        <v>1.28</v>
      </c>
      <c r="W30" s="754">
        <v>2.66</v>
      </c>
    </row>
    <row r="31" spans="1:23" s="740" customFormat="1" ht="15" customHeight="1">
      <c r="A31" s="747"/>
      <c r="B31" s="343" t="s">
        <v>568</v>
      </c>
      <c r="C31" s="755">
        <f t="shared" si="7"/>
        <v>7402</v>
      </c>
      <c r="D31" s="749">
        <f t="shared" si="8"/>
        <v>1822</v>
      </c>
      <c r="E31" s="756">
        <v>137</v>
      </c>
      <c r="F31" s="756">
        <v>305</v>
      </c>
      <c r="G31" s="756">
        <v>1</v>
      </c>
      <c r="H31" s="756">
        <v>1379</v>
      </c>
      <c r="I31" s="757">
        <v>0</v>
      </c>
      <c r="J31" s="756">
        <v>18</v>
      </c>
      <c r="K31" s="758">
        <f t="shared" si="9"/>
        <v>5180</v>
      </c>
      <c r="L31" s="756">
        <v>1086</v>
      </c>
      <c r="M31" s="756">
        <v>2297</v>
      </c>
      <c r="N31" s="756">
        <v>1797</v>
      </c>
      <c r="O31" s="758">
        <f t="shared" si="10"/>
        <v>185</v>
      </c>
      <c r="P31" s="756">
        <v>91</v>
      </c>
      <c r="Q31" s="756">
        <v>73</v>
      </c>
      <c r="R31" s="756">
        <v>21</v>
      </c>
      <c r="S31" s="758">
        <f t="shared" si="11"/>
        <v>197</v>
      </c>
      <c r="T31" s="756">
        <v>96</v>
      </c>
      <c r="U31" s="759">
        <v>101</v>
      </c>
      <c r="V31" s="753">
        <v>1.32</v>
      </c>
      <c r="W31" s="754">
        <v>2.52</v>
      </c>
    </row>
    <row r="32" spans="1:23" s="740" customFormat="1" ht="15" customHeight="1">
      <c r="A32" s="747"/>
      <c r="B32" s="343" t="s">
        <v>569</v>
      </c>
      <c r="C32" s="755">
        <f t="shared" si="7"/>
        <v>6984</v>
      </c>
      <c r="D32" s="749">
        <f t="shared" si="8"/>
        <v>2122</v>
      </c>
      <c r="E32" s="756">
        <v>196</v>
      </c>
      <c r="F32" s="756">
        <v>699</v>
      </c>
      <c r="G32" s="756">
        <v>0</v>
      </c>
      <c r="H32" s="756">
        <f>1226+1</f>
        <v>1227</v>
      </c>
      <c r="I32" s="757">
        <v>1</v>
      </c>
      <c r="J32" s="756">
        <v>25</v>
      </c>
      <c r="K32" s="758">
        <f t="shared" si="9"/>
        <v>4512</v>
      </c>
      <c r="L32" s="756">
        <v>1034</v>
      </c>
      <c r="M32" s="756">
        <v>2014</v>
      </c>
      <c r="N32" s="756">
        <v>1464</v>
      </c>
      <c r="O32" s="758">
        <f t="shared" si="10"/>
        <v>199</v>
      </c>
      <c r="P32" s="756">
        <v>108</v>
      </c>
      <c r="Q32" s="756">
        <v>72</v>
      </c>
      <c r="R32" s="756">
        <v>19</v>
      </c>
      <c r="S32" s="758">
        <f t="shared" si="11"/>
        <v>126</v>
      </c>
      <c r="T32" s="756">
        <v>68</v>
      </c>
      <c r="U32" s="759">
        <v>58</v>
      </c>
      <c r="V32" s="753">
        <v>1.27</v>
      </c>
      <c r="W32" s="754">
        <v>2.84</v>
      </c>
    </row>
    <row r="33" spans="1:23" s="740" customFormat="1" ht="15" customHeight="1">
      <c r="A33" s="747"/>
      <c r="B33" s="343" t="s">
        <v>570</v>
      </c>
      <c r="C33" s="755">
        <f t="shared" si="7"/>
        <v>5161</v>
      </c>
      <c r="D33" s="749">
        <f t="shared" si="8"/>
        <v>1623</v>
      </c>
      <c r="E33" s="756">
        <v>153</v>
      </c>
      <c r="F33" s="756">
        <v>268</v>
      </c>
      <c r="G33" s="756">
        <v>4</v>
      </c>
      <c r="H33" s="756">
        <v>1198</v>
      </c>
      <c r="I33" s="757">
        <v>0</v>
      </c>
      <c r="J33" s="756">
        <v>11</v>
      </c>
      <c r="K33" s="758">
        <f t="shared" si="9"/>
        <v>3281</v>
      </c>
      <c r="L33" s="756">
        <v>718</v>
      </c>
      <c r="M33" s="756">
        <v>1372</v>
      </c>
      <c r="N33" s="756">
        <v>1191</v>
      </c>
      <c r="O33" s="758">
        <f t="shared" si="10"/>
        <v>119</v>
      </c>
      <c r="P33" s="756">
        <v>51</v>
      </c>
      <c r="Q33" s="756">
        <v>49</v>
      </c>
      <c r="R33" s="756">
        <v>19</v>
      </c>
      <c r="S33" s="758">
        <f t="shared" si="11"/>
        <v>127</v>
      </c>
      <c r="T33" s="756">
        <v>72</v>
      </c>
      <c r="U33" s="759">
        <v>55</v>
      </c>
      <c r="V33" s="753">
        <v>1.33</v>
      </c>
      <c r="W33" s="754">
        <v>2.84</v>
      </c>
    </row>
    <row r="34" spans="1:23" s="740" customFormat="1" ht="15" customHeight="1">
      <c r="A34" s="747"/>
      <c r="B34" s="343" t="s">
        <v>571</v>
      </c>
      <c r="C34" s="755">
        <f t="shared" si="7"/>
        <v>8231</v>
      </c>
      <c r="D34" s="749">
        <f t="shared" si="8"/>
        <v>2608</v>
      </c>
      <c r="E34" s="756">
        <v>275</v>
      </c>
      <c r="F34" s="756">
        <v>521</v>
      </c>
      <c r="G34" s="756">
        <v>1</v>
      </c>
      <c r="H34" s="756">
        <v>1811</v>
      </c>
      <c r="I34" s="757">
        <v>0</v>
      </c>
      <c r="J34" s="756">
        <v>46</v>
      </c>
      <c r="K34" s="758">
        <f t="shared" si="9"/>
        <v>5154</v>
      </c>
      <c r="L34" s="756">
        <v>1283</v>
      </c>
      <c r="M34" s="756">
        <v>2307</v>
      </c>
      <c r="N34" s="756">
        <v>1564</v>
      </c>
      <c r="O34" s="758">
        <f t="shared" si="10"/>
        <v>221</v>
      </c>
      <c r="P34" s="756">
        <v>118</v>
      </c>
      <c r="Q34" s="756">
        <v>87</v>
      </c>
      <c r="R34" s="756">
        <v>16</v>
      </c>
      <c r="S34" s="758">
        <f t="shared" si="11"/>
        <v>202</v>
      </c>
      <c r="T34" s="756">
        <v>111</v>
      </c>
      <c r="U34" s="759">
        <v>91</v>
      </c>
      <c r="V34" s="753">
        <v>1.31</v>
      </c>
      <c r="W34" s="754">
        <v>2.74</v>
      </c>
    </row>
    <row r="35" spans="1:23" s="740" customFormat="1" ht="15" customHeight="1">
      <c r="A35" s="747"/>
      <c r="B35" s="343" t="s">
        <v>572</v>
      </c>
      <c r="C35" s="755">
        <f t="shared" si="7"/>
        <v>4966</v>
      </c>
      <c r="D35" s="749">
        <f t="shared" si="8"/>
        <v>1501</v>
      </c>
      <c r="E35" s="756">
        <v>145</v>
      </c>
      <c r="F35" s="756">
        <v>261</v>
      </c>
      <c r="G35" s="756">
        <v>0</v>
      </c>
      <c r="H35" s="756">
        <v>1095</v>
      </c>
      <c r="I35" s="757">
        <v>0</v>
      </c>
      <c r="J35" s="756">
        <v>19</v>
      </c>
      <c r="K35" s="758">
        <f t="shared" si="9"/>
        <v>3201</v>
      </c>
      <c r="L35" s="756">
        <v>695</v>
      </c>
      <c r="M35" s="756">
        <v>1512</v>
      </c>
      <c r="N35" s="756">
        <v>994</v>
      </c>
      <c r="O35" s="758">
        <f t="shared" si="10"/>
        <v>137</v>
      </c>
      <c r="P35" s="756">
        <v>73</v>
      </c>
      <c r="Q35" s="756">
        <v>53</v>
      </c>
      <c r="R35" s="756">
        <v>11</v>
      </c>
      <c r="S35" s="758">
        <f t="shared" si="11"/>
        <v>108</v>
      </c>
      <c r="T35" s="756">
        <v>49</v>
      </c>
      <c r="U35" s="759">
        <v>59</v>
      </c>
      <c r="V35" s="753">
        <v>1.33</v>
      </c>
      <c r="W35" s="754">
        <v>2.6</v>
      </c>
    </row>
    <row r="36" spans="1:23" s="740" customFormat="1" ht="15" customHeight="1">
      <c r="A36" s="747"/>
      <c r="B36" s="343" t="s">
        <v>573</v>
      </c>
      <c r="C36" s="755">
        <f t="shared" si="7"/>
        <v>7359</v>
      </c>
      <c r="D36" s="749">
        <f t="shared" si="8"/>
        <v>2184</v>
      </c>
      <c r="E36" s="756">
        <v>206</v>
      </c>
      <c r="F36" s="756">
        <v>414</v>
      </c>
      <c r="G36" s="756">
        <v>2</v>
      </c>
      <c r="H36" s="756">
        <v>1562</v>
      </c>
      <c r="I36" s="757">
        <v>0</v>
      </c>
      <c r="J36" s="756">
        <v>18</v>
      </c>
      <c r="K36" s="758">
        <f t="shared" si="9"/>
        <v>4801</v>
      </c>
      <c r="L36" s="756">
        <v>1052</v>
      </c>
      <c r="M36" s="756">
        <v>2268</v>
      </c>
      <c r="N36" s="756">
        <v>1481</v>
      </c>
      <c r="O36" s="758">
        <f t="shared" si="10"/>
        <v>213</v>
      </c>
      <c r="P36" s="756">
        <v>109</v>
      </c>
      <c r="Q36" s="756">
        <v>83</v>
      </c>
      <c r="R36" s="756">
        <v>21</v>
      </c>
      <c r="S36" s="758">
        <f t="shared" si="11"/>
        <v>143</v>
      </c>
      <c r="T36" s="756">
        <v>68</v>
      </c>
      <c r="U36" s="759">
        <v>75</v>
      </c>
      <c r="V36" s="753">
        <v>1.35</v>
      </c>
      <c r="W36" s="754">
        <v>2.47</v>
      </c>
    </row>
    <row r="37" spans="1:23" s="740" customFormat="1" ht="15" customHeight="1">
      <c r="A37" s="747"/>
      <c r="B37" s="343" t="s">
        <v>574</v>
      </c>
      <c r="C37" s="755">
        <f t="shared" si="7"/>
        <v>3491</v>
      </c>
      <c r="D37" s="749">
        <f t="shared" si="8"/>
        <v>1179</v>
      </c>
      <c r="E37" s="756">
        <v>99</v>
      </c>
      <c r="F37" s="756">
        <v>201</v>
      </c>
      <c r="G37" s="756">
        <v>1</v>
      </c>
      <c r="H37" s="756">
        <v>878</v>
      </c>
      <c r="I37" s="757">
        <v>0</v>
      </c>
      <c r="J37" s="756">
        <v>36</v>
      </c>
      <c r="K37" s="758">
        <f t="shared" si="9"/>
        <v>2057</v>
      </c>
      <c r="L37" s="756">
        <v>479</v>
      </c>
      <c r="M37" s="756">
        <v>915</v>
      </c>
      <c r="N37" s="756">
        <v>663</v>
      </c>
      <c r="O37" s="758">
        <f t="shared" si="10"/>
        <v>126</v>
      </c>
      <c r="P37" s="756">
        <v>49</v>
      </c>
      <c r="Q37" s="756">
        <v>56</v>
      </c>
      <c r="R37" s="756">
        <v>21</v>
      </c>
      <c r="S37" s="758">
        <f t="shared" si="11"/>
        <v>93</v>
      </c>
      <c r="T37" s="756">
        <v>50</v>
      </c>
      <c r="U37" s="759">
        <v>43</v>
      </c>
      <c r="V37" s="753">
        <v>1.18</v>
      </c>
      <c r="W37" s="754">
        <v>3.1</v>
      </c>
    </row>
    <row r="38" spans="1:23" s="740" customFormat="1" ht="15" customHeight="1">
      <c r="A38" s="747"/>
      <c r="B38" s="343" t="s">
        <v>575</v>
      </c>
      <c r="C38" s="755">
        <f t="shared" si="7"/>
        <v>4396</v>
      </c>
      <c r="D38" s="749">
        <f t="shared" si="8"/>
        <v>1448</v>
      </c>
      <c r="E38" s="756">
        <v>118</v>
      </c>
      <c r="F38" s="756">
        <v>271</v>
      </c>
      <c r="G38" s="756">
        <v>1</v>
      </c>
      <c r="H38" s="756">
        <v>1058</v>
      </c>
      <c r="I38" s="757">
        <v>0</v>
      </c>
      <c r="J38" s="756">
        <v>20</v>
      </c>
      <c r="K38" s="758">
        <f t="shared" si="9"/>
        <v>2719</v>
      </c>
      <c r="L38" s="756">
        <v>629</v>
      </c>
      <c r="M38" s="756">
        <v>1254</v>
      </c>
      <c r="N38" s="756">
        <v>836</v>
      </c>
      <c r="O38" s="758">
        <f t="shared" si="10"/>
        <v>128</v>
      </c>
      <c r="P38" s="756">
        <v>53</v>
      </c>
      <c r="Q38" s="756">
        <v>62</v>
      </c>
      <c r="R38" s="756">
        <v>13</v>
      </c>
      <c r="S38" s="758">
        <f t="shared" si="11"/>
        <v>81</v>
      </c>
      <c r="T38" s="756">
        <v>36</v>
      </c>
      <c r="U38" s="759">
        <v>45</v>
      </c>
      <c r="V38" s="753">
        <v>1.24</v>
      </c>
      <c r="W38" s="754">
        <v>3.14</v>
      </c>
    </row>
    <row r="39" spans="1:23" s="740" customFormat="1" ht="15" customHeight="1">
      <c r="A39" s="747"/>
      <c r="B39" s="343" t="s">
        <v>576</v>
      </c>
      <c r="C39" s="755">
        <f t="shared" si="7"/>
        <v>4525</v>
      </c>
      <c r="D39" s="749">
        <f t="shared" si="8"/>
        <v>1388</v>
      </c>
      <c r="E39" s="756">
        <v>126</v>
      </c>
      <c r="F39" s="756">
        <v>259</v>
      </c>
      <c r="G39" s="756">
        <v>0</v>
      </c>
      <c r="H39" s="756">
        <v>1003</v>
      </c>
      <c r="I39" s="757">
        <v>0</v>
      </c>
      <c r="J39" s="756">
        <v>20</v>
      </c>
      <c r="K39" s="758">
        <f t="shared" si="9"/>
        <v>2913</v>
      </c>
      <c r="L39" s="756">
        <v>607</v>
      </c>
      <c r="M39" s="756">
        <v>1329</v>
      </c>
      <c r="N39" s="756">
        <v>977</v>
      </c>
      <c r="O39" s="758">
        <f t="shared" si="10"/>
        <v>134</v>
      </c>
      <c r="P39" s="756">
        <v>59</v>
      </c>
      <c r="Q39" s="756">
        <v>59</v>
      </c>
      <c r="R39" s="756">
        <v>16</v>
      </c>
      <c r="S39" s="758">
        <f t="shared" si="11"/>
        <v>70</v>
      </c>
      <c r="T39" s="756">
        <v>34</v>
      </c>
      <c r="U39" s="759">
        <v>36</v>
      </c>
      <c r="V39" s="753">
        <v>1.31</v>
      </c>
      <c r="W39" s="754">
        <v>2.78</v>
      </c>
    </row>
    <row r="40" spans="1:23" s="740" customFormat="1" ht="15" customHeight="1">
      <c r="A40" s="747"/>
      <c r="B40" s="343" t="s">
        <v>577</v>
      </c>
      <c r="C40" s="755">
        <f t="shared" si="7"/>
        <v>21076</v>
      </c>
      <c r="D40" s="749">
        <f t="shared" si="8"/>
        <v>5619</v>
      </c>
      <c r="E40" s="756">
        <v>690</v>
      </c>
      <c r="F40" s="756">
        <v>969</v>
      </c>
      <c r="G40" s="756">
        <v>5</v>
      </c>
      <c r="H40" s="756">
        <v>3955</v>
      </c>
      <c r="I40" s="757">
        <v>0</v>
      </c>
      <c r="J40" s="756">
        <v>37</v>
      </c>
      <c r="K40" s="758">
        <f t="shared" si="9"/>
        <v>14414</v>
      </c>
      <c r="L40" s="756">
        <v>3133</v>
      </c>
      <c r="M40" s="756">
        <v>6176</v>
      </c>
      <c r="N40" s="756">
        <v>5105</v>
      </c>
      <c r="O40" s="758">
        <f t="shared" si="10"/>
        <v>438</v>
      </c>
      <c r="P40" s="756">
        <v>239</v>
      </c>
      <c r="Q40" s="756">
        <v>176</v>
      </c>
      <c r="R40" s="756">
        <v>23</v>
      </c>
      <c r="S40" s="758">
        <f t="shared" si="11"/>
        <v>568</v>
      </c>
      <c r="T40" s="756">
        <v>260</v>
      </c>
      <c r="U40" s="759">
        <v>308</v>
      </c>
      <c r="V40" s="753">
        <v>1.25</v>
      </c>
      <c r="W40" s="754">
        <v>2.85</v>
      </c>
    </row>
    <row r="41" spans="1:23" s="740" customFormat="1" ht="15" customHeight="1">
      <c r="A41" s="747"/>
      <c r="B41" s="343" t="s">
        <v>578</v>
      </c>
      <c r="C41" s="755">
        <f t="shared" si="7"/>
        <v>14913</v>
      </c>
      <c r="D41" s="749">
        <f t="shared" si="8"/>
        <v>4236</v>
      </c>
      <c r="E41" s="756">
        <v>274</v>
      </c>
      <c r="F41" s="756">
        <v>633</v>
      </c>
      <c r="G41" s="756">
        <v>0</v>
      </c>
      <c r="H41" s="756">
        <v>3329</v>
      </c>
      <c r="I41" s="757">
        <v>0</v>
      </c>
      <c r="J41" s="756">
        <v>34</v>
      </c>
      <c r="K41" s="758">
        <f t="shared" si="9"/>
        <v>9946</v>
      </c>
      <c r="L41" s="756">
        <v>2020</v>
      </c>
      <c r="M41" s="756">
        <v>4249</v>
      </c>
      <c r="N41" s="756">
        <v>3677</v>
      </c>
      <c r="O41" s="758">
        <f t="shared" si="10"/>
        <v>302</v>
      </c>
      <c r="P41" s="756">
        <v>142</v>
      </c>
      <c r="Q41" s="756">
        <v>146</v>
      </c>
      <c r="R41" s="756">
        <v>14</v>
      </c>
      <c r="S41" s="758">
        <f t="shared" si="11"/>
        <v>395</v>
      </c>
      <c r="T41" s="756">
        <v>208</v>
      </c>
      <c r="U41" s="759">
        <v>187</v>
      </c>
      <c r="V41" s="753">
        <v>1.24</v>
      </c>
      <c r="W41" s="754">
        <v>2.74</v>
      </c>
    </row>
    <row r="42" spans="1:23" s="740" customFormat="1" ht="15" customHeight="1">
      <c r="A42" s="747"/>
      <c r="B42" s="343" t="s">
        <v>579</v>
      </c>
      <c r="C42" s="755">
        <f t="shared" si="7"/>
        <v>6972</v>
      </c>
      <c r="D42" s="749">
        <f t="shared" si="8"/>
        <v>1686</v>
      </c>
      <c r="E42" s="756">
        <v>185</v>
      </c>
      <c r="F42" s="756">
        <v>346</v>
      </c>
      <c r="G42" s="756">
        <v>2</v>
      </c>
      <c r="H42" s="756">
        <v>1153</v>
      </c>
      <c r="I42" s="757">
        <v>0</v>
      </c>
      <c r="J42" s="756">
        <v>28</v>
      </c>
      <c r="K42" s="758">
        <f t="shared" si="9"/>
        <v>4784</v>
      </c>
      <c r="L42" s="756">
        <v>1180</v>
      </c>
      <c r="M42" s="756">
        <v>2242</v>
      </c>
      <c r="N42" s="756">
        <v>1362</v>
      </c>
      <c r="O42" s="758">
        <f t="shared" si="10"/>
        <v>321</v>
      </c>
      <c r="P42" s="756">
        <v>140</v>
      </c>
      <c r="Q42" s="756">
        <v>113</v>
      </c>
      <c r="R42" s="756">
        <v>68</v>
      </c>
      <c r="S42" s="758">
        <f t="shared" si="11"/>
        <v>153</v>
      </c>
      <c r="T42" s="756">
        <v>79</v>
      </c>
      <c r="U42" s="759">
        <v>74</v>
      </c>
      <c r="V42" s="753">
        <v>1.37</v>
      </c>
      <c r="W42" s="754">
        <v>2.14</v>
      </c>
    </row>
    <row r="43" spans="1:23" s="740" customFormat="1" ht="15" customHeight="1">
      <c r="A43" s="747"/>
      <c r="B43" s="343" t="s">
        <v>580</v>
      </c>
      <c r="C43" s="755">
        <f t="shared" si="7"/>
        <v>13110</v>
      </c>
      <c r="D43" s="749">
        <f t="shared" si="8"/>
        <v>3612</v>
      </c>
      <c r="E43" s="756">
        <v>417</v>
      </c>
      <c r="F43" s="756">
        <v>590</v>
      </c>
      <c r="G43" s="756">
        <v>26</v>
      </c>
      <c r="H43" s="756">
        <v>2579</v>
      </c>
      <c r="I43" s="757">
        <v>0</v>
      </c>
      <c r="J43" s="756">
        <v>27</v>
      </c>
      <c r="K43" s="758">
        <f t="shared" si="9"/>
        <v>8808</v>
      </c>
      <c r="L43" s="756">
        <v>1815</v>
      </c>
      <c r="M43" s="756">
        <v>3975</v>
      </c>
      <c r="N43" s="756">
        <v>3018</v>
      </c>
      <c r="O43" s="758">
        <f t="shared" si="10"/>
        <v>290</v>
      </c>
      <c r="P43" s="756">
        <v>155</v>
      </c>
      <c r="Q43" s="756">
        <v>101</v>
      </c>
      <c r="R43" s="756">
        <v>34</v>
      </c>
      <c r="S43" s="758">
        <f t="shared" si="11"/>
        <v>373</v>
      </c>
      <c r="T43" s="756">
        <v>182</v>
      </c>
      <c r="U43" s="759">
        <v>191</v>
      </c>
      <c r="V43" s="753">
        <v>1.25</v>
      </c>
      <c r="W43" s="754">
        <v>2.78</v>
      </c>
    </row>
    <row r="44" spans="1:23" s="740" customFormat="1" ht="15" customHeight="1">
      <c r="A44" s="747"/>
      <c r="B44" s="343" t="s">
        <v>581</v>
      </c>
      <c r="C44" s="755">
        <f t="shared" si="7"/>
        <v>7273</v>
      </c>
      <c r="D44" s="749">
        <f t="shared" si="8"/>
        <v>2111</v>
      </c>
      <c r="E44" s="756">
        <v>203</v>
      </c>
      <c r="F44" s="756">
        <v>342</v>
      </c>
      <c r="G44" s="756">
        <v>0</v>
      </c>
      <c r="H44" s="756">
        <f>1565+1</f>
        <v>1566</v>
      </c>
      <c r="I44" s="757">
        <v>1</v>
      </c>
      <c r="J44" s="756">
        <v>23</v>
      </c>
      <c r="K44" s="758">
        <f t="shared" si="9"/>
        <v>4747</v>
      </c>
      <c r="L44" s="756">
        <v>1002</v>
      </c>
      <c r="M44" s="756">
        <v>2042</v>
      </c>
      <c r="N44" s="756">
        <v>1703</v>
      </c>
      <c r="O44" s="758">
        <f t="shared" si="10"/>
        <v>214</v>
      </c>
      <c r="P44" s="756">
        <v>91</v>
      </c>
      <c r="Q44" s="756">
        <v>105</v>
      </c>
      <c r="R44" s="756">
        <v>18</v>
      </c>
      <c r="S44" s="758">
        <f t="shared" si="11"/>
        <v>178</v>
      </c>
      <c r="T44" s="756">
        <v>87</v>
      </c>
      <c r="U44" s="759">
        <v>91</v>
      </c>
      <c r="V44" s="753">
        <v>1.19</v>
      </c>
      <c r="W44" s="754">
        <v>2.99</v>
      </c>
    </row>
    <row r="45" spans="1:26" s="740" customFormat="1" ht="15" customHeight="1">
      <c r="A45" s="747"/>
      <c r="B45" s="343" t="s">
        <v>582</v>
      </c>
      <c r="C45" s="755">
        <f t="shared" si="7"/>
        <v>6656</v>
      </c>
      <c r="D45" s="749">
        <f t="shared" si="8"/>
        <v>2031</v>
      </c>
      <c r="E45" s="756">
        <v>249</v>
      </c>
      <c r="F45" s="756">
        <v>457</v>
      </c>
      <c r="G45" s="756">
        <v>13</v>
      </c>
      <c r="H45" s="756">
        <v>1312</v>
      </c>
      <c r="I45" s="757">
        <v>0</v>
      </c>
      <c r="J45" s="756">
        <v>11</v>
      </c>
      <c r="K45" s="758">
        <f t="shared" si="9"/>
        <v>4247</v>
      </c>
      <c r="L45" s="756">
        <v>806</v>
      </c>
      <c r="M45" s="756">
        <v>1952</v>
      </c>
      <c r="N45" s="756">
        <v>1489</v>
      </c>
      <c r="O45" s="758">
        <f t="shared" si="10"/>
        <v>195</v>
      </c>
      <c r="P45" s="756">
        <v>131</v>
      </c>
      <c r="Q45" s="756">
        <v>47</v>
      </c>
      <c r="R45" s="756">
        <v>17</v>
      </c>
      <c r="S45" s="758">
        <f t="shared" si="11"/>
        <v>172</v>
      </c>
      <c r="T45" s="756">
        <v>95</v>
      </c>
      <c r="U45" s="759">
        <v>77</v>
      </c>
      <c r="V45" s="345">
        <v>1.17</v>
      </c>
      <c r="W45" s="346">
        <v>3.09</v>
      </c>
      <c r="X45" s="344"/>
      <c r="Y45" s="344"/>
      <c r="Z45" s="344"/>
    </row>
    <row r="46" spans="1:23" s="740" customFormat="1" ht="15" customHeight="1">
      <c r="A46" s="747"/>
      <c r="B46" s="343" t="s">
        <v>606</v>
      </c>
      <c r="C46" s="755">
        <f t="shared" si="7"/>
        <v>19353</v>
      </c>
      <c r="D46" s="749">
        <f t="shared" si="8"/>
        <v>5235</v>
      </c>
      <c r="E46" s="756">
        <v>575</v>
      </c>
      <c r="F46" s="756">
        <v>1031</v>
      </c>
      <c r="G46" s="756">
        <v>15</v>
      </c>
      <c r="H46" s="756">
        <v>3614</v>
      </c>
      <c r="I46" s="757">
        <v>0</v>
      </c>
      <c r="J46" s="756">
        <v>47</v>
      </c>
      <c r="K46" s="758">
        <f t="shared" si="9"/>
        <v>13005</v>
      </c>
      <c r="L46" s="756">
        <v>2490</v>
      </c>
      <c r="M46" s="756">
        <v>5568</v>
      </c>
      <c r="N46" s="756">
        <v>4947</v>
      </c>
      <c r="O46" s="758">
        <f t="shared" si="10"/>
        <v>577</v>
      </c>
      <c r="P46" s="756">
        <v>371</v>
      </c>
      <c r="Q46" s="756">
        <v>161</v>
      </c>
      <c r="R46" s="756">
        <v>45</v>
      </c>
      <c r="S46" s="758">
        <f t="shared" si="11"/>
        <v>489</v>
      </c>
      <c r="T46" s="756">
        <v>234</v>
      </c>
      <c r="U46" s="759">
        <v>255</v>
      </c>
      <c r="V46" s="753">
        <v>1.26</v>
      </c>
      <c r="W46" s="754">
        <v>2.8</v>
      </c>
    </row>
    <row r="47" spans="1:26" s="740" customFormat="1" ht="15" customHeight="1">
      <c r="A47" s="747"/>
      <c r="B47" s="343" t="s">
        <v>583</v>
      </c>
      <c r="C47" s="755">
        <f t="shared" si="7"/>
        <v>13731</v>
      </c>
      <c r="D47" s="749">
        <f t="shared" si="8"/>
        <v>4161</v>
      </c>
      <c r="E47" s="756">
        <v>428</v>
      </c>
      <c r="F47" s="756">
        <v>573</v>
      </c>
      <c r="G47" s="756">
        <v>15</v>
      </c>
      <c r="H47" s="756">
        <v>3145</v>
      </c>
      <c r="I47" s="757">
        <v>0</v>
      </c>
      <c r="J47" s="756">
        <v>39</v>
      </c>
      <c r="K47" s="758">
        <f t="shared" si="9"/>
        <v>8906</v>
      </c>
      <c r="L47" s="756">
        <v>1779</v>
      </c>
      <c r="M47" s="756">
        <v>3851</v>
      </c>
      <c r="N47" s="756">
        <v>3276</v>
      </c>
      <c r="O47" s="758">
        <f t="shared" si="10"/>
        <v>281</v>
      </c>
      <c r="P47" s="756">
        <v>170</v>
      </c>
      <c r="Q47" s="756">
        <v>82</v>
      </c>
      <c r="R47" s="756">
        <v>29</v>
      </c>
      <c r="S47" s="758">
        <f t="shared" si="11"/>
        <v>344</v>
      </c>
      <c r="T47" s="756">
        <v>163</v>
      </c>
      <c r="U47" s="759">
        <v>181</v>
      </c>
      <c r="V47" s="345">
        <v>1.24</v>
      </c>
      <c r="W47" s="346">
        <v>2.69</v>
      </c>
      <c r="X47" s="344"/>
      <c r="Y47" s="344"/>
      <c r="Z47" s="344"/>
    </row>
    <row r="48" spans="1:26" s="740" customFormat="1" ht="22.5" customHeight="1">
      <c r="A48" s="837" t="s">
        <v>584</v>
      </c>
      <c r="B48" s="836"/>
      <c r="C48" s="755">
        <f t="shared" si="7"/>
        <v>99</v>
      </c>
      <c r="D48" s="758">
        <f t="shared" si="8"/>
        <v>9</v>
      </c>
      <c r="E48" s="758">
        <f aca="true" t="shared" si="12" ref="E48:J48">SUM(E49:E52)</f>
        <v>2</v>
      </c>
      <c r="F48" s="758">
        <f t="shared" si="12"/>
        <v>7</v>
      </c>
      <c r="G48" s="758">
        <f t="shared" si="12"/>
        <v>0</v>
      </c>
      <c r="H48" s="758">
        <f t="shared" si="12"/>
        <v>0</v>
      </c>
      <c r="I48" s="760">
        <f t="shared" si="12"/>
        <v>0</v>
      </c>
      <c r="J48" s="758">
        <f t="shared" si="12"/>
        <v>3</v>
      </c>
      <c r="K48" s="758">
        <f t="shared" si="9"/>
        <v>35</v>
      </c>
      <c r="L48" s="758">
        <f>SUM(L49:L52)</f>
        <v>10</v>
      </c>
      <c r="M48" s="758">
        <f>SUM(M49:M52)</f>
        <v>25</v>
      </c>
      <c r="N48" s="758">
        <f>SUM(N49:N52)</f>
        <v>0</v>
      </c>
      <c r="O48" s="758">
        <f t="shared" si="10"/>
        <v>51</v>
      </c>
      <c r="P48" s="758">
        <f>SUM(P49:P52)</f>
        <v>8</v>
      </c>
      <c r="Q48" s="758">
        <f>SUM(Q49:Q52)</f>
        <v>36</v>
      </c>
      <c r="R48" s="758">
        <f>SUM(R49:R52)</f>
        <v>7</v>
      </c>
      <c r="S48" s="758">
        <f t="shared" si="11"/>
        <v>1</v>
      </c>
      <c r="T48" s="758">
        <f>SUM(T49:T52)</f>
        <v>1</v>
      </c>
      <c r="U48" s="761">
        <f>SUM(U49:U52)</f>
        <v>0</v>
      </c>
      <c r="V48" s="345"/>
      <c r="W48" s="346"/>
      <c r="X48" s="347"/>
      <c r="Y48" s="347"/>
      <c r="Z48" s="347"/>
    </row>
    <row r="49" spans="1:26" s="740" customFormat="1" ht="15" customHeight="1">
      <c r="A49" s="747"/>
      <c r="B49" s="343" t="s">
        <v>548</v>
      </c>
      <c r="C49" s="755">
        <f t="shared" si="7"/>
        <v>57</v>
      </c>
      <c r="D49" s="758">
        <f t="shared" si="8"/>
        <v>6</v>
      </c>
      <c r="E49" s="756">
        <v>1</v>
      </c>
      <c r="F49" s="756">
        <f>4+1</f>
        <v>5</v>
      </c>
      <c r="G49" s="756">
        <v>0</v>
      </c>
      <c r="H49" s="756">
        <v>0</v>
      </c>
      <c r="I49" s="757">
        <v>0</v>
      </c>
      <c r="J49" s="756">
        <v>3</v>
      </c>
      <c r="K49" s="758">
        <f t="shared" si="9"/>
        <v>27</v>
      </c>
      <c r="L49" s="756">
        <f>5+1+1</f>
        <v>7</v>
      </c>
      <c r="M49" s="756">
        <f>9+6+5</f>
        <v>20</v>
      </c>
      <c r="N49" s="756">
        <v>0</v>
      </c>
      <c r="O49" s="758">
        <f t="shared" si="10"/>
        <v>20</v>
      </c>
      <c r="P49" s="756">
        <f>5+1</f>
        <v>6</v>
      </c>
      <c r="Q49" s="756">
        <f>11+3</f>
        <v>14</v>
      </c>
      <c r="R49" s="756">
        <v>0</v>
      </c>
      <c r="S49" s="758">
        <f t="shared" si="11"/>
        <v>1</v>
      </c>
      <c r="T49" s="756">
        <v>1</v>
      </c>
      <c r="U49" s="759">
        <v>0</v>
      </c>
      <c r="V49" s="345"/>
      <c r="W49" s="346"/>
      <c r="X49" s="347"/>
      <c r="Y49" s="347"/>
      <c r="Z49" s="347"/>
    </row>
    <row r="50" spans="1:26" s="740" customFormat="1" ht="15" customHeight="1">
      <c r="A50" s="747"/>
      <c r="B50" s="343" t="s">
        <v>549</v>
      </c>
      <c r="C50" s="755">
        <f t="shared" si="7"/>
        <v>8</v>
      </c>
      <c r="D50" s="758">
        <f t="shared" si="8"/>
        <v>0</v>
      </c>
      <c r="E50" s="756">
        <v>0</v>
      </c>
      <c r="F50" s="756">
        <v>0</v>
      </c>
      <c r="G50" s="756">
        <v>0</v>
      </c>
      <c r="H50" s="756">
        <v>0</v>
      </c>
      <c r="I50" s="757">
        <v>0</v>
      </c>
      <c r="J50" s="756">
        <v>0</v>
      </c>
      <c r="K50" s="758">
        <f t="shared" si="9"/>
        <v>2</v>
      </c>
      <c r="L50" s="756">
        <v>0</v>
      </c>
      <c r="M50" s="756">
        <v>2</v>
      </c>
      <c r="N50" s="756">
        <v>0</v>
      </c>
      <c r="O50" s="758">
        <f t="shared" si="10"/>
        <v>6</v>
      </c>
      <c r="P50" s="756">
        <v>0</v>
      </c>
      <c r="Q50" s="756">
        <v>6</v>
      </c>
      <c r="R50" s="756">
        <v>0</v>
      </c>
      <c r="S50" s="758">
        <f t="shared" si="11"/>
        <v>0</v>
      </c>
      <c r="T50" s="756">
        <v>0</v>
      </c>
      <c r="U50" s="759">
        <v>0</v>
      </c>
      <c r="V50" s="345"/>
      <c r="W50" s="346"/>
      <c r="X50" s="347"/>
      <c r="Y50" s="347"/>
      <c r="Z50" s="347"/>
    </row>
    <row r="51" spans="1:26" s="740" customFormat="1" ht="15" customHeight="1">
      <c r="A51" s="747"/>
      <c r="B51" s="343" t="s">
        <v>550</v>
      </c>
      <c r="C51" s="755">
        <f t="shared" si="7"/>
        <v>12</v>
      </c>
      <c r="D51" s="758">
        <f t="shared" si="8"/>
        <v>3</v>
      </c>
      <c r="E51" s="756">
        <v>1</v>
      </c>
      <c r="F51" s="756">
        <v>2</v>
      </c>
      <c r="G51" s="756">
        <v>0</v>
      </c>
      <c r="H51" s="756">
        <v>0</v>
      </c>
      <c r="I51" s="757">
        <v>0</v>
      </c>
      <c r="J51" s="756">
        <v>0</v>
      </c>
      <c r="K51" s="758">
        <f t="shared" si="9"/>
        <v>2</v>
      </c>
      <c r="L51" s="756">
        <v>0</v>
      </c>
      <c r="M51" s="756">
        <v>2</v>
      </c>
      <c r="N51" s="756">
        <v>0</v>
      </c>
      <c r="O51" s="758">
        <f t="shared" si="10"/>
        <v>7</v>
      </c>
      <c r="P51" s="756">
        <v>1</v>
      </c>
      <c r="Q51" s="756">
        <f>3+3</f>
        <v>6</v>
      </c>
      <c r="R51" s="756">
        <v>0</v>
      </c>
      <c r="S51" s="758">
        <f t="shared" si="11"/>
        <v>0</v>
      </c>
      <c r="T51" s="756">
        <v>0</v>
      </c>
      <c r="U51" s="759">
        <v>0</v>
      </c>
      <c r="V51" s="345"/>
      <c r="W51" s="346"/>
      <c r="X51" s="347"/>
      <c r="Y51" s="347"/>
      <c r="Z51" s="347"/>
    </row>
    <row r="52" spans="1:26" s="740" customFormat="1" ht="15" customHeight="1" thickBot="1">
      <c r="A52" s="762"/>
      <c r="B52" s="348" t="s">
        <v>551</v>
      </c>
      <c r="C52" s="763">
        <f t="shared" si="7"/>
        <v>22</v>
      </c>
      <c r="D52" s="764">
        <f t="shared" si="8"/>
        <v>0</v>
      </c>
      <c r="E52" s="765">
        <v>0</v>
      </c>
      <c r="F52" s="765">
        <v>0</v>
      </c>
      <c r="G52" s="765">
        <v>0</v>
      </c>
      <c r="H52" s="765">
        <v>0</v>
      </c>
      <c r="I52" s="766">
        <v>0</v>
      </c>
      <c r="J52" s="765">
        <v>0</v>
      </c>
      <c r="K52" s="764">
        <f t="shared" si="9"/>
        <v>4</v>
      </c>
      <c r="L52" s="765">
        <f>2+1</f>
        <v>3</v>
      </c>
      <c r="M52" s="765">
        <v>1</v>
      </c>
      <c r="N52" s="765">
        <v>0</v>
      </c>
      <c r="O52" s="764">
        <f t="shared" si="10"/>
        <v>18</v>
      </c>
      <c r="P52" s="765">
        <v>1</v>
      </c>
      <c r="Q52" s="765">
        <f>5+5</f>
        <v>10</v>
      </c>
      <c r="R52" s="765">
        <v>7</v>
      </c>
      <c r="S52" s="764">
        <f t="shared" si="11"/>
        <v>0</v>
      </c>
      <c r="T52" s="765">
        <v>0</v>
      </c>
      <c r="U52" s="767">
        <v>0</v>
      </c>
      <c r="V52" s="349"/>
      <c r="W52" s="350"/>
      <c r="X52" s="347"/>
      <c r="Y52" s="347"/>
      <c r="Z52" s="347"/>
    </row>
    <row r="53" spans="1:26" s="740" customFormat="1" ht="15" customHeight="1">
      <c r="A53" s="351" t="s">
        <v>607</v>
      </c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</row>
    <row r="54" spans="1:26" s="740" customFormat="1" ht="15" customHeight="1">
      <c r="A54" s="351" t="s">
        <v>173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</row>
    <row r="55" spans="1:26" s="740" customFormat="1" ht="15" customHeight="1">
      <c r="A55" s="351" t="s">
        <v>174</v>
      </c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</row>
    <row r="56" spans="1:26" ht="13.5">
      <c r="A56" s="351" t="s">
        <v>608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</row>
    <row r="57" spans="2:26" ht="13.5"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2"/>
      <c r="S57" s="352"/>
      <c r="T57" s="352"/>
      <c r="U57" s="352"/>
      <c r="V57" s="352"/>
      <c r="W57" s="352"/>
      <c r="X57" s="352"/>
      <c r="Y57" s="352"/>
      <c r="Z57" s="352"/>
    </row>
    <row r="58" spans="2:26" ht="13.5"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52"/>
      <c r="V58" s="352"/>
      <c r="W58" s="352"/>
      <c r="X58" s="352"/>
      <c r="Y58" s="352"/>
      <c r="Z58" s="352"/>
    </row>
    <row r="59" spans="2:26" ht="13.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</row>
    <row r="60" spans="2:26" ht="13.5"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</row>
    <row r="61" spans="2:26" ht="13.5"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</row>
    <row r="62" spans="2:26" ht="13.5"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</row>
    <row r="63" spans="2:26" ht="13.5">
      <c r="B63" s="352"/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2"/>
      <c r="U63" s="352"/>
      <c r="V63" s="352"/>
      <c r="W63" s="352"/>
      <c r="X63" s="352"/>
      <c r="Y63" s="352"/>
      <c r="Z63" s="352"/>
    </row>
    <row r="64" spans="2:26" ht="13.5"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</row>
    <row r="65" spans="2:26" ht="13.5"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</row>
    <row r="66" spans="2:26" ht="13.5"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</row>
    <row r="67" spans="2:26" ht="13.5">
      <c r="B67" s="352"/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</row>
  </sheetData>
  <mergeCells count="33">
    <mergeCell ref="R4:R5"/>
    <mergeCell ref="S4:S5"/>
    <mergeCell ref="U4:U5"/>
    <mergeCell ref="M4:M5"/>
    <mergeCell ref="N4:N5"/>
    <mergeCell ref="O4:O5"/>
    <mergeCell ref="P4:P5"/>
    <mergeCell ref="Q4:Q5"/>
    <mergeCell ref="T4:T5"/>
    <mergeCell ref="G4:G5"/>
    <mergeCell ref="H4:H5"/>
    <mergeCell ref="K4:K5"/>
    <mergeCell ref="L4:L5"/>
    <mergeCell ref="W3:W5"/>
    <mergeCell ref="A3:B5"/>
    <mergeCell ref="A6:B6"/>
    <mergeCell ref="A7:B7"/>
    <mergeCell ref="O3:R3"/>
    <mergeCell ref="K3:N3"/>
    <mergeCell ref="S3:U3"/>
    <mergeCell ref="V3:V5"/>
    <mergeCell ref="D4:D5"/>
    <mergeCell ref="E4:E5"/>
    <mergeCell ref="A12:B12"/>
    <mergeCell ref="A48:B48"/>
    <mergeCell ref="J4:J5"/>
    <mergeCell ref="A8:B8"/>
    <mergeCell ref="A9:B9"/>
    <mergeCell ref="A10:B10"/>
    <mergeCell ref="A11:B11"/>
    <mergeCell ref="F4:F5"/>
    <mergeCell ref="C3:C5"/>
    <mergeCell ref="D3:I3"/>
  </mergeCells>
  <printOptions horizontalCentered="1" verticalCentered="1"/>
  <pageMargins left="0.3937007874015748" right="0.07874015748031496" top="0.4724409448818898" bottom="0.1968503937007874" header="0.2362204724409449" footer="0.2755905511811024"/>
  <pageSetup horizontalDpi="600" verticalDpi="600" orientation="portrait" paperSize="9" r:id="rId1"/>
  <headerFooter alignWithMargins="0">
    <oddHeader>&amp;R&amp;D　　&amp;T</oddHeader>
  </headerFooter>
  <colBreaks count="1" manualBreakCount="1">
    <brk id="1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A1" sqref="A1"/>
    </sheetView>
  </sheetViews>
  <sheetFormatPr defaultColWidth="9.00390625" defaultRowHeight="13.5"/>
  <cols>
    <col min="1" max="1" width="2.625" style="362" customWidth="1"/>
    <col min="2" max="2" width="8.125" style="362" customWidth="1"/>
    <col min="3" max="9" width="10.625" style="362" customWidth="1"/>
    <col min="10" max="16384" width="8.00390625" style="362" customWidth="1"/>
  </cols>
  <sheetData>
    <row r="1" spans="2:3" s="358" customFormat="1" ht="14.25">
      <c r="B1" s="868"/>
      <c r="C1" s="868"/>
    </row>
    <row r="2" spans="2:9" ht="30" customHeight="1" thickBot="1">
      <c r="B2" s="359" t="s">
        <v>881</v>
      </c>
      <c r="C2" s="360"/>
      <c r="D2" s="360"/>
      <c r="E2" s="360"/>
      <c r="F2" s="360"/>
      <c r="G2" s="361"/>
      <c r="H2" s="361"/>
      <c r="I2" s="361" t="s">
        <v>623</v>
      </c>
    </row>
    <row r="3" spans="2:10" ht="11.25" thickTop="1">
      <c r="B3" s="363" t="s">
        <v>624</v>
      </c>
      <c r="C3" s="364" t="s">
        <v>625</v>
      </c>
      <c r="D3" s="365"/>
      <c r="E3" s="366"/>
      <c r="F3" s="366"/>
      <c r="G3" s="366"/>
      <c r="H3" s="366"/>
      <c r="I3" s="366"/>
      <c r="J3" s="361"/>
    </row>
    <row r="4" spans="2:10" ht="24.75" customHeight="1">
      <c r="B4" s="367" t="s">
        <v>381</v>
      </c>
      <c r="C4" s="368" t="s">
        <v>626</v>
      </c>
      <c r="D4" s="369" t="s">
        <v>609</v>
      </c>
      <c r="E4" s="369" t="s">
        <v>610</v>
      </c>
      <c r="F4" s="369" t="s">
        <v>611</v>
      </c>
      <c r="G4" s="369" t="s">
        <v>612</v>
      </c>
      <c r="H4" s="369" t="s">
        <v>537</v>
      </c>
      <c r="I4" s="370" t="s">
        <v>613</v>
      </c>
      <c r="J4" s="361"/>
    </row>
    <row r="5" spans="2:9" ht="6" customHeight="1">
      <c r="B5" s="371"/>
      <c r="C5" s="372"/>
      <c r="D5" s="372"/>
      <c r="E5" s="372"/>
      <c r="F5" s="372"/>
      <c r="G5" s="372"/>
      <c r="H5" s="372"/>
      <c r="I5" s="372"/>
    </row>
    <row r="6" spans="2:10" ht="12" customHeight="1">
      <c r="B6" s="373" t="s">
        <v>270</v>
      </c>
      <c r="C6" s="374">
        <v>62687</v>
      </c>
      <c r="D6" s="374">
        <v>3685</v>
      </c>
      <c r="E6" s="374">
        <v>120</v>
      </c>
      <c r="F6" s="374">
        <v>33048</v>
      </c>
      <c r="G6" s="374">
        <v>829</v>
      </c>
      <c r="H6" s="374">
        <v>24443</v>
      </c>
      <c r="I6" s="374">
        <v>562</v>
      </c>
      <c r="J6" s="375"/>
    </row>
    <row r="7" spans="2:10" ht="12" customHeight="1">
      <c r="B7" s="376" t="s">
        <v>102</v>
      </c>
      <c r="C7" s="377">
        <v>61933</v>
      </c>
      <c r="D7" s="377">
        <v>3538</v>
      </c>
      <c r="E7" s="377">
        <v>139</v>
      </c>
      <c r="F7" s="377">
        <v>31846</v>
      </c>
      <c r="G7" s="377">
        <v>834</v>
      </c>
      <c r="H7" s="377">
        <v>24864</v>
      </c>
      <c r="I7" s="377">
        <v>712</v>
      </c>
      <c r="J7" s="375"/>
    </row>
    <row r="8" spans="2:10" ht="12" customHeight="1">
      <c r="B8" s="376" t="s">
        <v>103</v>
      </c>
      <c r="C8" s="377">
        <f>SUM(D8:I8)</f>
        <v>60807</v>
      </c>
      <c r="D8" s="377">
        <f aca="true" t="shared" si="0" ref="D8:I8">SUM(D10:D21)</f>
        <v>3863</v>
      </c>
      <c r="E8" s="377">
        <f t="shared" si="0"/>
        <v>115</v>
      </c>
      <c r="F8" s="377">
        <f t="shared" si="0"/>
        <v>29415</v>
      </c>
      <c r="G8" s="377">
        <f t="shared" si="0"/>
        <v>855</v>
      </c>
      <c r="H8" s="377">
        <f t="shared" si="0"/>
        <v>25875</v>
      </c>
      <c r="I8" s="377">
        <f t="shared" si="0"/>
        <v>684</v>
      </c>
      <c r="J8" s="375"/>
    </row>
    <row r="9" spans="2:10" ht="12" customHeight="1">
      <c r="B9" s="378"/>
      <c r="C9" s="377"/>
      <c r="D9" s="377"/>
      <c r="E9" s="377"/>
      <c r="F9" s="377"/>
      <c r="G9" s="377"/>
      <c r="H9" s="377"/>
      <c r="I9" s="377"/>
      <c r="J9" s="375"/>
    </row>
    <row r="10" spans="2:10" ht="12" customHeight="1">
      <c r="B10" s="378" t="s">
        <v>104</v>
      </c>
      <c r="C10" s="670">
        <f aca="true" t="shared" si="1" ref="C10:C21">SUM(D10:I10)</f>
        <v>3705</v>
      </c>
      <c r="D10" s="670">
        <v>211</v>
      </c>
      <c r="E10" s="670">
        <v>8</v>
      </c>
      <c r="F10" s="670">
        <v>1904</v>
      </c>
      <c r="G10" s="670">
        <v>29</v>
      </c>
      <c r="H10" s="670">
        <v>1550</v>
      </c>
      <c r="I10" s="670">
        <v>3</v>
      </c>
      <c r="J10" s="375"/>
    </row>
    <row r="11" spans="2:10" ht="12" customHeight="1">
      <c r="B11" s="378" t="s">
        <v>105</v>
      </c>
      <c r="C11" s="670">
        <f t="shared" si="1"/>
        <v>5407</v>
      </c>
      <c r="D11" s="670">
        <v>308</v>
      </c>
      <c r="E11" s="670">
        <v>3</v>
      </c>
      <c r="F11" s="670">
        <v>2857</v>
      </c>
      <c r="G11" s="670">
        <v>50</v>
      </c>
      <c r="H11" s="670">
        <v>2175</v>
      </c>
      <c r="I11" s="670">
        <v>14</v>
      </c>
      <c r="J11" s="375"/>
    </row>
    <row r="12" spans="2:10" ht="12" customHeight="1">
      <c r="B12" s="378" t="s">
        <v>614</v>
      </c>
      <c r="C12" s="670">
        <f t="shared" si="1"/>
        <v>10594</v>
      </c>
      <c r="D12" s="670">
        <v>631</v>
      </c>
      <c r="E12" s="670">
        <v>18</v>
      </c>
      <c r="F12" s="670">
        <v>5452</v>
      </c>
      <c r="G12" s="670">
        <v>95</v>
      </c>
      <c r="H12" s="670">
        <v>4331</v>
      </c>
      <c r="I12" s="670">
        <v>67</v>
      </c>
      <c r="J12" s="375"/>
    </row>
    <row r="13" spans="2:10" ht="12" customHeight="1">
      <c r="B13" s="378" t="s">
        <v>615</v>
      </c>
      <c r="C13" s="670">
        <f t="shared" si="1"/>
        <v>4053</v>
      </c>
      <c r="D13" s="670">
        <v>211</v>
      </c>
      <c r="E13" s="670">
        <v>18</v>
      </c>
      <c r="F13" s="670">
        <v>1879</v>
      </c>
      <c r="G13" s="670">
        <v>39</v>
      </c>
      <c r="H13" s="670">
        <v>1778</v>
      </c>
      <c r="I13" s="670">
        <v>128</v>
      </c>
      <c r="J13" s="375"/>
    </row>
    <row r="14" spans="2:10" ht="12" customHeight="1">
      <c r="B14" s="378" t="s">
        <v>616</v>
      </c>
      <c r="C14" s="670">
        <f t="shared" si="1"/>
        <v>4188</v>
      </c>
      <c r="D14" s="670">
        <v>246</v>
      </c>
      <c r="E14" s="670">
        <v>9</v>
      </c>
      <c r="F14" s="670">
        <v>2009</v>
      </c>
      <c r="G14" s="670">
        <v>42</v>
      </c>
      <c r="H14" s="670">
        <v>1788</v>
      </c>
      <c r="I14" s="670">
        <v>94</v>
      </c>
      <c r="J14" s="375"/>
    </row>
    <row r="15" spans="2:10" ht="12" customHeight="1">
      <c r="B15" s="378" t="s">
        <v>617</v>
      </c>
      <c r="C15" s="670">
        <f t="shared" si="1"/>
        <v>5327</v>
      </c>
      <c r="D15" s="670">
        <v>333</v>
      </c>
      <c r="E15" s="670">
        <v>8</v>
      </c>
      <c r="F15" s="670">
        <v>2527</v>
      </c>
      <c r="G15" s="670">
        <v>61</v>
      </c>
      <c r="H15" s="670">
        <v>2311</v>
      </c>
      <c r="I15" s="670">
        <v>87</v>
      </c>
      <c r="J15" s="375"/>
    </row>
    <row r="16" spans="2:10" ht="12" customHeight="1">
      <c r="B16" s="378" t="s">
        <v>618</v>
      </c>
      <c r="C16" s="670">
        <f t="shared" si="1"/>
        <v>5245</v>
      </c>
      <c r="D16" s="670">
        <v>359</v>
      </c>
      <c r="E16" s="670">
        <v>11</v>
      </c>
      <c r="F16" s="670">
        <v>2525</v>
      </c>
      <c r="G16" s="670">
        <v>51</v>
      </c>
      <c r="H16" s="670">
        <v>2205</v>
      </c>
      <c r="I16" s="670">
        <v>94</v>
      </c>
      <c r="J16" s="375"/>
    </row>
    <row r="17" spans="2:10" ht="12" customHeight="1">
      <c r="B17" s="378" t="s">
        <v>619</v>
      </c>
      <c r="C17" s="670">
        <f t="shared" si="1"/>
        <v>3373</v>
      </c>
      <c r="D17" s="670">
        <v>271</v>
      </c>
      <c r="E17" s="670">
        <v>6</v>
      </c>
      <c r="F17" s="670">
        <v>1616</v>
      </c>
      <c r="G17" s="670">
        <v>61</v>
      </c>
      <c r="H17" s="670">
        <v>1351</v>
      </c>
      <c r="I17" s="670">
        <v>68</v>
      </c>
      <c r="J17" s="375"/>
    </row>
    <row r="18" spans="2:10" ht="12" customHeight="1">
      <c r="B18" s="378" t="s">
        <v>620</v>
      </c>
      <c r="C18" s="670">
        <f t="shared" si="1"/>
        <v>5752</v>
      </c>
      <c r="D18" s="670">
        <v>437</v>
      </c>
      <c r="E18" s="670">
        <v>10</v>
      </c>
      <c r="F18" s="670">
        <v>2635</v>
      </c>
      <c r="G18" s="670">
        <v>93</v>
      </c>
      <c r="H18" s="670">
        <v>2517</v>
      </c>
      <c r="I18" s="670">
        <v>60</v>
      </c>
      <c r="J18" s="375"/>
    </row>
    <row r="19" spans="2:10" ht="12" customHeight="1">
      <c r="B19" s="378" t="s">
        <v>106</v>
      </c>
      <c r="C19" s="670">
        <f t="shared" si="1"/>
        <v>4456</v>
      </c>
      <c r="D19" s="670">
        <v>316</v>
      </c>
      <c r="E19" s="670">
        <v>9</v>
      </c>
      <c r="F19" s="670">
        <v>2114</v>
      </c>
      <c r="G19" s="670">
        <v>71</v>
      </c>
      <c r="H19" s="670">
        <v>1912</v>
      </c>
      <c r="I19" s="670">
        <v>34</v>
      </c>
      <c r="J19" s="375"/>
    </row>
    <row r="20" spans="2:10" ht="12" customHeight="1">
      <c r="B20" s="378" t="s">
        <v>621</v>
      </c>
      <c r="C20" s="670">
        <f t="shared" si="1"/>
        <v>4723</v>
      </c>
      <c r="D20" s="670">
        <v>290</v>
      </c>
      <c r="E20" s="670">
        <v>6</v>
      </c>
      <c r="F20" s="670">
        <v>2173</v>
      </c>
      <c r="G20" s="670">
        <v>139</v>
      </c>
      <c r="H20" s="670">
        <v>2094</v>
      </c>
      <c r="I20" s="670">
        <v>21</v>
      </c>
      <c r="J20" s="375"/>
    </row>
    <row r="21" spans="2:10" ht="12" customHeight="1">
      <c r="B21" s="378" t="s">
        <v>622</v>
      </c>
      <c r="C21" s="670">
        <f t="shared" si="1"/>
        <v>3984</v>
      </c>
      <c r="D21" s="670">
        <v>250</v>
      </c>
      <c r="E21" s="670">
        <v>9</v>
      </c>
      <c r="F21" s="670">
        <v>1724</v>
      </c>
      <c r="G21" s="670">
        <v>124</v>
      </c>
      <c r="H21" s="670">
        <v>1863</v>
      </c>
      <c r="I21" s="670">
        <v>14</v>
      </c>
      <c r="J21" s="375"/>
    </row>
    <row r="22" spans="2:9" ht="6" customHeight="1" thickBot="1">
      <c r="B22" s="379"/>
      <c r="C22" s="380"/>
      <c r="D22" s="380"/>
      <c r="E22" s="380"/>
      <c r="F22" s="380"/>
      <c r="G22" s="380"/>
      <c r="H22" s="380"/>
      <c r="I22" s="380"/>
    </row>
    <row r="23" spans="2:9" ht="10.5">
      <c r="B23" s="869" t="s">
        <v>922</v>
      </c>
      <c r="C23" s="869"/>
      <c r="D23" s="869"/>
      <c r="E23" s="869"/>
      <c r="F23" s="869"/>
      <c r="G23" s="869"/>
      <c r="H23" s="381"/>
      <c r="I23" s="381"/>
    </row>
    <row r="24" spans="2:9" ht="10.5">
      <c r="B24" s="867" t="s">
        <v>627</v>
      </c>
      <c r="C24" s="867"/>
      <c r="D24" s="867"/>
      <c r="E24" s="867"/>
      <c r="F24" s="381"/>
      <c r="G24" s="381"/>
      <c r="H24" s="381"/>
      <c r="I24" s="381"/>
    </row>
  </sheetData>
  <mergeCells count="3">
    <mergeCell ref="B24:E24"/>
    <mergeCell ref="B1:C1"/>
    <mergeCell ref="B23:G23"/>
  </mergeCells>
  <printOptions/>
  <pageMargins left="0.63" right="0.24" top="1" bottom="0.6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00390625" defaultRowHeight="13.5"/>
  <cols>
    <col min="1" max="1" width="9.625" style="671" customWidth="1"/>
    <col min="2" max="4" width="9.375" style="671" bestFit="1" customWidth="1"/>
    <col min="5" max="5" width="9.125" style="671" bestFit="1" customWidth="1"/>
    <col min="6" max="6" width="9.625" style="671" customWidth="1"/>
    <col min="7" max="16384" width="9.00390625" style="671" customWidth="1"/>
  </cols>
  <sheetData>
    <row r="1" spans="1:17" ht="18" customHeight="1">
      <c r="A1" s="382" t="s">
        <v>882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</row>
    <row r="2" spans="1:17" ht="15" customHeight="1" thickBot="1">
      <c r="A2" s="383"/>
      <c r="B2" s="383"/>
      <c r="C2" s="383"/>
      <c r="D2" s="383"/>
      <c r="E2" s="383"/>
      <c r="F2" s="383"/>
      <c r="G2" s="383"/>
      <c r="H2" s="383"/>
      <c r="I2" s="383"/>
      <c r="J2" s="384" t="s">
        <v>107</v>
      </c>
      <c r="K2" s="383"/>
      <c r="L2" s="383"/>
      <c r="M2" s="383"/>
      <c r="N2" s="383"/>
      <c r="O2" s="383"/>
      <c r="P2" s="383"/>
      <c r="Q2" s="383"/>
    </row>
    <row r="3" spans="1:17" ht="27.75" customHeight="1" thickTop="1">
      <c r="A3" s="873" t="s">
        <v>108</v>
      </c>
      <c r="B3" s="870" t="s">
        <v>109</v>
      </c>
      <c r="C3" s="871"/>
      <c r="D3" s="870" t="s">
        <v>110</v>
      </c>
      <c r="E3" s="877"/>
      <c r="F3" s="875" t="s">
        <v>628</v>
      </c>
      <c r="G3" s="870" t="s">
        <v>109</v>
      </c>
      <c r="H3" s="871"/>
      <c r="I3" s="870" t="s">
        <v>110</v>
      </c>
      <c r="J3" s="872"/>
      <c r="K3" s="383"/>
      <c r="L3" s="383"/>
      <c r="M3" s="383"/>
      <c r="N3" s="383"/>
      <c r="O3" s="383"/>
      <c r="P3" s="383"/>
      <c r="Q3" s="383"/>
    </row>
    <row r="4" spans="1:17" ht="15" customHeight="1">
      <c r="A4" s="874"/>
      <c r="B4" s="385" t="s">
        <v>111</v>
      </c>
      <c r="C4" s="385" t="s">
        <v>112</v>
      </c>
      <c r="D4" s="385" t="s">
        <v>111</v>
      </c>
      <c r="E4" s="386" t="s">
        <v>112</v>
      </c>
      <c r="F4" s="876"/>
      <c r="G4" s="385" t="s">
        <v>111</v>
      </c>
      <c r="H4" s="385" t="s">
        <v>112</v>
      </c>
      <c r="I4" s="385" t="s">
        <v>111</v>
      </c>
      <c r="J4" s="387" t="s">
        <v>112</v>
      </c>
      <c r="K4" s="383"/>
      <c r="L4" s="383"/>
      <c r="M4" s="383"/>
      <c r="N4" s="383"/>
      <c r="O4" s="383"/>
      <c r="P4" s="383"/>
      <c r="Q4" s="383"/>
    </row>
    <row r="5" spans="1:17" s="672" customFormat="1" ht="15" customHeight="1">
      <c r="A5" s="388" t="s">
        <v>629</v>
      </c>
      <c r="B5" s="389">
        <v>116427</v>
      </c>
      <c r="C5" s="389">
        <v>111914</v>
      </c>
      <c r="D5" s="389">
        <f>SUM(D8:D29,I5:I29)</f>
        <v>105100</v>
      </c>
      <c r="E5" s="390">
        <v>81159</v>
      </c>
      <c r="F5" s="391" t="s">
        <v>630</v>
      </c>
      <c r="G5" s="392">
        <v>6376</v>
      </c>
      <c r="H5" s="393">
        <v>5785</v>
      </c>
      <c r="I5" s="392">
        <v>2592</v>
      </c>
      <c r="J5" s="394">
        <v>2862</v>
      </c>
      <c r="K5" s="395"/>
      <c r="L5" s="396"/>
      <c r="M5" s="395"/>
      <c r="N5" s="395"/>
      <c r="O5" s="395"/>
      <c r="P5" s="395"/>
      <c r="Q5" s="395"/>
    </row>
    <row r="6" spans="1:17" s="672" customFormat="1" ht="15" customHeight="1">
      <c r="A6" s="397"/>
      <c r="B6" s="392"/>
      <c r="C6" s="392"/>
      <c r="D6" s="392"/>
      <c r="E6" s="398"/>
      <c r="F6" s="391" t="s">
        <v>631</v>
      </c>
      <c r="G6" s="392">
        <v>499</v>
      </c>
      <c r="H6" s="392">
        <v>250</v>
      </c>
      <c r="I6" s="392">
        <v>2422</v>
      </c>
      <c r="J6" s="399">
        <v>1518</v>
      </c>
      <c r="K6" s="400"/>
      <c r="L6" s="400"/>
      <c r="M6" s="400"/>
      <c r="N6" s="400"/>
      <c r="O6" s="400"/>
      <c r="P6" s="400"/>
      <c r="Q6" s="400"/>
    </row>
    <row r="7" spans="1:17" s="672" customFormat="1" ht="15" customHeight="1">
      <c r="A7" s="397"/>
      <c r="B7" s="392"/>
      <c r="C7" s="392"/>
      <c r="D7" s="392"/>
      <c r="E7" s="398"/>
      <c r="F7" s="391" t="s">
        <v>632</v>
      </c>
      <c r="G7" s="392">
        <v>970</v>
      </c>
      <c r="H7" s="392">
        <v>431</v>
      </c>
      <c r="I7" s="392">
        <v>1556</v>
      </c>
      <c r="J7" s="399">
        <v>833</v>
      </c>
      <c r="K7" s="400"/>
      <c r="L7" s="400"/>
      <c r="M7" s="400"/>
      <c r="N7" s="400"/>
      <c r="O7" s="400"/>
      <c r="P7" s="400"/>
      <c r="Q7" s="400"/>
    </row>
    <row r="8" spans="1:17" s="672" customFormat="1" ht="15" customHeight="1">
      <c r="A8" s="401" t="s">
        <v>633</v>
      </c>
      <c r="B8" s="402">
        <v>4136</v>
      </c>
      <c r="C8" s="393">
        <v>3687</v>
      </c>
      <c r="D8" s="402">
        <v>1034</v>
      </c>
      <c r="E8" s="403">
        <v>1321</v>
      </c>
      <c r="F8" s="391" t="s">
        <v>634</v>
      </c>
      <c r="G8" s="392">
        <v>1168</v>
      </c>
      <c r="H8" s="392">
        <v>956</v>
      </c>
      <c r="I8" s="392">
        <v>4259</v>
      </c>
      <c r="J8" s="399">
        <v>774</v>
      </c>
      <c r="K8" s="400"/>
      <c r="L8" s="400"/>
      <c r="M8" s="400"/>
      <c r="N8" s="400"/>
      <c r="O8" s="400"/>
      <c r="P8" s="400"/>
      <c r="Q8" s="400"/>
    </row>
    <row r="9" spans="1:17" s="672" customFormat="1" ht="15" customHeight="1">
      <c r="A9" s="401" t="s">
        <v>656</v>
      </c>
      <c r="B9" s="402">
        <v>2068</v>
      </c>
      <c r="C9" s="393">
        <v>2440</v>
      </c>
      <c r="D9" s="392">
        <v>563</v>
      </c>
      <c r="E9" s="403">
        <v>1384</v>
      </c>
      <c r="F9" s="391" t="s">
        <v>635</v>
      </c>
      <c r="G9" s="392">
        <v>7945</v>
      </c>
      <c r="H9" s="392">
        <v>9158</v>
      </c>
      <c r="I9" s="392">
        <v>11316</v>
      </c>
      <c r="J9" s="399">
        <v>6580</v>
      </c>
      <c r="K9" s="400"/>
      <c r="L9" s="400"/>
      <c r="M9" s="400"/>
      <c r="N9" s="400"/>
      <c r="O9" s="400"/>
      <c r="P9" s="400"/>
      <c r="Q9" s="400"/>
    </row>
    <row r="10" spans="1:17" s="672" customFormat="1" ht="15" customHeight="1">
      <c r="A10" s="401" t="s">
        <v>657</v>
      </c>
      <c r="B10" s="404">
        <v>3554</v>
      </c>
      <c r="C10" s="393">
        <v>3615</v>
      </c>
      <c r="D10" s="404">
        <v>2252</v>
      </c>
      <c r="E10" s="403">
        <v>1194</v>
      </c>
      <c r="F10" s="405" t="s">
        <v>658</v>
      </c>
      <c r="G10" s="392">
        <v>277</v>
      </c>
      <c r="H10" s="392">
        <v>324</v>
      </c>
      <c r="I10" s="392">
        <v>32</v>
      </c>
      <c r="J10" s="399">
        <v>241</v>
      </c>
      <c r="K10" s="406"/>
      <c r="L10" s="406"/>
      <c r="M10" s="406"/>
      <c r="N10" s="406"/>
      <c r="O10" s="406"/>
      <c r="P10" s="406"/>
      <c r="Q10" s="406"/>
    </row>
    <row r="11" spans="1:17" s="672" customFormat="1" ht="15" customHeight="1">
      <c r="A11" s="401" t="s">
        <v>659</v>
      </c>
      <c r="B11" s="404">
        <v>7916</v>
      </c>
      <c r="C11" s="393">
        <v>4913</v>
      </c>
      <c r="D11" s="404">
        <v>11225</v>
      </c>
      <c r="E11" s="403">
        <v>12946</v>
      </c>
      <c r="F11" s="405" t="s">
        <v>660</v>
      </c>
      <c r="G11" s="392">
        <v>202</v>
      </c>
      <c r="H11" s="392">
        <v>17</v>
      </c>
      <c r="I11" s="392">
        <v>361</v>
      </c>
      <c r="J11" s="399">
        <v>794</v>
      </c>
      <c r="K11" s="406"/>
      <c r="L11" s="407"/>
      <c r="M11" s="407"/>
      <c r="N11" s="408"/>
      <c r="O11" s="408"/>
      <c r="P11" s="409"/>
      <c r="Q11" s="409"/>
    </row>
    <row r="12" spans="1:17" s="672" customFormat="1" ht="15" customHeight="1">
      <c r="A12" s="401" t="s">
        <v>636</v>
      </c>
      <c r="B12" s="404">
        <v>3602</v>
      </c>
      <c r="C12" s="393">
        <v>3237</v>
      </c>
      <c r="D12" s="404">
        <v>2421</v>
      </c>
      <c r="E12" s="403">
        <v>1737</v>
      </c>
      <c r="F12" s="405" t="s">
        <v>637</v>
      </c>
      <c r="G12" s="392">
        <v>3113</v>
      </c>
      <c r="H12" s="392">
        <v>3057</v>
      </c>
      <c r="I12" s="392">
        <v>9123</v>
      </c>
      <c r="J12" s="399">
        <v>1832</v>
      </c>
      <c r="K12" s="406"/>
      <c r="L12" s="407"/>
      <c r="M12" s="407"/>
      <c r="N12" s="407"/>
      <c r="O12" s="407"/>
      <c r="P12" s="409"/>
      <c r="Q12" s="409"/>
    </row>
    <row r="13" spans="1:17" s="672" customFormat="1" ht="15" customHeight="1">
      <c r="A13" s="401" t="s">
        <v>638</v>
      </c>
      <c r="B13" s="404">
        <v>6947</v>
      </c>
      <c r="C13" s="393">
        <v>7688</v>
      </c>
      <c r="D13" s="404">
        <v>6947</v>
      </c>
      <c r="E13" s="403">
        <v>7688</v>
      </c>
      <c r="F13" s="405" t="s">
        <v>639</v>
      </c>
      <c r="G13" s="392">
        <v>92</v>
      </c>
      <c r="H13" s="392">
        <v>8</v>
      </c>
      <c r="I13" s="392">
        <v>58</v>
      </c>
      <c r="J13" s="399">
        <v>30</v>
      </c>
      <c r="K13" s="406"/>
      <c r="L13" s="406"/>
      <c r="M13" s="406"/>
      <c r="N13" s="406"/>
      <c r="O13" s="406"/>
      <c r="P13" s="406"/>
      <c r="Q13" s="406"/>
    </row>
    <row r="14" spans="1:17" s="672" customFormat="1" ht="15" customHeight="1">
      <c r="A14" s="401" t="s">
        <v>661</v>
      </c>
      <c r="B14" s="404">
        <v>6137</v>
      </c>
      <c r="C14" s="393">
        <v>5965</v>
      </c>
      <c r="D14" s="404">
        <v>3045</v>
      </c>
      <c r="E14" s="403">
        <v>5602</v>
      </c>
      <c r="F14" s="405" t="s">
        <v>640</v>
      </c>
      <c r="G14" s="392">
        <v>151</v>
      </c>
      <c r="H14" s="392">
        <v>32</v>
      </c>
      <c r="I14" s="392">
        <v>54</v>
      </c>
      <c r="J14" s="399">
        <v>19</v>
      </c>
      <c r="K14" s="406"/>
      <c r="L14" s="406"/>
      <c r="M14" s="406"/>
      <c r="N14" s="406"/>
      <c r="O14" s="406"/>
      <c r="P14" s="406"/>
      <c r="Q14" s="406"/>
    </row>
    <row r="15" spans="1:17" s="672" customFormat="1" ht="15" customHeight="1">
      <c r="A15" s="401" t="s">
        <v>662</v>
      </c>
      <c r="B15" s="404">
        <v>3279</v>
      </c>
      <c r="C15" s="393">
        <v>2659</v>
      </c>
      <c r="D15" s="404">
        <v>1352</v>
      </c>
      <c r="E15" s="403">
        <v>1432</v>
      </c>
      <c r="F15" s="405" t="s">
        <v>641</v>
      </c>
      <c r="G15" s="392">
        <v>234</v>
      </c>
      <c r="H15" s="392">
        <v>140</v>
      </c>
      <c r="I15" s="392">
        <v>641</v>
      </c>
      <c r="J15" s="399">
        <v>63</v>
      </c>
      <c r="K15" s="406"/>
      <c r="L15" s="406"/>
      <c r="M15" s="406"/>
      <c r="N15" s="406"/>
      <c r="O15" s="406"/>
      <c r="P15" s="406"/>
      <c r="Q15" s="406"/>
    </row>
    <row r="16" spans="1:10" s="672" customFormat="1" ht="15" customHeight="1">
      <c r="A16" s="401" t="s">
        <v>663</v>
      </c>
      <c r="B16" s="404">
        <v>2722</v>
      </c>
      <c r="C16" s="393">
        <v>3221</v>
      </c>
      <c r="D16" s="404">
        <v>2252</v>
      </c>
      <c r="E16" s="403">
        <v>1099</v>
      </c>
      <c r="F16" s="405" t="s">
        <v>642</v>
      </c>
      <c r="G16" s="392">
        <v>789</v>
      </c>
      <c r="H16" s="392">
        <v>651</v>
      </c>
      <c r="I16" s="392">
        <v>868</v>
      </c>
      <c r="J16" s="399">
        <v>893</v>
      </c>
    </row>
    <row r="17" spans="1:10" s="672" customFormat="1" ht="15" customHeight="1">
      <c r="A17" s="401" t="s">
        <v>664</v>
      </c>
      <c r="B17" s="404">
        <v>2178</v>
      </c>
      <c r="C17" s="393">
        <v>929</v>
      </c>
      <c r="D17" s="404">
        <v>1658</v>
      </c>
      <c r="E17" s="403">
        <v>1184</v>
      </c>
      <c r="F17" s="405" t="s">
        <v>643</v>
      </c>
      <c r="G17" s="392">
        <v>184</v>
      </c>
      <c r="H17" s="392">
        <v>48</v>
      </c>
      <c r="I17" s="392">
        <v>383</v>
      </c>
      <c r="J17" s="399">
        <v>594</v>
      </c>
    </row>
    <row r="18" spans="1:10" s="672" customFormat="1" ht="15" customHeight="1">
      <c r="A18" s="401" t="s">
        <v>665</v>
      </c>
      <c r="B18" s="404">
        <v>8738</v>
      </c>
      <c r="C18" s="393">
        <v>7450</v>
      </c>
      <c r="D18" s="404">
        <v>4780</v>
      </c>
      <c r="E18" s="403">
        <v>4852</v>
      </c>
      <c r="F18" s="405" t="s">
        <v>644</v>
      </c>
      <c r="G18" s="392">
        <v>103</v>
      </c>
      <c r="H18" s="392">
        <v>62</v>
      </c>
      <c r="I18" s="392">
        <v>161</v>
      </c>
      <c r="J18" s="399">
        <v>170</v>
      </c>
    </row>
    <row r="19" spans="1:10" s="672" customFormat="1" ht="15" customHeight="1">
      <c r="A19" s="401" t="s">
        <v>666</v>
      </c>
      <c r="B19" s="404">
        <v>3349</v>
      </c>
      <c r="C19" s="393">
        <v>4597</v>
      </c>
      <c r="D19" s="404">
        <v>2684</v>
      </c>
      <c r="E19" s="403">
        <v>2277</v>
      </c>
      <c r="F19" s="405" t="s">
        <v>645</v>
      </c>
      <c r="G19" s="392">
        <v>168</v>
      </c>
      <c r="H19" s="392">
        <v>45</v>
      </c>
      <c r="I19" s="392">
        <v>69</v>
      </c>
      <c r="J19" s="399">
        <v>159</v>
      </c>
    </row>
    <row r="20" spans="1:10" s="672" customFormat="1" ht="15" customHeight="1">
      <c r="A20" s="401" t="s">
        <v>667</v>
      </c>
      <c r="B20" s="404">
        <v>16124</v>
      </c>
      <c r="C20" s="393">
        <v>17194</v>
      </c>
      <c r="D20" s="404">
        <v>11838</v>
      </c>
      <c r="E20" s="403">
        <v>6287</v>
      </c>
      <c r="F20" s="405" t="s">
        <v>646</v>
      </c>
      <c r="G20" s="392">
        <v>197</v>
      </c>
      <c r="H20" s="392">
        <v>52</v>
      </c>
      <c r="I20" s="392">
        <v>308</v>
      </c>
      <c r="J20" s="399">
        <v>108</v>
      </c>
    </row>
    <row r="21" spans="1:10" s="672" customFormat="1" ht="15" customHeight="1">
      <c r="A21" s="401" t="s">
        <v>668</v>
      </c>
      <c r="B21" s="404">
        <v>7722</v>
      </c>
      <c r="C21" s="393">
        <v>7109</v>
      </c>
      <c r="D21" s="404">
        <v>4634</v>
      </c>
      <c r="E21" s="403">
        <v>1698</v>
      </c>
      <c r="F21" s="405" t="s">
        <v>647</v>
      </c>
      <c r="G21" s="392">
        <v>98</v>
      </c>
      <c r="H21" s="392">
        <v>96</v>
      </c>
      <c r="I21" s="392">
        <v>39</v>
      </c>
      <c r="J21" s="399">
        <v>101</v>
      </c>
    </row>
    <row r="22" spans="1:10" s="672" customFormat="1" ht="15" customHeight="1">
      <c r="A22" s="401" t="s">
        <v>669</v>
      </c>
      <c r="B22" s="404">
        <v>132</v>
      </c>
      <c r="C22" s="393">
        <v>198</v>
      </c>
      <c r="D22" s="404">
        <v>331</v>
      </c>
      <c r="E22" s="403">
        <v>536</v>
      </c>
      <c r="F22" s="405" t="s">
        <v>648</v>
      </c>
      <c r="G22" s="392">
        <v>744</v>
      </c>
      <c r="H22" s="392">
        <v>228</v>
      </c>
      <c r="I22" s="392">
        <v>47</v>
      </c>
      <c r="J22" s="399">
        <v>198</v>
      </c>
    </row>
    <row r="23" spans="1:10" s="672" customFormat="1" ht="15" customHeight="1">
      <c r="A23" s="401" t="s">
        <v>670</v>
      </c>
      <c r="B23" s="404">
        <v>5149</v>
      </c>
      <c r="C23" s="393">
        <v>5912</v>
      </c>
      <c r="D23" s="404">
        <v>4579</v>
      </c>
      <c r="E23" s="403">
        <v>3492</v>
      </c>
      <c r="F23" s="405" t="s">
        <v>649</v>
      </c>
      <c r="G23" s="392">
        <v>121</v>
      </c>
      <c r="H23" s="392">
        <v>162</v>
      </c>
      <c r="I23" s="392">
        <v>384</v>
      </c>
      <c r="J23" s="399">
        <v>112</v>
      </c>
    </row>
    <row r="24" spans="1:10" s="672" customFormat="1" ht="15" customHeight="1">
      <c r="A24" s="401" t="s">
        <v>671</v>
      </c>
      <c r="B24" s="404">
        <v>916</v>
      </c>
      <c r="C24" s="393">
        <v>2099</v>
      </c>
      <c r="D24" s="404">
        <v>1012</v>
      </c>
      <c r="E24" s="403">
        <v>1128</v>
      </c>
      <c r="F24" s="405" t="s">
        <v>650</v>
      </c>
      <c r="G24" s="392">
        <v>120</v>
      </c>
      <c r="H24" s="393">
        <v>0</v>
      </c>
      <c r="I24" s="392">
        <v>65</v>
      </c>
      <c r="J24" s="399">
        <v>23</v>
      </c>
    </row>
    <row r="25" spans="1:10" s="672" customFormat="1" ht="15" customHeight="1">
      <c r="A25" s="401" t="s">
        <v>672</v>
      </c>
      <c r="B25" s="404">
        <v>673</v>
      </c>
      <c r="C25" s="393">
        <v>1460</v>
      </c>
      <c r="D25" s="404">
        <v>2341</v>
      </c>
      <c r="E25" s="403">
        <v>2900</v>
      </c>
      <c r="F25" s="405" t="s">
        <v>651</v>
      </c>
      <c r="G25" s="392">
        <v>118</v>
      </c>
      <c r="H25" s="392">
        <v>51</v>
      </c>
      <c r="I25" s="392">
        <v>111</v>
      </c>
      <c r="J25" s="399">
        <v>72</v>
      </c>
    </row>
    <row r="26" spans="1:10" s="672" customFormat="1" ht="15" customHeight="1">
      <c r="A26" s="401" t="s">
        <v>673</v>
      </c>
      <c r="B26" s="404">
        <v>2086</v>
      </c>
      <c r="C26" s="393">
        <v>2048</v>
      </c>
      <c r="D26" s="404">
        <v>1301</v>
      </c>
      <c r="E26" s="403">
        <v>1381</v>
      </c>
      <c r="F26" s="405" t="s">
        <v>652</v>
      </c>
      <c r="G26" s="392">
        <v>360</v>
      </c>
      <c r="H26" s="392">
        <v>184</v>
      </c>
      <c r="I26" s="392">
        <v>8</v>
      </c>
      <c r="J26" s="394">
        <v>0</v>
      </c>
    </row>
    <row r="27" spans="1:10" s="672" customFormat="1" ht="15" customHeight="1">
      <c r="A27" s="401" t="s">
        <v>674</v>
      </c>
      <c r="B27" s="402">
        <v>410</v>
      </c>
      <c r="C27" s="393">
        <v>478</v>
      </c>
      <c r="D27" s="402">
        <v>739</v>
      </c>
      <c r="E27" s="403">
        <v>1003</v>
      </c>
      <c r="F27" s="391" t="s">
        <v>653</v>
      </c>
      <c r="G27" s="392">
        <v>221</v>
      </c>
      <c r="H27" s="392">
        <v>54</v>
      </c>
      <c r="I27" s="392">
        <v>11</v>
      </c>
      <c r="J27" s="399">
        <v>104</v>
      </c>
    </row>
    <row r="28" spans="1:10" s="672" customFormat="1" ht="15" customHeight="1">
      <c r="A28" s="401" t="s">
        <v>675</v>
      </c>
      <c r="B28" s="402">
        <v>720</v>
      </c>
      <c r="C28" s="393">
        <v>105</v>
      </c>
      <c r="D28" s="402">
        <v>561</v>
      </c>
      <c r="E28" s="403">
        <v>359</v>
      </c>
      <c r="F28" s="391" t="s">
        <v>654</v>
      </c>
      <c r="G28" s="392">
        <v>118</v>
      </c>
      <c r="H28" s="392">
        <v>132</v>
      </c>
      <c r="I28" s="392">
        <v>97</v>
      </c>
      <c r="J28" s="399">
        <v>98</v>
      </c>
    </row>
    <row r="29" spans="1:10" s="672" customFormat="1" ht="15" customHeight="1" thickBot="1">
      <c r="A29" s="410" t="s">
        <v>676</v>
      </c>
      <c r="B29" s="411">
        <v>3501</v>
      </c>
      <c r="C29" s="412">
        <v>2864</v>
      </c>
      <c r="D29" s="411">
        <v>2586</v>
      </c>
      <c r="E29" s="413">
        <v>1483</v>
      </c>
      <c r="F29" s="414" t="s">
        <v>655</v>
      </c>
      <c r="G29" s="415">
        <v>0</v>
      </c>
      <c r="H29" s="415">
        <v>122</v>
      </c>
      <c r="I29" s="412">
        <v>0</v>
      </c>
      <c r="J29" s="416">
        <v>0</v>
      </c>
    </row>
    <row r="30" spans="1:10" s="672" customFormat="1" ht="15" customHeight="1">
      <c r="A30" s="406" t="s">
        <v>677</v>
      </c>
      <c r="B30" s="406"/>
      <c r="C30" s="406"/>
      <c r="D30" s="406"/>
      <c r="E30" s="406"/>
      <c r="F30" s="406"/>
      <c r="G30" s="400"/>
      <c r="H30" s="400"/>
      <c r="I30" s="400"/>
      <c r="J30" s="400"/>
    </row>
    <row r="31" spans="1:5" s="672" customFormat="1" ht="15" customHeight="1">
      <c r="A31" s="406" t="s">
        <v>678</v>
      </c>
      <c r="B31" s="417"/>
      <c r="C31" s="400"/>
      <c r="D31" s="400"/>
      <c r="E31" s="400"/>
    </row>
    <row r="32" spans="1:5" ht="13.5">
      <c r="A32" s="383"/>
      <c r="B32" s="383"/>
      <c r="C32" s="418"/>
      <c r="D32" s="383"/>
      <c r="E32" s="418"/>
    </row>
  </sheetData>
  <mergeCells count="6">
    <mergeCell ref="G3:H3"/>
    <mergeCell ref="I3:J3"/>
    <mergeCell ref="A3:A4"/>
    <mergeCell ref="F3:F4"/>
    <mergeCell ref="B3:C3"/>
    <mergeCell ref="D3:E3"/>
  </mergeCells>
  <printOptions/>
  <pageMargins left="0.4330708661417323" right="0.31496062992125984" top="0.984251968503937" bottom="0.984251968503937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00390625" defaultRowHeight="13.5"/>
  <cols>
    <col min="1" max="1" width="14.625" style="673" customWidth="1"/>
    <col min="2" max="3" width="8.375" style="673" customWidth="1"/>
    <col min="4" max="4" width="15.625" style="673" customWidth="1"/>
    <col min="5" max="6" width="8.375" style="673" customWidth="1"/>
    <col min="7" max="7" width="16.375" style="673" customWidth="1"/>
    <col min="8" max="9" width="8.375" style="673" customWidth="1"/>
    <col min="10" max="16384" width="9.00390625" style="673" customWidth="1"/>
  </cols>
  <sheetData>
    <row r="1" spans="1:9" ht="18" customHeight="1">
      <c r="A1" s="419" t="s">
        <v>883</v>
      </c>
      <c r="B1" s="420"/>
      <c r="C1" s="420"/>
      <c r="D1" s="420"/>
      <c r="E1" s="420"/>
      <c r="F1" s="420"/>
      <c r="G1" s="421"/>
      <c r="H1" s="421"/>
      <c r="I1" s="421"/>
    </row>
    <row r="2" spans="1:9" ht="15" customHeight="1" thickBot="1">
      <c r="A2" s="421" t="s">
        <v>679</v>
      </c>
      <c r="B2" s="421"/>
      <c r="C2" s="421"/>
      <c r="D2" s="421"/>
      <c r="E2" s="421"/>
      <c r="F2" s="421"/>
      <c r="G2" s="421"/>
      <c r="H2" s="421"/>
      <c r="I2" s="422" t="s">
        <v>113</v>
      </c>
    </row>
    <row r="3" spans="1:9" ht="18" customHeight="1" thickTop="1">
      <c r="A3" s="423" t="s">
        <v>114</v>
      </c>
      <c r="B3" s="424" t="s">
        <v>115</v>
      </c>
      <c r="C3" s="425" t="s">
        <v>116</v>
      </c>
      <c r="D3" s="423" t="s">
        <v>680</v>
      </c>
      <c r="E3" s="426" t="s">
        <v>115</v>
      </c>
      <c r="F3" s="427" t="s">
        <v>116</v>
      </c>
      <c r="G3" s="428" t="s">
        <v>680</v>
      </c>
      <c r="H3" s="426" t="s">
        <v>115</v>
      </c>
      <c r="I3" s="423" t="s">
        <v>116</v>
      </c>
    </row>
    <row r="4" spans="1:9" s="674" customFormat="1" ht="15" customHeight="1">
      <c r="A4" s="429" t="s">
        <v>117</v>
      </c>
      <c r="B4" s="430">
        <v>96226</v>
      </c>
      <c r="C4" s="431">
        <v>92387</v>
      </c>
      <c r="D4" s="432" t="s">
        <v>118</v>
      </c>
      <c r="E4" s="433">
        <v>313</v>
      </c>
      <c r="F4" s="434">
        <v>84</v>
      </c>
      <c r="G4" s="432" t="s">
        <v>119</v>
      </c>
      <c r="H4" s="435">
        <v>12246</v>
      </c>
      <c r="I4" s="436">
        <v>12812</v>
      </c>
    </row>
    <row r="5" spans="1:9" s="674" customFormat="1" ht="15" customHeight="1">
      <c r="A5" s="437"/>
      <c r="B5" s="438"/>
      <c r="C5" s="439"/>
      <c r="D5" s="432" t="s">
        <v>687</v>
      </c>
      <c r="E5" s="435">
        <v>5054</v>
      </c>
      <c r="F5" s="440">
        <v>1451</v>
      </c>
      <c r="G5" s="432" t="s">
        <v>120</v>
      </c>
      <c r="H5" s="435">
        <v>1266</v>
      </c>
      <c r="I5" s="436">
        <v>48</v>
      </c>
    </row>
    <row r="6" spans="1:9" s="674" customFormat="1" ht="15" customHeight="1">
      <c r="A6" s="441" t="s">
        <v>121</v>
      </c>
      <c r="B6" s="442">
        <v>5081</v>
      </c>
      <c r="C6" s="443">
        <v>1879</v>
      </c>
      <c r="D6" s="432" t="s">
        <v>122</v>
      </c>
      <c r="E6" s="435">
        <v>214</v>
      </c>
      <c r="F6" s="440">
        <v>341</v>
      </c>
      <c r="G6" s="432" t="s">
        <v>123</v>
      </c>
      <c r="H6" s="435">
        <v>2571</v>
      </c>
      <c r="I6" s="436">
        <v>3105</v>
      </c>
    </row>
    <row r="7" spans="1:9" s="674" customFormat="1" ht="15" customHeight="1">
      <c r="A7" s="441" t="s">
        <v>681</v>
      </c>
      <c r="B7" s="442">
        <v>1599</v>
      </c>
      <c r="C7" s="443">
        <v>3104</v>
      </c>
      <c r="D7" s="432" t="s">
        <v>688</v>
      </c>
      <c r="E7" s="435">
        <v>2792</v>
      </c>
      <c r="F7" s="440">
        <v>8281</v>
      </c>
      <c r="G7" s="432" t="s">
        <v>124</v>
      </c>
      <c r="H7" s="435">
        <v>22546</v>
      </c>
      <c r="I7" s="436">
        <v>19270</v>
      </c>
    </row>
    <row r="8" spans="1:9" s="674" customFormat="1" ht="15" customHeight="1">
      <c r="A8" s="441" t="s">
        <v>689</v>
      </c>
      <c r="B8" s="442">
        <v>49</v>
      </c>
      <c r="C8" s="443">
        <v>101</v>
      </c>
      <c r="D8" s="432" t="s">
        <v>125</v>
      </c>
      <c r="E8" s="435">
        <v>13009</v>
      </c>
      <c r="F8" s="440">
        <v>15867</v>
      </c>
      <c r="G8" s="432" t="s">
        <v>126</v>
      </c>
      <c r="H8" s="435">
        <v>15505</v>
      </c>
      <c r="I8" s="436">
        <v>12420</v>
      </c>
    </row>
    <row r="9" spans="1:9" s="674" customFormat="1" ht="15" customHeight="1">
      <c r="A9" s="444" t="s">
        <v>682</v>
      </c>
      <c r="B9" s="442">
        <v>47</v>
      </c>
      <c r="C9" s="443">
        <v>15</v>
      </c>
      <c r="D9" s="432" t="s">
        <v>127</v>
      </c>
      <c r="E9" s="435">
        <v>0</v>
      </c>
      <c r="F9" s="440">
        <v>0</v>
      </c>
      <c r="G9" s="445" t="s">
        <v>128</v>
      </c>
      <c r="H9" s="435">
        <v>4389</v>
      </c>
      <c r="I9" s="436">
        <v>4473</v>
      </c>
    </row>
    <row r="10" spans="1:9" s="674" customFormat="1" ht="15" customHeight="1">
      <c r="A10" s="444" t="s">
        <v>683</v>
      </c>
      <c r="B10" s="442">
        <v>0</v>
      </c>
      <c r="C10" s="443">
        <v>0</v>
      </c>
      <c r="D10" s="432" t="s">
        <v>129</v>
      </c>
      <c r="E10" s="435">
        <v>1242</v>
      </c>
      <c r="F10" s="440">
        <v>1984</v>
      </c>
      <c r="G10" s="432" t="s">
        <v>130</v>
      </c>
      <c r="H10" s="435">
        <v>49</v>
      </c>
      <c r="I10" s="436">
        <v>10</v>
      </c>
    </row>
    <row r="11" spans="1:9" s="674" customFormat="1" ht="15" customHeight="1">
      <c r="A11" s="444" t="s">
        <v>684</v>
      </c>
      <c r="B11" s="442">
        <v>671</v>
      </c>
      <c r="C11" s="443">
        <v>477</v>
      </c>
      <c r="D11" s="432" t="s">
        <v>131</v>
      </c>
      <c r="E11" s="435">
        <v>0</v>
      </c>
      <c r="F11" s="440">
        <v>0</v>
      </c>
      <c r="G11" s="432" t="s">
        <v>132</v>
      </c>
      <c r="H11" s="435">
        <v>8</v>
      </c>
      <c r="I11" s="436">
        <v>0</v>
      </c>
    </row>
    <row r="12" spans="1:9" s="674" customFormat="1" ht="15" customHeight="1">
      <c r="A12" s="444" t="s">
        <v>685</v>
      </c>
      <c r="B12" s="442">
        <v>65</v>
      </c>
      <c r="C12" s="443">
        <v>38</v>
      </c>
      <c r="D12" s="432" t="s">
        <v>133</v>
      </c>
      <c r="E12" s="435">
        <v>300</v>
      </c>
      <c r="F12" s="440">
        <v>244</v>
      </c>
      <c r="G12" s="432" t="s">
        <v>134</v>
      </c>
      <c r="H12" s="435">
        <v>188</v>
      </c>
      <c r="I12" s="436">
        <v>662</v>
      </c>
    </row>
    <row r="13" spans="1:9" s="674" customFormat="1" ht="15" customHeight="1">
      <c r="A13" s="444" t="s">
        <v>135</v>
      </c>
      <c r="B13" s="442">
        <v>0</v>
      </c>
      <c r="C13" s="443">
        <v>0</v>
      </c>
      <c r="D13" s="432" t="s">
        <v>136</v>
      </c>
      <c r="E13" s="435">
        <v>0</v>
      </c>
      <c r="F13" s="440">
        <v>0</v>
      </c>
      <c r="G13" s="432" t="s">
        <v>137</v>
      </c>
      <c r="H13" s="435">
        <v>0</v>
      </c>
      <c r="I13" s="436">
        <v>25</v>
      </c>
    </row>
    <row r="14" spans="1:9" s="674" customFormat="1" ht="15" customHeight="1">
      <c r="A14" s="444" t="s">
        <v>690</v>
      </c>
      <c r="B14" s="442">
        <v>0</v>
      </c>
      <c r="C14" s="443">
        <v>0</v>
      </c>
      <c r="D14" s="432" t="s">
        <v>138</v>
      </c>
      <c r="E14" s="435">
        <v>990</v>
      </c>
      <c r="F14" s="440">
        <v>1077</v>
      </c>
      <c r="G14" s="446" t="s">
        <v>139</v>
      </c>
      <c r="H14" s="435">
        <v>1115</v>
      </c>
      <c r="I14" s="436">
        <v>2811</v>
      </c>
    </row>
    <row r="15" spans="1:9" s="674" customFormat="1" ht="15" customHeight="1">
      <c r="A15" s="444" t="s">
        <v>686</v>
      </c>
      <c r="B15" s="442">
        <v>0</v>
      </c>
      <c r="C15" s="443">
        <v>230</v>
      </c>
      <c r="D15" s="432" t="s">
        <v>140</v>
      </c>
      <c r="E15" s="435">
        <v>28</v>
      </c>
      <c r="F15" s="440">
        <v>198</v>
      </c>
      <c r="G15" s="432" t="s">
        <v>141</v>
      </c>
      <c r="H15" s="435">
        <v>275</v>
      </c>
      <c r="I15" s="436">
        <v>3</v>
      </c>
    </row>
    <row r="16" spans="1:9" s="674" customFormat="1" ht="15" customHeight="1" thickBot="1">
      <c r="A16" s="447"/>
      <c r="B16" s="448"/>
      <c r="C16" s="449"/>
      <c r="D16" s="450"/>
      <c r="E16" s="451"/>
      <c r="F16" s="452"/>
      <c r="G16" s="453" t="s">
        <v>142</v>
      </c>
      <c r="H16" s="454">
        <v>4615</v>
      </c>
      <c r="I16" s="455">
        <v>1374</v>
      </c>
    </row>
    <row r="17" spans="1:9" s="674" customFormat="1" ht="15" customHeight="1">
      <c r="A17" s="456" t="s">
        <v>677</v>
      </c>
      <c r="B17" s="456"/>
      <c r="C17" s="456"/>
      <c r="D17" s="456"/>
      <c r="E17" s="456"/>
      <c r="F17" s="456"/>
      <c r="G17" s="457"/>
      <c r="H17" s="457"/>
      <c r="I17" s="457"/>
    </row>
    <row r="18" spans="1:9" s="674" customFormat="1" ht="15" customHeight="1">
      <c r="A18" s="456" t="s">
        <v>678</v>
      </c>
      <c r="B18" s="457"/>
      <c r="C18" s="457"/>
      <c r="D18" s="457"/>
      <c r="E18" s="457"/>
      <c r="F18" s="457"/>
      <c r="G18" s="457"/>
      <c r="H18" s="457"/>
      <c r="I18" s="457"/>
    </row>
  </sheetData>
  <printOptions/>
  <pageMargins left="0.43307086614173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P58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70" customWidth="1"/>
    <col min="2" max="2" width="13.125" style="70" customWidth="1"/>
    <col min="3" max="4" width="10.25390625" style="70" bestFit="1" customWidth="1"/>
    <col min="5" max="5" width="1.25" style="21" customWidth="1"/>
    <col min="6" max="6" width="11.50390625" style="21" customWidth="1"/>
    <col min="7" max="8" width="10.25390625" style="21" bestFit="1" customWidth="1"/>
    <col min="9" max="9" width="1.875" style="21" customWidth="1"/>
    <col min="10" max="10" width="11.125" style="70" customWidth="1"/>
    <col min="11" max="12" width="10.25390625" style="70" bestFit="1" customWidth="1"/>
    <col min="13" max="13" width="1.25" style="21" customWidth="1"/>
    <col min="14" max="14" width="11.125" style="70" customWidth="1"/>
    <col min="15" max="16" width="10.125" style="70" customWidth="1"/>
    <col min="17" max="16384" width="9.00390625" style="70" customWidth="1"/>
  </cols>
  <sheetData>
    <row r="1" ht="21" customHeight="1">
      <c r="B1" s="458" t="s">
        <v>884</v>
      </c>
    </row>
    <row r="2" ht="10.5" customHeight="1"/>
    <row r="3" spans="2:12" ht="15" customHeight="1" thickBot="1">
      <c r="B3" s="70" t="s">
        <v>692</v>
      </c>
      <c r="F3" s="70" t="s">
        <v>693</v>
      </c>
      <c r="G3" s="70"/>
      <c r="H3" s="70"/>
      <c r="I3" s="70"/>
      <c r="J3" s="70" t="s">
        <v>694</v>
      </c>
      <c r="L3" s="229" t="s">
        <v>695</v>
      </c>
    </row>
    <row r="4" spans="2:13" ht="15" customHeight="1" thickTop="1">
      <c r="B4" s="459"/>
      <c r="C4" s="460" t="s">
        <v>522</v>
      </c>
      <c r="D4" s="461" t="s">
        <v>530</v>
      </c>
      <c r="F4" s="459"/>
      <c r="G4" s="460" t="s">
        <v>522</v>
      </c>
      <c r="H4" s="461" t="s">
        <v>530</v>
      </c>
      <c r="I4" s="462"/>
      <c r="J4" s="459"/>
      <c r="K4" s="460" t="s">
        <v>522</v>
      </c>
      <c r="L4" s="461" t="s">
        <v>530</v>
      </c>
      <c r="M4" s="27"/>
    </row>
    <row r="5" spans="2:12" ht="15" customHeight="1">
      <c r="B5" s="29" t="s">
        <v>696</v>
      </c>
      <c r="C5" s="463">
        <v>9219</v>
      </c>
      <c r="D5" s="675">
        <v>9123</v>
      </c>
      <c r="F5" s="29" t="s">
        <v>697</v>
      </c>
      <c r="G5" s="463">
        <v>2312</v>
      </c>
      <c r="H5" s="471">
        <v>2215</v>
      </c>
      <c r="I5" s="464"/>
      <c r="J5" s="29" t="s">
        <v>698</v>
      </c>
      <c r="K5" s="465">
        <v>7459</v>
      </c>
      <c r="L5" s="676">
        <v>6865</v>
      </c>
    </row>
    <row r="6" spans="2:12" ht="15" customHeight="1" thickBot="1">
      <c r="B6" s="29" t="s">
        <v>699</v>
      </c>
      <c r="C6" s="463">
        <v>3062</v>
      </c>
      <c r="D6" s="675">
        <v>3212</v>
      </c>
      <c r="F6" s="165" t="s">
        <v>700</v>
      </c>
      <c r="G6" s="466">
        <v>2312</v>
      </c>
      <c r="H6" s="482">
        <v>2215</v>
      </c>
      <c r="I6" s="467"/>
      <c r="J6" s="29" t="s">
        <v>701</v>
      </c>
      <c r="K6" s="675" t="s">
        <v>758</v>
      </c>
      <c r="L6" s="677" t="s">
        <v>758</v>
      </c>
    </row>
    <row r="7" spans="2:12" ht="15" customHeight="1">
      <c r="B7" s="29" t="s">
        <v>702</v>
      </c>
      <c r="C7" s="463">
        <v>5659</v>
      </c>
      <c r="D7" s="675">
        <v>5609</v>
      </c>
      <c r="J7" s="29" t="s">
        <v>703</v>
      </c>
      <c r="K7" s="463">
        <v>274</v>
      </c>
      <c r="L7" s="471">
        <v>251</v>
      </c>
    </row>
    <row r="8" spans="2:12" ht="15" customHeight="1" thickBot="1">
      <c r="B8" s="270" t="s">
        <v>143</v>
      </c>
      <c r="C8" s="463">
        <v>7192</v>
      </c>
      <c r="D8" s="675">
        <v>7019</v>
      </c>
      <c r="F8" s="21" t="s">
        <v>704</v>
      </c>
      <c r="G8" s="464"/>
      <c r="H8" s="464"/>
      <c r="J8" s="29" t="s">
        <v>705</v>
      </c>
      <c r="K8" s="463">
        <v>403</v>
      </c>
      <c r="L8" s="471">
        <v>391</v>
      </c>
    </row>
    <row r="9" spans="2:12" ht="15" customHeight="1" thickTop="1">
      <c r="B9" s="29" t="s">
        <v>706</v>
      </c>
      <c r="C9" s="463">
        <v>3376</v>
      </c>
      <c r="D9" s="675">
        <v>3188</v>
      </c>
      <c r="F9" s="468"/>
      <c r="G9" s="460" t="s">
        <v>522</v>
      </c>
      <c r="H9" s="461" t="s">
        <v>514</v>
      </c>
      <c r="J9" s="29" t="s">
        <v>707</v>
      </c>
      <c r="K9" s="465">
        <v>2362</v>
      </c>
      <c r="L9" s="676">
        <v>2217</v>
      </c>
    </row>
    <row r="10" spans="2:12" ht="15" customHeight="1" thickBot="1">
      <c r="B10" s="29" t="s">
        <v>708</v>
      </c>
      <c r="C10" s="463">
        <v>40499</v>
      </c>
      <c r="D10" s="675">
        <v>40017</v>
      </c>
      <c r="F10" s="29" t="s">
        <v>709</v>
      </c>
      <c r="G10" s="465">
        <v>9219</v>
      </c>
      <c r="H10" s="676">
        <v>9123</v>
      </c>
      <c r="J10" s="469" t="s">
        <v>700</v>
      </c>
      <c r="K10" s="470">
        <v>677</v>
      </c>
      <c r="L10" s="678">
        <v>642.4</v>
      </c>
    </row>
    <row r="11" spans="2:12" ht="15" customHeight="1">
      <c r="B11" s="29" t="s">
        <v>710</v>
      </c>
      <c r="C11" s="471">
        <v>6067</v>
      </c>
      <c r="D11" s="677">
        <v>5965</v>
      </c>
      <c r="F11" s="29" t="s">
        <v>711</v>
      </c>
      <c r="G11" s="463">
        <v>1130</v>
      </c>
      <c r="H11" s="471">
        <v>1045</v>
      </c>
      <c r="J11" s="472"/>
      <c r="K11" s="473"/>
      <c r="L11" s="473"/>
    </row>
    <row r="12" spans="2:16" ht="15" customHeight="1" thickBot="1">
      <c r="B12" s="29" t="s">
        <v>712</v>
      </c>
      <c r="C12" s="675" t="s">
        <v>758</v>
      </c>
      <c r="D12" s="677" t="s">
        <v>758</v>
      </c>
      <c r="F12" s="29" t="s">
        <v>713</v>
      </c>
      <c r="G12" s="463">
        <v>1279</v>
      </c>
      <c r="H12" s="471">
        <v>1052</v>
      </c>
      <c r="J12" s="474" t="s">
        <v>714</v>
      </c>
      <c r="K12" s="475"/>
      <c r="L12" s="475"/>
      <c r="N12" s="248"/>
      <c r="O12" s="476"/>
      <c r="P12" s="476"/>
    </row>
    <row r="13" spans="2:12" ht="15" customHeight="1" thickTop="1">
      <c r="B13" s="29" t="s">
        <v>715</v>
      </c>
      <c r="C13" s="471">
        <v>6671</v>
      </c>
      <c r="D13" s="677">
        <v>6584</v>
      </c>
      <c r="F13" s="29" t="s">
        <v>716</v>
      </c>
      <c r="G13" s="463">
        <v>318</v>
      </c>
      <c r="H13" s="471">
        <v>241</v>
      </c>
      <c r="J13" s="477"/>
      <c r="K13" s="478" t="s">
        <v>522</v>
      </c>
      <c r="L13" s="479" t="s">
        <v>514</v>
      </c>
    </row>
    <row r="14" spans="2:12" ht="15" customHeight="1">
      <c r="B14" s="29" t="s">
        <v>717</v>
      </c>
      <c r="C14" s="675" t="s">
        <v>758</v>
      </c>
      <c r="D14" s="677" t="s">
        <v>758</v>
      </c>
      <c r="F14" s="29" t="s">
        <v>718</v>
      </c>
      <c r="G14" s="463">
        <v>496</v>
      </c>
      <c r="H14" s="471">
        <v>553</v>
      </c>
      <c r="J14" s="29" t="s">
        <v>759</v>
      </c>
      <c r="K14" s="463">
        <v>945</v>
      </c>
      <c r="L14" s="471">
        <v>814</v>
      </c>
    </row>
    <row r="15" spans="2:12" ht="15" customHeight="1" thickBot="1">
      <c r="B15" s="270" t="s">
        <v>760</v>
      </c>
      <c r="C15" s="471">
        <v>4237</v>
      </c>
      <c r="D15" s="677">
        <v>4224</v>
      </c>
      <c r="F15" s="165" t="s">
        <v>700</v>
      </c>
      <c r="G15" s="466">
        <v>3223</v>
      </c>
      <c r="H15" s="482">
        <v>2891</v>
      </c>
      <c r="J15" s="29" t="s">
        <v>698</v>
      </c>
      <c r="K15" s="465">
        <v>7115</v>
      </c>
      <c r="L15" s="676">
        <v>6865</v>
      </c>
    </row>
    <row r="16" spans="2:12" ht="15" customHeight="1" thickBot="1">
      <c r="B16" s="29" t="s">
        <v>761</v>
      </c>
      <c r="C16" s="471">
        <v>4876</v>
      </c>
      <c r="D16" s="677">
        <v>4716</v>
      </c>
      <c r="J16" s="469" t="s">
        <v>700</v>
      </c>
      <c r="K16" s="470">
        <v>945</v>
      </c>
      <c r="L16" s="678">
        <v>814</v>
      </c>
    </row>
    <row r="17" spans="2:12" ht="15" customHeight="1">
      <c r="B17" s="29" t="s">
        <v>719</v>
      </c>
      <c r="C17" s="471">
        <v>3950</v>
      </c>
      <c r="D17" s="677">
        <v>3818</v>
      </c>
      <c r="J17" s="472"/>
      <c r="K17" s="473"/>
      <c r="L17" s="473"/>
    </row>
    <row r="18" spans="2:13" ht="15" customHeight="1" thickBot="1">
      <c r="B18" s="29" t="s">
        <v>720</v>
      </c>
      <c r="C18" s="471">
        <v>346</v>
      </c>
      <c r="D18" s="677">
        <v>285</v>
      </c>
      <c r="F18" s="21" t="s">
        <v>144</v>
      </c>
      <c r="G18" s="464"/>
      <c r="H18" s="464"/>
      <c r="J18" s="21"/>
      <c r="K18" s="21"/>
      <c r="L18" s="21"/>
      <c r="M18" s="27"/>
    </row>
    <row r="19" spans="2:12" ht="15" customHeight="1" thickBot="1" thickTop="1">
      <c r="B19" s="29" t="s">
        <v>721</v>
      </c>
      <c r="C19" s="471">
        <v>567</v>
      </c>
      <c r="D19" s="677">
        <v>509</v>
      </c>
      <c r="F19" s="480"/>
      <c r="G19" s="460" t="s">
        <v>522</v>
      </c>
      <c r="H19" s="461" t="s">
        <v>514</v>
      </c>
      <c r="J19" s="474" t="s">
        <v>145</v>
      </c>
      <c r="K19" s="475"/>
      <c r="L19" s="475"/>
    </row>
    <row r="20" spans="2:12" ht="15" customHeight="1" thickTop="1">
      <c r="B20" s="29" t="s">
        <v>722</v>
      </c>
      <c r="C20" s="471">
        <v>7155</v>
      </c>
      <c r="D20" s="677">
        <v>6865</v>
      </c>
      <c r="F20" s="51" t="s">
        <v>702</v>
      </c>
      <c r="G20" s="481">
        <v>928</v>
      </c>
      <c r="H20" s="679">
        <v>881</v>
      </c>
      <c r="J20" s="477"/>
      <c r="K20" s="478" t="s">
        <v>522</v>
      </c>
      <c r="L20" s="479" t="s">
        <v>514</v>
      </c>
    </row>
    <row r="21" spans="2:12" ht="15" customHeight="1">
      <c r="B21" s="29" t="s">
        <v>723</v>
      </c>
      <c r="C21" s="471">
        <v>207</v>
      </c>
      <c r="D21" s="677">
        <v>215</v>
      </c>
      <c r="F21" s="51" t="s">
        <v>724</v>
      </c>
      <c r="G21" s="481">
        <v>27</v>
      </c>
      <c r="H21" s="679">
        <v>26</v>
      </c>
      <c r="J21" s="29" t="s">
        <v>725</v>
      </c>
      <c r="K21" s="675" t="s">
        <v>758</v>
      </c>
      <c r="L21" s="677" t="s">
        <v>758</v>
      </c>
    </row>
    <row r="22" spans="2:12" ht="15" customHeight="1">
      <c r="B22" s="29" t="s">
        <v>726</v>
      </c>
      <c r="C22" s="471">
        <v>813</v>
      </c>
      <c r="D22" s="677">
        <v>821</v>
      </c>
      <c r="F22" s="51" t="s">
        <v>727</v>
      </c>
      <c r="G22" s="481">
        <v>1182</v>
      </c>
      <c r="H22" s="679">
        <v>1122</v>
      </c>
      <c r="J22" s="29" t="s">
        <v>728</v>
      </c>
      <c r="K22" s="463">
        <v>797</v>
      </c>
      <c r="L22" s="471">
        <v>705</v>
      </c>
    </row>
    <row r="23" spans="2:12" ht="15" customHeight="1">
      <c r="B23" s="29" t="s">
        <v>729</v>
      </c>
      <c r="C23" s="675" t="s">
        <v>758</v>
      </c>
      <c r="D23" s="677" t="s">
        <v>758</v>
      </c>
      <c r="F23" s="51" t="s">
        <v>730</v>
      </c>
      <c r="G23" s="481">
        <v>210</v>
      </c>
      <c r="H23" s="679">
        <v>199</v>
      </c>
      <c r="J23" s="29" t="s">
        <v>731</v>
      </c>
      <c r="K23" s="463">
        <v>493</v>
      </c>
      <c r="L23" s="471">
        <v>428</v>
      </c>
    </row>
    <row r="24" spans="2:12" ht="15" customHeight="1">
      <c r="B24" s="29" t="s">
        <v>732</v>
      </c>
      <c r="C24" s="675" t="s">
        <v>758</v>
      </c>
      <c r="D24" s="677" t="s">
        <v>758</v>
      </c>
      <c r="F24" s="51" t="s">
        <v>733</v>
      </c>
      <c r="G24" s="481">
        <v>99</v>
      </c>
      <c r="H24" s="679">
        <v>94</v>
      </c>
      <c r="J24" s="29" t="s">
        <v>734</v>
      </c>
      <c r="K24" s="463">
        <v>5288</v>
      </c>
      <c r="L24" s="471">
        <v>5246</v>
      </c>
    </row>
    <row r="25" spans="2:12" ht="15" customHeight="1">
      <c r="B25" s="29" t="s">
        <v>735</v>
      </c>
      <c r="C25" s="675" t="s">
        <v>758</v>
      </c>
      <c r="D25" s="677" t="s">
        <v>758</v>
      </c>
      <c r="F25" s="51" t="s">
        <v>736</v>
      </c>
      <c r="G25" s="481">
        <v>98</v>
      </c>
      <c r="H25" s="679">
        <v>93</v>
      </c>
      <c r="J25" s="29" t="s">
        <v>737</v>
      </c>
      <c r="K25" s="463">
        <v>1312</v>
      </c>
      <c r="L25" s="471">
        <v>1280</v>
      </c>
    </row>
    <row r="26" spans="2:12" ht="15" customHeight="1" thickBot="1">
      <c r="B26" s="165" t="s">
        <v>700</v>
      </c>
      <c r="C26" s="482">
        <v>103896</v>
      </c>
      <c r="D26" s="680">
        <v>102170</v>
      </c>
      <c r="F26" s="51" t="s">
        <v>713</v>
      </c>
      <c r="G26" s="481">
        <v>862</v>
      </c>
      <c r="H26" s="679">
        <v>818</v>
      </c>
      <c r="J26" s="29" t="s">
        <v>738</v>
      </c>
      <c r="K26" s="463">
        <v>2362</v>
      </c>
      <c r="L26" s="471">
        <v>2217</v>
      </c>
    </row>
    <row r="27" spans="2:12" ht="15" customHeight="1">
      <c r="B27" s="26"/>
      <c r="C27" s="467"/>
      <c r="D27" s="467"/>
      <c r="F27" s="51" t="s">
        <v>739</v>
      </c>
      <c r="G27" s="481">
        <v>59</v>
      </c>
      <c r="H27" s="679">
        <v>56</v>
      </c>
      <c r="J27" s="29" t="s">
        <v>740</v>
      </c>
      <c r="K27" s="463">
        <v>927</v>
      </c>
      <c r="L27" s="471">
        <v>859</v>
      </c>
    </row>
    <row r="28" spans="2:12" ht="15" customHeight="1" thickBot="1">
      <c r="B28" s="70" t="s">
        <v>741</v>
      </c>
      <c r="C28" s="229"/>
      <c r="D28" s="229"/>
      <c r="F28" s="51" t="s">
        <v>742</v>
      </c>
      <c r="G28" s="481">
        <v>1042</v>
      </c>
      <c r="H28" s="679">
        <v>989</v>
      </c>
      <c r="J28" s="29" t="s">
        <v>215</v>
      </c>
      <c r="K28" s="463">
        <v>6546</v>
      </c>
      <c r="L28" s="471">
        <v>6268</v>
      </c>
    </row>
    <row r="29" spans="2:12" ht="15" customHeight="1" thickTop="1">
      <c r="B29" s="459"/>
      <c r="C29" s="460" t="s">
        <v>522</v>
      </c>
      <c r="D29" s="461" t="s">
        <v>514</v>
      </c>
      <c r="F29" s="51" t="s">
        <v>743</v>
      </c>
      <c r="G29" s="481">
        <v>1770</v>
      </c>
      <c r="H29" s="679">
        <v>1476</v>
      </c>
      <c r="J29" s="29" t="s">
        <v>744</v>
      </c>
      <c r="K29" s="463">
        <v>188</v>
      </c>
      <c r="L29" s="471">
        <v>159</v>
      </c>
    </row>
    <row r="30" spans="2:12" ht="15" customHeight="1">
      <c r="B30" s="29" t="s">
        <v>745</v>
      </c>
      <c r="C30" s="465">
        <v>6067</v>
      </c>
      <c r="D30" s="676">
        <v>5965</v>
      </c>
      <c r="F30" s="51" t="s">
        <v>762</v>
      </c>
      <c r="G30" s="481">
        <v>169</v>
      </c>
      <c r="H30" s="679">
        <v>365</v>
      </c>
      <c r="J30" s="29" t="s">
        <v>746</v>
      </c>
      <c r="K30" s="463">
        <v>1061</v>
      </c>
      <c r="L30" s="471">
        <v>1006</v>
      </c>
    </row>
    <row r="31" spans="2:12" ht="15" customHeight="1">
      <c r="B31" s="29" t="s">
        <v>747</v>
      </c>
      <c r="C31" s="463">
        <v>3421</v>
      </c>
      <c r="D31" s="471">
        <v>3199</v>
      </c>
      <c r="F31" s="51" t="s">
        <v>748</v>
      </c>
      <c r="G31" s="481">
        <v>293</v>
      </c>
      <c r="H31" s="679">
        <v>278</v>
      </c>
      <c r="J31" s="29" t="s">
        <v>749</v>
      </c>
      <c r="K31" s="463">
        <v>455</v>
      </c>
      <c r="L31" s="471">
        <v>397</v>
      </c>
    </row>
    <row r="32" spans="2:12" ht="15" customHeight="1" thickBot="1">
      <c r="B32" s="29" t="s">
        <v>750</v>
      </c>
      <c r="C32" s="463">
        <v>1717</v>
      </c>
      <c r="D32" s="471">
        <v>1628</v>
      </c>
      <c r="F32" s="51" t="s">
        <v>751</v>
      </c>
      <c r="G32" s="481">
        <v>79</v>
      </c>
      <c r="H32" s="679">
        <v>75</v>
      </c>
      <c r="J32" s="165" t="s">
        <v>700</v>
      </c>
      <c r="K32" s="466">
        <v>19429</v>
      </c>
      <c r="L32" s="482">
        <v>18565</v>
      </c>
    </row>
    <row r="33" spans="2:13" ht="15" customHeight="1">
      <c r="B33" s="29" t="s">
        <v>752</v>
      </c>
      <c r="C33" s="463">
        <v>3504</v>
      </c>
      <c r="D33" s="471">
        <v>3449</v>
      </c>
      <c r="F33" s="51" t="s">
        <v>753</v>
      </c>
      <c r="G33" s="481">
        <v>142</v>
      </c>
      <c r="H33" s="679">
        <v>135</v>
      </c>
      <c r="M33" s="70"/>
    </row>
    <row r="34" spans="2:13" ht="15" customHeight="1">
      <c r="B34" s="29" t="s">
        <v>754</v>
      </c>
      <c r="C34" s="463">
        <v>1130</v>
      </c>
      <c r="D34" s="471">
        <v>1080</v>
      </c>
      <c r="F34" s="51" t="s">
        <v>755</v>
      </c>
      <c r="G34" s="481">
        <v>356</v>
      </c>
      <c r="H34" s="679">
        <v>338</v>
      </c>
      <c r="M34" s="462"/>
    </row>
    <row r="35" spans="2:13" ht="15" customHeight="1">
      <c r="B35" s="29" t="s">
        <v>756</v>
      </c>
      <c r="C35" s="463">
        <v>1618</v>
      </c>
      <c r="D35" s="471">
        <v>1537</v>
      </c>
      <c r="F35" s="51" t="s">
        <v>757</v>
      </c>
      <c r="G35" s="481">
        <v>838</v>
      </c>
      <c r="H35" s="679">
        <v>795</v>
      </c>
      <c r="M35" s="464"/>
    </row>
    <row r="36" spans="2:13" ht="15" customHeight="1" thickBot="1">
      <c r="B36" s="165" t="s">
        <v>700</v>
      </c>
      <c r="C36" s="466">
        <v>11390</v>
      </c>
      <c r="D36" s="482">
        <v>10893</v>
      </c>
      <c r="F36" s="222" t="s">
        <v>700</v>
      </c>
      <c r="G36" s="483">
        <v>8154</v>
      </c>
      <c r="H36" s="681">
        <v>7740</v>
      </c>
      <c r="M36" s="467"/>
    </row>
    <row r="37" spans="2:4" ht="15" customHeight="1">
      <c r="B37" s="228" t="s">
        <v>146</v>
      </c>
      <c r="C37" s="228"/>
      <c r="D37" s="228"/>
    </row>
    <row r="38" spans="2:4" ht="15" customHeight="1">
      <c r="B38" s="228" t="s">
        <v>763</v>
      </c>
      <c r="C38" s="228"/>
      <c r="D38" s="228"/>
    </row>
    <row r="39" ht="15" customHeight="1">
      <c r="B39" s="70" t="s">
        <v>764</v>
      </c>
    </row>
    <row r="42" spans="14:15" ht="15" customHeight="1">
      <c r="N42" s="228"/>
      <c r="O42" s="228"/>
    </row>
    <row r="43" spans="14:15" ht="15" customHeight="1">
      <c r="N43" s="228"/>
      <c r="O43" s="228"/>
    </row>
    <row r="45" spans="5:9" ht="15" customHeight="1">
      <c r="E45" s="27"/>
      <c r="F45" s="27"/>
      <c r="G45" s="27"/>
      <c r="H45" s="27"/>
      <c r="I45" s="27"/>
    </row>
    <row r="55" ht="15" customHeight="1">
      <c r="M55" s="484"/>
    </row>
    <row r="56" ht="8.25" customHeight="1"/>
    <row r="57" spans="5:13" ht="15" customHeight="1">
      <c r="E57" s="320"/>
      <c r="F57" s="320"/>
      <c r="G57" s="320"/>
      <c r="H57" s="320"/>
      <c r="I57" s="320"/>
      <c r="M57" s="320"/>
    </row>
    <row r="58" spans="5:13" ht="15" customHeight="1">
      <c r="E58" s="320"/>
      <c r="F58" s="320"/>
      <c r="G58" s="320"/>
      <c r="H58" s="320"/>
      <c r="I58" s="320"/>
      <c r="M58" s="320"/>
    </row>
  </sheetData>
  <printOptions/>
  <pageMargins left="0.23" right="0.17" top="1" bottom="1" header="0.512" footer="0.512"/>
  <pageSetup horizontalDpi="600" verticalDpi="600" orientation="portrait" paperSize="9" scale="90" r:id="rId1"/>
  <headerFooter alignWithMargins="0">
    <oddHeader>&amp;R&amp;D  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3:L14"/>
  <sheetViews>
    <sheetView workbookViewId="0" topLeftCell="A1">
      <selection activeCell="A1" sqref="A1"/>
    </sheetView>
  </sheetViews>
  <sheetFormatPr defaultColWidth="9.00390625" defaultRowHeight="13.5"/>
  <cols>
    <col min="1" max="1" width="3.625" style="70" customWidth="1"/>
    <col min="2" max="2" width="10.625" style="70" customWidth="1"/>
    <col min="3" max="12" width="8.125" style="70" customWidth="1"/>
    <col min="13" max="16384" width="9.00390625" style="70" customWidth="1"/>
  </cols>
  <sheetData>
    <row r="3" spans="2:9" ht="14.25">
      <c r="B3" s="208" t="s">
        <v>885</v>
      </c>
      <c r="C3" s="228"/>
      <c r="D3" s="228"/>
      <c r="E3" s="228"/>
      <c r="F3" s="228"/>
      <c r="G3" s="228"/>
      <c r="H3" s="228"/>
      <c r="I3" s="228"/>
    </row>
    <row r="4" spans="2:9" ht="12.75" thickBot="1">
      <c r="B4" s="228"/>
      <c r="C4" s="228"/>
      <c r="D4" s="228"/>
      <c r="E4" s="228"/>
      <c r="F4" s="228"/>
      <c r="G4" s="228"/>
      <c r="H4" s="228"/>
      <c r="I4" s="228"/>
    </row>
    <row r="5" spans="2:12" ht="18" customHeight="1" thickTop="1">
      <c r="B5" s="230"/>
      <c r="C5" s="485" t="s">
        <v>765</v>
      </c>
      <c r="D5" s="485"/>
      <c r="E5" s="485"/>
      <c r="F5" s="485"/>
      <c r="G5" s="485"/>
      <c r="H5" s="485" t="s">
        <v>766</v>
      </c>
      <c r="I5" s="485"/>
      <c r="J5" s="41"/>
      <c r="K5" s="41"/>
      <c r="L5" s="42"/>
    </row>
    <row r="6" spans="2:12" ht="18" customHeight="1">
      <c r="B6" s="51" t="s">
        <v>767</v>
      </c>
      <c r="C6" s="878" t="s">
        <v>771</v>
      </c>
      <c r="D6" s="878" t="s">
        <v>768</v>
      </c>
      <c r="E6" s="486" t="s">
        <v>769</v>
      </c>
      <c r="F6" s="486"/>
      <c r="G6" s="878" t="s">
        <v>770</v>
      </c>
      <c r="H6" s="878" t="s">
        <v>771</v>
      </c>
      <c r="I6" s="487" t="s">
        <v>772</v>
      </c>
      <c r="J6" s="488"/>
      <c r="K6" s="489" t="s">
        <v>773</v>
      </c>
      <c r="L6" s="490"/>
    </row>
    <row r="7" spans="2:12" ht="18" customHeight="1">
      <c r="B7" s="327"/>
      <c r="C7" s="878"/>
      <c r="D7" s="878"/>
      <c r="E7" s="112" t="s">
        <v>774</v>
      </c>
      <c r="F7" s="112" t="s">
        <v>775</v>
      </c>
      <c r="G7" s="878"/>
      <c r="H7" s="878"/>
      <c r="I7" s="112" t="s">
        <v>776</v>
      </c>
      <c r="J7" s="43" t="s">
        <v>777</v>
      </c>
      <c r="K7" s="43" t="s">
        <v>776</v>
      </c>
      <c r="L7" s="44" t="s">
        <v>777</v>
      </c>
    </row>
    <row r="8" spans="2:12" ht="18" customHeight="1">
      <c r="B8" s="51" t="s">
        <v>510</v>
      </c>
      <c r="C8" s="491">
        <v>403</v>
      </c>
      <c r="D8" s="491">
        <v>13</v>
      </c>
      <c r="E8" s="491">
        <v>82</v>
      </c>
      <c r="F8" s="491">
        <v>194</v>
      </c>
      <c r="G8" s="491">
        <v>114</v>
      </c>
      <c r="H8" s="491">
        <v>132248</v>
      </c>
      <c r="I8" s="491">
        <v>128345</v>
      </c>
      <c r="J8" s="492">
        <v>2257</v>
      </c>
      <c r="K8" s="492">
        <v>1405</v>
      </c>
      <c r="L8" s="493">
        <v>241</v>
      </c>
    </row>
    <row r="9" spans="2:12" ht="18" customHeight="1">
      <c r="B9" s="51" t="s">
        <v>511</v>
      </c>
      <c r="C9" s="491">
        <v>401</v>
      </c>
      <c r="D9" s="491">
        <v>13</v>
      </c>
      <c r="E9" s="491">
        <v>80</v>
      </c>
      <c r="F9" s="491">
        <v>196</v>
      </c>
      <c r="G9" s="491">
        <v>112</v>
      </c>
      <c r="H9" s="491">
        <v>136677</v>
      </c>
      <c r="I9" s="491">
        <v>132543</v>
      </c>
      <c r="J9" s="492">
        <v>1989</v>
      </c>
      <c r="K9" s="492">
        <v>1932</v>
      </c>
      <c r="L9" s="493">
        <v>216</v>
      </c>
    </row>
    <row r="10" spans="2:12" ht="18" customHeight="1">
      <c r="B10" s="51" t="s">
        <v>513</v>
      </c>
      <c r="C10" s="491">
        <v>401</v>
      </c>
      <c r="D10" s="491">
        <v>13</v>
      </c>
      <c r="E10" s="491">
        <v>77</v>
      </c>
      <c r="F10" s="491">
        <v>199</v>
      </c>
      <c r="G10" s="491">
        <v>112</v>
      </c>
      <c r="H10" s="491">
        <v>131128</v>
      </c>
      <c r="I10" s="491">
        <v>124408</v>
      </c>
      <c r="J10" s="492">
        <v>1975</v>
      </c>
      <c r="K10" s="492">
        <v>2257</v>
      </c>
      <c r="L10" s="493">
        <v>248</v>
      </c>
    </row>
    <row r="11" spans="2:12" ht="18" customHeight="1">
      <c r="B11" s="51" t="s">
        <v>522</v>
      </c>
      <c r="C11" s="491">
        <v>400</v>
      </c>
      <c r="D11" s="491">
        <v>13</v>
      </c>
      <c r="E11" s="491">
        <v>77</v>
      </c>
      <c r="F11" s="491">
        <v>199</v>
      </c>
      <c r="G11" s="491">
        <v>111</v>
      </c>
      <c r="H11" s="491">
        <v>130049</v>
      </c>
      <c r="I11" s="491">
        <v>122430</v>
      </c>
      <c r="J11" s="492">
        <v>1999</v>
      </c>
      <c r="K11" s="492">
        <v>2264</v>
      </c>
      <c r="L11" s="493">
        <v>267</v>
      </c>
    </row>
    <row r="12" spans="2:12" ht="18" customHeight="1" thickBot="1">
      <c r="B12" s="222" t="s">
        <v>530</v>
      </c>
      <c r="C12" s="223">
        <v>400</v>
      </c>
      <c r="D12" s="223">
        <v>13</v>
      </c>
      <c r="E12" s="223">
        <v>55</v>
      </c>
      <c r="F12" s="223">
        <v>221</v>
      </c>
      <c r="G12" s="223">
        <v>111</v>
      </c>
      <c r="H12" s="223">
        <v>128072</v>
      </c>
      <c r="I12" s="223">
        <v>119126</v>
      </c>
      <c r="J12" s="682">
        <v>1952</v>
      </c>
      <c r="K12" s="682">
        <v>2493</v>
      </c>
      <c r="L12" s="683">
        <v>4501</v>
      </c>
    </row>
    <row r="13" spans="2:9" ht="12">
      <c r="B13" s="228" t="s">
        <v>147</v>
      </c>
      <c r="C13" s="228"/>
      <c r="D13" s="228"/>
      <c r="E13" s="228"/>
      <c r="F13" s="228"/>
      <c r="G13" s="228"/>
      <c r="H13" s="228"/>
      <c r="I13" s="228"/>
    </row>
    <row r="14" spans="2:9" ht="12">
      <c r="B14" s="228" t="s">
        <v>148</v>
      </c>
      <c r="C14" s="228"/>
      <c r="D14" s="228"/>
      <c r="E14" s="228"/>
      <c r="F14" s="228"/>
      <c r="G14" s="228"/>
      <c r="H14" s="228"/>
      <c r="I14" s="228"/>
    </row>
  </sheetData>
  <mergeCells count="4">
    <mergeCell ref="C6:C7"/>
    <mergeCell ref="D6:D7"/>
    <mergeCell ref="G6:G7"/>
    <mergeCell ref="H6:H7"/>
  </mergeCells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1"/>
  <headerFooter alignWithMargins="0">
    <oddHeader>&amp;R&amp;D  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2:H12"/>
  <sheetViews>
    <sheetView workbookViewId="0" topLeftCell="A1">
      <selection activeCell="A1" sqref="A1"/>
    </sheetView>
  </sheetViews>
  <sheetFormatPr defaultColWidth="9.00390625" defaultRowHeight="13.5"/>
  <cols>
    <col min="1" max="1" width="3.625" style="38" customWidth="1"/>
    <col min="2" max="2" width="15.625" style="39" customWidth="1"/>
    <col min="3" max="8" width="12.625" style="39" customWidth="1"/>
    <col min="9" max="9" width="10.625" style="38" customWidth="1"/>
    <col min="10" max="16384" width="9.00390625" style="38" customWidth="1"/>
  </cols>
  <sheetData>
    <row r="2" ht="14.25">
      <c r="B2" s="106" t="s">
        <v>886</v>
      </c>
    </row>
    <row r="3" spans="6:8" ht="12.75" thickBot="1">
      <c r="F3" s="329"/>
      <c r="H3" s="40" t="s">
        <v>907</v>
      </c>
    </row>
    <row r="4" spans="2:8" ht="12.75" thickTop="1">
      <c r="B4" s="830" t="s">
        <v>149</v>
      </c>
      <c r="C4" s="880" t="s">
        <v>778</v>
      </c>
      <c r="D4" s="881"/>
      <c r="E4" s="881"/>
      <c r="F4" s="880" t="s">
        <v>779</v>
      </c>
      <c r="G4" s="494" t="s">
        <v>780</v>
      </c>
      <c r="H4" s="495"/>
    </row>
    <row r="5" spans="2:8" ht="12">
      <c r="B5" s="832"/>
      <c r="C5" s="882"/>
      <c r="D5" s="882"/>
      <c r="E5" s="882"/>
      <c r="F5" s="883"/>
      <c r="G5" s="878" t="s">
        <v>150</v>
      </c>
      <c r="H5" s="879" t="s">
        <v>781</v>
      </c>
    </row>
    <row r="6" spans="2:8" ht="12">
      <c r="B6" s="496" t="s">
        <v>782</v>
      </c>
      <c r="C6" s="112" t="s">
        <v>263</v>
      </c>
      <c r="D6" s="112" t="s">
        <v>783</v>
      </c>
      <c r="E6" s="112" t="s">
        <v>151</v>
      </c>
      <c r="F6" s="883"/>
      <c r="G6" s="878"/>
      <c r="H6" s="879"/>
    </row>
    <row r="7" spans="2:8" ht="16.5" customHeight="1">
      <c r="B7" s="116" t="s">
        <v>152</v>
      </c>
      <c r="C7" s="684">
        <f>SUM(D7:E7)</f>
        <v>364116</v>
      </c>
      <c r="D7" s="685">
        <f>SUM(D9:D10)</f>
        <v>282575</v>
      </c>
      <c r="E7" s="684">
        <f>SUM(E9:E10)</f>
        <v>81541</v>
      </c>
      <c r="F7" s="686">
        <f>SUM(F9:F10)</f>
        <v>205</v>
      </c>
      <c r="G7" s="684">
        <f>SUM(G9:G10)</f>
        <v>3245</v>
      </c>
      <c r="H7" s="687">
        <f>SUM(H9:H10)</f>
        <v>515</v>
      </c>
    </row>
    <row r="8" spans="2:8" ht="16.5" customHeight="1">
      <c r="B8" s="51"/>
      <c r="C8" s="198"/>
      <c r="D8" s="198"/>
      <c r="E8" s="198"/>
      <c r="F8" s="198"/>
      <c r="G8" s="198"/>
      <c r="H8" s="206"/>
    </row>
    <row r="9" spans="2:8" ht="16.5" customHeight="1">
      <c r="B9" s="51" t="s">
        <v>784</v>
      </c>
      <c r="C9" s="688">
        <f>SUM(D9:E9)</f>
        <v>265154</v>
      </c>
      <c r="D9" s="688">
        <v>205218</v>
      </c>
      <c r="E9" s="688">
        <v>59936</v>
      </c>
      <c r="F9" s="688">
        <v>203</v>
      </c>
      <c r="G9" s="688">
        <v>2426</v>
      </c>
      <c r="H9" s="689">
        <v>382</v>
      </c>
    </row>
    <row r="10" spans="2:8" ht="16.5" customHeight="1" thickBot="1">
      <c r="B10" s="497" t="s">
        <v>785</v>
      </c>
      <c r="C10" s="690">
        <f>SUM(D10:E10)</f>
        <v>98962</v>
      </c>
      <c r="D10" s="690">
        <v>77357</v>
      </c>
      <c r="E10" s="690">
        <v>21605</v>
      </c>
      <c r="F10" s="691">
        <v>2</v>
      </c>
      <c r="G10" s="690">
        <v>819</v>
      </c>
      <c r="H10" s="692">
        <v>133</v>
      </c>
    </row>
    <row r="11" ht="16.5" customHeight="1">
      <c r="B11" s="39" t="s">
        <v>786</v>
      </c>
    </row>
    <row r="12" ht="12">
      <c r="B12" s="39" t="s">
        <v>787</v>
      </c>
    </row>
  </sheetData>
  <mergeCells count="5">
    <mergeCell ref="H5:H6"/>
    <mergeCell ref="B4:B5"/>
    <mergeCell ref="C4:E5"/>
    <mergeCell ref="F4:F6"/>
    <mergeCell ref="G5:G6"/>
  </mergeCells>
  <printOptions/>
  <pageMargins left="0.4" right="0.28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2:J26"/>
  <sheetViews>
    <sheetView workbookViewId="0" topLeftCell="A1">
      <selection activeCell="A1" sqref="A1"/>
    </sheetView>
  </sheetViews>
  <sheetFormatPr defaultColWidth="9.00390625" defaultRowHeight="13.5"/>
  <cols>
    <col min="1" max="1" width="2.625" style="500" customWidth="1"/>
    <col min="2" max="2" width="11.50390625" style="499" customWidth="1"/>
    <col min="3" max="3" width="11.125" style="499" customWidth="1"/>
    <col min="4" max="10" width="10.625" style="499" customWidth="1"/>
    <col min="11" max="16384" width="9.00390625" style="500" customWidth="1"/>
  </cols>
  <sheetData>
    <row r="2" spans="2:8" ht="14.25">
      <c r="B2" s="498" t="s">
        <v>887</v>
      </c>
      <c r="E2" s="498"/>
      <c r="H2" s="498"/>
    </row>
    <row r="3" spans="4:10" ht="12.75" thickBot="1">
      <c r="D3" s="501"/>
      <c r="G3" s="501"/>
      <c r="J3" s="501" t="s">
        <v>923</v>
      </c>
    </row>
    <row r="4" spans="2:10" ht="24.75" thickTop="1">
      <c r="B4" s="502" t="s">
        <v>788</v>
      </c>
      <c r="C4" s="503" t="s">
        <v>789</v>
      </c>
      <c r="D4" s="504" t="s">
        <v>790</v>
      </c>
      <c r="E4" s="505" t="s">
        <v>788</v>
      </c>
      <c r="F4" s="503" t="s">
        <v>789</v>
      </c>
      <c r="G4" s="504" t="s">
        <v>790</v>
      </c>
      <c r="H4" s="505" t="s">
        <v>788</v>
      </c>
      <c r="I4" s="503" t="s">
        <v>789</v>
      </c>
      <c r="J4" s="506" t="s">
        <v>790</v>
      </c>
    </row>
    <row r="5" spans="2:10" ht="12">
      <c r="B5" s="507" t="s">
        <v>263</v>
      </c>
      <c r="C5" s="685">
        <f>SUM(C7:C9,C16,C21:C23,F7:F23,I7:I20,I23)</f>
        <v>364321</v>
      </c>
      <c r="D5" s="693"/>
      <c r="E5" s="508"/>
      <c r="F5" s="509"/>
      <c r="G5" s="509"/>
      <c r="H5" s="508"/>
      <c r="I5" s="509"/>
      <c r="J5" s="510"/>
    </row>
    <row r="6" spans="2:10" ht="9" customHeight="1">
      <c r="B6" s="511"/>
      <c r="C6" s="513"/>
      <c r="D6" s="513"/>
      <c r="E6" s="512"/>
      <c r="F6" s="513"/>
      <c r="G6" s="513"/>
      <c r="H6" s="512"/>
      <c r="I6" s="513"/>
      <c r="J6" s="514"/>
    </row>
    <row r="7" spans="2:10" ht="12">
      <c r="B7" s="515" t="s">
        <v>552</v>
      </c>
      <c r="C7" s="47">
        <v>79411</v>
      </c>
      <c r="D7" s="191">
        <f>C7/254643*100</f>
        <v>31.185227946576187</v>
      </c>
      <c r="E7" s="516" t="s">
        <v>557</v>
      </c>
      <c r="F7" s="47">
        <v>7785</v>
      </c>
      <c r="G7" s="191">
        <f>F7/28031*100</f>
        <v>27.772822946024046</v>
      </c>
      <c r="H7" s="517" t="s">
        <v>572</v>
      </c>
      <c r="I7" s="198">
        <v>1705</v>
      </c>
      <c r="J7" s="694">
        <f>I7/6609*100</f>
        <v>25.79815403238009</v>
      </c>
    </row>
    <row r="8" spans="2:10" ht="12">
      <c r="B8" s="515" t="s">
        <v>553</v>
      </c>
      <c r="C8" s="47">
        <v>28942</v>
      </c>
      <c r="D8" s="191">
        <f>C8/92330*100</f>
        <v>31.346257987652983</v>
      </c>
      <c r="E8" s="516" t="s">
        <v>558</v>
      </c>
      <c r="F8" s="47">
        <v>8746</v>
      </c>
      <c r="G8" s="191">
        <f>F8/30803*100</f>
        <v>28.393338311203454</v>
      </c>
      <c r="H8" s="517" t="s">
        <v>573</v>
      </c>
      <c r="I8" s="198">
        <v>2773</v>
      </c>
      <c r="J8" s="694">
        <f>I8/9991*100</f>
        <v>27.754979481533383</v>
      </c>
    </row>
    <row r="9" spans="2:10" ht="12">
      <c r="B9" s="515" t="s">
        <v>153</v>
      </c>
      <c r="C9" s="47">
        <f>SUM(C10:C15)</f>
        <v>45038</v>
      </c>
      <c r="D9" s="191">
        <f>C9/141744*100</f>
        <v>31.774184445196973</v>
      </c>
      <c r="E9" s="516" t="s">
        <v>559</v>
      </c>
      <c r="F9" s="47">
        <v>17142</v>
      </c>
      <c r="G9" s="191">
        <f>F9/63721*100</f>
        <v>26.901649377756154</v>
      </c>
      <c r="H9" s="517" t="s">
        <v>574</v>
      </c>
      <c r="I9" s="198">
        <v>1137</v>
      </c>
      <c r="J9" s="694">
        <f>I9/4179*100</f>
        <v>27.207465900933236</v>
      </c>
    </row>
    <row r="10" spans="2:10" ht="12">
      <c r="B10" s="518" t="s">
        <v>791</v>
      </c>
      <c r="C10" s="695">
        <v>32088</v>
      </c>
      <c r="D10" s="191" t="s">
        <v>154</v>
      </c>
      <c r="E10" s="516" t="s">
        <v>560</v>
      </c>
      <c r="F10" s="47">
        <v>12619</v>
      </c>
      <c r="G10" s="191">
        <f>F10/45704*100</f>
        <v>27.610274811832664</v>
      </c>
      <c r="H10" s="519" t="s">
        <v>575</v>
      </c>
      <c r="I10" s="198">
        <v>1458</v>
      </c>
      <c r="J10" s="694">
        <f>I10/5366*100</f>
        <v>27.1710771524413</v>
      </c>
    </row>
    <row r="11" spans="2:10" ht="12">
      <c r="B11" s="520" t="s">
        <v>792</v>
      </c>
      <c r="C11" s="696">
        <v>3279</v>
      </c>
      <c r="D11" s="191" t="s">
        <v>154</v>
      </c>
      <c r="E11" s="516" t="s">
        <v>561</v>
      </c>
      <c r="F11" s="47">
        <v>5952</v>
      </c>
      <c r="G11" s="191">
        <f>F11/20511*100</f>
        <v>29.01857539856662</v>
      </c>
      <c r="H11" s="517" t="s">
        <v>576</v>
      </c>
      <c r="I11" s="198">
        <v>1547</v>
      </c>
      <c r="J11" s="694">
        <f>I11/5849*100</f>
        <v>26.448965635151307</v>
      </c>
    </row>
    <row r="12" spans="2:10" ht="12">
      <c r="B12" s="520" t="s">
        <v>793</v>
      </c>
      <c r="C12" s="696">
        <v>2419</v>
      </c>
      <c r="D12" s="191" t="s">
        <v>154</v>
      </c>
      <c r="E12" s="516" t="s">
        <v>562</v>
      </c>
      <c r="F12" s="47">
        <v>10499</v>
      </c>
      <c r="G12" s="191">
        <f>F12/34932*100</f>
        <v>30.055536470857668</v>
      </c>
      <c r="H12" s="521"/>
      <c r="I12" s="198"/>
      <c r="J12" s="694"/>
    </row>
    <row r="13" spans="2:10" ht="12">
      <c r="B13" s="520" t="s">
        <v>794</v>
      </c>
      <c r="C13" s="696">
        <v>2443</v>
      </c>
      <c r="D13" s="191" t="s">
        <v>154</v>
      </c>
      <c r="E13" s="516"/>
      <c r="F13" s="330"/>
      <c r="G13" s="191"/>
      <c r="H13" s="517" t="s">
        <v>577</v>
      </c>
      <c r="I13" s="198">
        <v>7432</v>
      </c>
      <c r="J13" s="694">
        <f>I13/25854*100</f>
        <v>28.74603542972074</v>
      </c>
    </row>
    <row r="14" spans="2:10" ht="12">
      <c r="B14" s="520" t="s">
        <v>795</v>
      </c>
      <c r="C14" s="696">
        <v>1520</v>
      </c>
      <c r="D14" s="191" t="s">
        <v>154</v>
      </c>
      <c r="E14" s="516" t="s">
        <v>563</v>
      </c>
      <c r="F14" s="47">
        <v>4203</v>
      </c>
      <c r="G14" s="191">
        <f>F14/15426*100</f>
        <v>27.24620770128355</v>
      </c>
      <c r="H14" s="517" t="s">
        <v>578</v>
      </c>
      <c r="I14" s="198">
        <v>4906</v>
      </c>
      <c r="J14" s="694">
        <f>I14/18667*100</f>
        <v>26.2816735415439</v>
      </c>
    </row>
    <row r="15" spans="2:10" ht="12">
      <c r="B15" s="520" t="s">
        <v>796</v>
      </c>
      <c r="C15" s="696">
        <v>3289</v>
      </c>
      <c r="D15" s="191" t="s">
        <v>154</v>
      </c>
      <c r="E15" s="516" t="s">
        <v>564</v>
      </c>
      <c r="F15" s="47">
        <v>3698</v>
      </c>
      <c r="G15" s="191">
        <f>F15/12478*100</f>
        <v>29.636159640968103</v>
      </c>
      <c r="H15" s="517" t="s">
        <v>579</v>
      </c>
      <c r="I15" s="198">
        <v>3466</v>
      </c>
      <c r="J15" s="694">
        <f>I15/9601*100</f>
        <v>36.100406207686696</v>
      </c>
    </row>
    <row r="16" spans="2:10" ht="12">
      <c r="B16" s="515" t="s">
        <v>180</v>
      </c>
      <c r="C16" s="47">
        <f>SUM(C17:C20)</f>
        <v>39009</v>
      </c>
      <c r="D16" s="191">
        <f>C16/116703*100</f>
        <v>33.42587594149251</v>
      </c>
      <c r="E16" s="517" t="s">
        <v>565</v>
      </c>
      <c r="F16" s="330">
        <v>6035</v>
      </c>
      <c r="G16" s="191">
        <f>F16/20660*100</f>
        <v>29.211035818005808</v>
      </c>
      <c r="H16" s="517" t="s">
        <v>580</v>
      </c>
      <c r="I16" s="198">
        <v>4841</v>
      </c>
      <c r="J16" s="694">
        <f>I16/16217*100</f>
        <v>29.851390516125054</v>
      </c>
    </row>
    <row r="17" spans="2:10" ht="12">
      <c r="B17" s="518" t="s">
        <v>797</v>
      </c>
      <c r="C17" s="695">
        <v>33146</v>
      </c>
      <c r="D17" s="191" t="s">
        <v>154</v>
      </c>
      <c r="E17" s="517" t="s">
        <v>566</v>
      </c>
      <c r="F17" s="330">
        <v>2096</v>
      </c>
      <c r="G17" s="191">
        <f>F17/6840*100</f>
        <v>30.643274853801174</v>
      </c>
      <c r="H17" s="517" t="s">
        <v>581</v>
      </c>
      <c r="I17" s="198">
        <v>2417</v>
      </c>
      <c r="J17" s="694">
        <f>I17/8545*100</f>
        <v>28.285547103569336</v>
      </c>
    </row>
    <row r="18" spans="2:10" ht="12">
      <c r="B18" s="520" t="s">
        <v>798</v>
      </c>
      <c r="C18" s="696">
        <v>2141</v>
      </c>
      <c r="D18" s="191" t="s">
        <v>154</v>
      </c>
      <c r="E18" s="517" t="s">
        <v>567</v>
      </c>
      <c r="F18" s="330">
        <v>2418</v>
      </c>
      <c r="G18" s="191">
        <f>F18/8496*100</f>
        <v>28.46045197740113</v>
      </c>
      <c r="H18" s="517"/>
      <c r="I18" s="198"/>
      <c r="J18" s="694"/>
    </row>
    <row r="19" spans="2:10" ht="12">
      <c r="B19" s="520" t="s">
        <v>799</v>
      </c>
      <c r="C19" s="696">
        <v>1533</v>
      </c>
      <c r="D19" s="191" t="s">
        <v>154</v>
      </c>
      <c r="E19" s="517" t="s">
        <v>568</v>
      </c>
      <c r="F19" s="330">
        <v>3018</v>
      </c>
      <c r="G19" s="191">
        <f>F19/9844*100</f>
        <v>30.65826899634295</v>
      </c>
      <c r="H19" s="517" t="s">
        <v>582</v>
      </c>
      <c r="I19" s="198">
        <v>2348</v>
      </c>
      <c r="J19" s="694">
        <f>I19/7987*100</f>
        <v>29.397771378490045</v>
      </c>
    </row>
    <row r="20" spans="2:10" ht="12" customHeight="1">
      <c r="B20" s="520" t="s">
        <v>800</v>
      </c>
      <c r="C20" s="696">
        <v>2189</v>
      </c>
      <c r="D20" s="191" t="s">
        <v>154</v>
      </c>
      <c r="E20" s="517" t="s">
        <v>569</v>
      </c>
      <c r="F20" s="330">
        <v>2499</v>
      </c>
      <c r="G20" s="191">
        <f>F20/8691*100</f>
        <v>28.753883327580255</v>
      </c>
      <c r="H20" s="517" t="s">
        <v>606</v>
      </c>
      <c r="I20" s="198">
        <f>SUM(I21:I22)</f>
        <v>7200</v>
      </c>
      <c r="J20" s="694">
        <f>I20/24487*100</f>
        <v>29.403356883244168</v>
      </c>
    </row>
    <row r="21" spans="2:10" ht="12">
      <c r="B21" s="515" t="s">
        <v>554</v>
      </c>
      <c r="C21" s="47">
        <v>13004</v>
      </c>
      <c r="D21" s="191">
        <f>C21/40408*100</f>
        <v>32.18174618887349</v>
      </c>
      <c r="E21" s="517"/>
      <c r="F21" s="198"/>
      <c r="G21" s="191"/>
      <c r="H21" s="522" t="s">
        <v>801</v>
      </c>
      <c r="I21" s="697">
        <v>1911</v>
      </c>
      <c r="J21" s="694" t="s">
        <v>154</v>
      </c>
    </row>
    <row r="22" spans="2:10" ht="12">
      <c r="B22" s="515" t="s">
        <v>555</v>
      </c>
      <c r="C22" s="47">
        <v>11352</v>
      </c>
      <c r="D22" s="191">
        <f>C22/43527*100</f>
        <v>26.080363912054587</v>
      </c>
      <c r="E22" s="517" t="s">
        <v>570</v>
      </c>
      <c r="F22" s="330">
        <v>1856</v>
      </c>
      <c r="G22" s="191">
        <f>F22/6891*100</f>
        <v>26.93368161369903</v>
      </c>
      <c r="H22" s="522" t="s">
        <v>802</v>
      </c>
      <c r="I22" s="697">
        <v>5289</v>
      </c>
      <c r="J22" s="694" t="s">
        <v>154</v>
      </c>
    </row>
    <row r="23" spans="2:10" ht="12.75" thickBot="1">
      <c r="B23" s="523" t="s">
        <v>556</v>
      </c>
      <c r="C23" s="583">
        <v>9356</v>
      </c>
      <c r="D23" s="698">
        <f>C23/35804*100</f>
        <v>26.131158529773206</v>
      </c>
      <c r="E23" s="524" t="s">
        <v>571</v>
      </c>
      <c r="F23" s="585">
        <v>3044</v>
      </c>
      <c r="G23" s="698">
        <f>F23/10647*100</f>
        <v>28.59021320559782</v>
      </c>
      <c r="H23" s="524" t="s">
        <v>583</v>
      </c>
      <c r="I23" s="637">
        <v>5369</v>
      </c>
      <c r="J23" s="699">
        <f>I23/16777*100</f>
        <v>32.00214579483817</v>
      </c>
    </row>
    <row r="24" spans="2:9" ht="12">
      <c r="B24" s="499" t="s">
        <v>924</v>
      </c>
      <c r="H24" s="525"/>
      <c r="I24" s="525"/>
    </row>
    <row r="25" ht="12">
      <c r="B25" s="499" t="s">
        <v>803</v>
      </c>
    </row>
    <row r="26" ht="12">
      <c r="B26" s="499" t="s">
        <v>804</v>
      </c>
    </row>
  </sheetData>
  <printOptions/>
  <pageMargins left="0.2755905511811024" right="0.31496062992125984" top="0.5905511811023623" bottom="0.3937007874015748" header="0.2755905511811024" footer="0.1968503937007874"/>
  <pageSetup horizontalDpi="600" verticalDpi="600" orientation="portrait" paperSize="9" r:id="rId1"/>
  <headerFooter alignWithMargins="0">
    <oddHeader>&amp;R&amp;D  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G12"/>
  <sheetViews>
    <sheetView workbookViewId="0" topLeftCell="A1">
      <selection activeCell="A1" sqref="A1"/>
    </sheetView>
  </sheetViews>
  <sheetFormatPr defaultColWidth="9.00390625" defaultRowHeight="13.5"/>
  <cols>
    <col min="1" max="1" width="2.00390625" style="628" customWidth="1"/>
    <col min="2" max="2" width="17.875" style="628" customWidth="1"/>
    <col min="3" max="6" width="12.625" style="628" customWidth="1"/>
    <col min="7" max="7" width="11.625" style="628" customWidth="1"/>
    <col min="8" max="16384" width="9.00390625" style="628" customWidth="1"/>
  </cols>
  <sheetData>
    <row r="1" spans="2:6" ht="14.25">
      <c r="B1" s="770" t="s">
        <v>888</v>
      </c>
      <c r="C1" s="526"/>
      <c r="D1" s="526"/>
      <c r="E1" s="526"/>
      <c r="F1" s="3"/>
    </row>
    <row r="2" spans="2:7" ht="14.25" thickBot="1">
      <c r="B2" s="3"/>
      <c r="C2" s="3"/>
      <c r="D2" s="3"/>
      <c r="E2" s="3"/>
      <c r="F2" s="3"/>
      <c r="G2" s="143" t="s">
        <v>925</v>
      </c>
    </row>
    <row r="3" spans="2:7" ht="14.25" thickTop="1">
      <c r="B3" s="527" t="s">
        <v>805</v>
      </c>
      <c r="C3" s="528" t="s">
        <v>510</v>
      </c>
      <c r="D3" s="528" t="s">
        <v>511</v>
      </c>
      <c r="E3" s="528" t="s">
        <v>513</v>
      </c>
      <c r="F3" s="528" t="s">
        <v>522</v>
      </c>
      <c r="G3" s="529" t="s">
        <v>155</v>
      </c>
    </row>
    <row r="4" spans="2:7" ht="13.5">
      <c r="B4" s="530" t="s">
        <v>806</v>
      </c>
      <c r="C4" s="531">
        <v>557278</v>
      </c>
      <c r="D4" s="531">
        <v>604226</v>
      </c>
      <c r="E4" s="531">
        <v>641098</v>
      </c>
      <c r="F4" s="531">
        <v>694487</v>
      </c>
      <c r="G4" s="700">
        <v>728839</v>
      </c>
    </row>
    <row r="5" spans="2:7" ht="13.5">
      <c r="B5" s="532" t="s">
        <v>156</v>
      </c>
      <c r="C5" s="330">
        <v>45537</v>
      </c>
      <c r="D5" s="330">
        <v>36772</v>
      </c>
      <c r="E5" s="330">
        <v>31450</v>
      </c>
      <c r="F5" s="330">
        <v>29264</v>
      </c>
      <c r="G5" s="356">
        <v>28984</v>
      </c>
    </row>
    <row r="6" spans="2:7" ht="13.5">
      <c r="B6" s="532" t="s">
        <v>157</v>
      </c>
      <c r="C6" s="533">
        <v>43645</v>
      </c>
      <c r="D6" s="533">
        <v>79799</v>
      </c>
      <c r="E6" s="330">
        <v>105182</v>
      </c>
      <c r="F6" s="330">
        <v>116642</v>
      </c>
      <c r="G6" s="356">
        <v>114350</v>
      </c>
    </row>
    <row r="7" spans="2:7" ht="13.5">
      <c r="B7" s="532" t="s">
        <v>807</v>
      </c>
      <c r="C7" s="533" t="s">
        <v>221</v>
      </c>
      <c r="D7" s="533" t="s">
        <v>221</v>
      </c>
      <c r="E7" s="533">
        <v>8091</v>
      </c>
      <c r="F7" s="533">
        <v>22320</v>
      </c>
      <c r="G7" s="356">
        <v>45288</v>
      </c>
    </row>
    <row r="8" spans="2:7" ht="13.5">
      <c r="B8" s="534" t="s">
        <v>158</v>
      </c>
      <c r="C8" s="533">
        <v>13379</v>
      </c>
      <c r="D8" s="533">
        <v>13984</v>
      </c>
      <c r="E8" s="330">
        <v>14594</v>
      </c>
      <c r="F8" s="330">
        <v>14852</v>
      </c>
      <c r="G8" s="356">
        <v>15117</v>
      </c>
    </row>
    <row r="9" spans="2:7" ht="14.25" thickBot="1">
      <c r="B9" s="535" t="s">
        <v>808</v>
      </c>
      <c r="C9" s="536">
        <v>659839</v>
      </c>
      <c r="D9" s="536">
        <v>734781</v>
      </c>
      <c r="E9" s="536">
        <v>800415</v>
      </c>
      <c r="F9" s="536">
        <v>877565</v>
      </c>
      <c r="G9" s="701">
        <f>SUM(G4:G8)</f>
        <v>932578</v>
      </c>
    </row>
    <row r="10" spans="2:4" ht="13.5">
      <c r="B10" s="3" t="s">
        <v>926</v>
      </c>
      <c r="C10" s="3"/>
      <c r="D10" s="3"/>
    </row>
    <row r="11" ht="13.5">
      <c r="B11" s="3" t="s">
        <v>927</v>
      </c>
    </row>
    <row r="12" ht="13.5">
      <c r="B12" s="3" t="s">
        <v>809</v>
      </c>
    </row>
  </sheetData>
  <printOptions/>
  <pageMargins left="0.75" right="0.42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77"/>
  <sheetViews>
    <sheetView workbookViewId="0" topLeftCell="A1">
      <selection activeCell="A1" sqref="A1"/>
    </sheetView>
  </sheetViews>
  <sheetFormatPr defaultColWidth="9.00390625" defaultRowHeight="13.5"/>
  <cols>
    <col min="1" max="1" width="2.625" style="105" customWidth="1"/>
    <col min="2" max="2" width="10.625" style="105" customWidth="1"/>
    <col min="3" max="4" width="16.625" style="105" customWidth="1"/>
    <col min="5" max="5" width="3.625" style="105" customWidth="1"/>
    <col min="6" max="6" width="9.625" style="105" customWidth="1"/>
    <col min="7" max="7" width="11.125" style="105" hidden="1" customWidth="1"/>
    <col min="8" max="9" width="16.625" style="105" customWidth="1"/>
    <col min="10" max="16384" width="9.00390625" style="105" customWidth="1"/>
  </cols>
  <sheetData>
    <row r="2" spans="2:3" ht="14.25">
      <c r="B2" s="106" t="s">
        <v>889</v>
      </c>
      <c r="C2" s="106"/>
    </row>
    <row r="3" spans="2:6" ht="14.25">
      <c r="B3" s="106" t="s">
        <v>836</v>
      </c>
      <c r="F3" s="106" t="s">
        <v>837</v>
      </c>
    </row>
    <row r="4" spans="2:9" ht="14.25" thickBot="1">
      <c r="B4" s="537"/>
      <c r="C4" s="538"/>
      <c r="D4" s="539" t="s">
        <v>928</v>
      </c>
      <c r="F4" s="537"/>
      <c r="G4" s="537"/>
      <c r="H4" s="538"/>
      <c r="I4" s="539" t="s">
        <v>928</v>
      </c>
    </row>
    <row r="5" spans="1:9" ht="14.25" customHeight="1" thickTop="1">
      <c r="A5" s="537"/>
      <c r="B5" s="540" t="s">
        <v>788</v>
      </c>
      <c r="C5" s="485" t="s">
        <v>810</v>
      </c>
      <c r="D5" s="262" t="s">
        <v>811</v>
      </c>
      <c r="E5" s="320"/>
      <c r="F5" s="540" t="s">
        <v>628</v>
      </c>
      <c r="G5" s="541" t="s">
        <v>812</v>
      </c>
      <c r="H5" s="485" t="s">
        <v>810</v>
      </c>
      <c r="I5" s="262" t="s">
        <v>811</v>
      </c>
    </row>
    <row r="6" spans="1:9" ht="13.5">
      <c r="A6" s="537"/>
      <c r="B6" s="542" t="s">
        <v>263</v>
      </c>
      <c r="C6" s="543">
        <f>SUM(C8:C9)</f>
        <v>364279</v>
      </c>
      <c r="D6" s="587">
        <f>SUM(D8:D9)</f>
        <v>147557</v>
      </c>
      <c r="E6" s="537"/>
      <c r="F6" s="542" t="s">
        <v>263</v>
      </c>
      <c r="G6" s="543">
        <v>42926278</v>
      </c>
      <c r="H6" s="543">
        <f>SUM(H8:H54)</f>
        <v>37547418</v>
      </c>
      <c r="I6" s="587">
        <f>SUM(I8:I54)</f>
        <v>12922381</v>
      </c>
    </row>
    <row r="7" spans="1:9" ht="13.5">
      <c r="A7" s="537"/>
      <c r="B7" s="116"/>
      <c r="C7" s="546"/>
      <c r="D7" s="702"/>
      <c r="E7" s="537"/>
      <c r="F7" s="120"/>
      <c r="G7" s="544"/>
      <c r="H7" s="544"/>
      <c r="I7" s="545"/>
    </row>
    <row r="8" spans="1:9" ht="13.5">
      <c r="A8" s="537"/>
      <c r="B8" s="116" t="s">
        <v>813</v>
      </c>
      <c r="C8" s="546">
        <f>SUM(C11:C23)</f>
        <v>291039</v>
      </c>
      <c r="D8" s="702">
        <f>SUM(D11:D23)</f>
        <v>114805</v>
      </c>
      <c r="E8" s="537"/>
      <c r="F8" s="51" t="s">
        <v>633</v>
      </c>
      <c r="G8" s="544">
        <v>2287503</v>
      </c>
      <c r="H8" s="544">
        <v>1613171</v>
      </c>
      <c r="I8" s="545">
        <v>492040</v>
      </c>
    </row>
    <row r="9" spans="1:9" ht="13.5">
      <c r="A9" s="537"/>
      <c r="B9" s="116" t="s">
        <v>838</v>
      </c>
      <c r="C9" s="546">
        <f>SUM(C24:C54)</f>
        <v>73240</v>
      </c>
      <c r="D9" s="702">
        <f>SUM(D24:D54)</f>
        <v>32752</v>
      </c>
      <c r="E9" s="537"/>
      <c r="F9" s="51" t="s">
        <v>814</v>
      </c>
      <c r="G9" s="544"/>
      <c r="H9" s="544">
        <v>461970</v>
      </c>
      <c r="I9" s="545">
        <v>158925</v>
      </c>
    </row>
    <row r="10" spans="1:9" ht="13.5">
      <c r="A10" s="537"/>
      <c r="B10" s="51"/>
      <c r="C10" s="544"/>
      <c r="D10" s="545"/>
      <c r="E10" s="537"/>
      <c r="F10" s="51" t="s">
        <v>815</v>
      </c>
      <c r="G10" s="544">
        <v>512212</v>
      </c>
      <c r="H10" s="544">
        <v>437451</v>
      </c>
      <c r="I10" s="545">
        <v>184633</v>
      </c>
    </row>
    <row r="11" spans="1:9" ht="13.5">
      <c r="A11" s="537"/>
      <c r="B11" s="51" t="s">
        <v>552</v>
      </c>
      <c r="C11" s="544">
        <v>81386</v>
      </c>
      <c r="D11" s="545">
        <v>30564</v>
      </c>
      <c r="E11" s="537"/>
      <c r="F11" s="51" t="s">
        <v>816</v>
      </c>
      <c r="G11" s="544">
        <v>458388</v>
      </c>
      <c r="H11" s="544">
        <v>703046</v>
      </c>
      <c r="I11" s="545">
        <v>289072</v>
      </c>
    </row>
    <row r="12" spans="1:9" ht="13.5">
      <c r="A12" s="537"/>
      <c r="B12" s="51" t="s">
        <v>553</v>
      </c>
      <c r="C12" s="544">
        <v>27785</v>
      </c>
      <c r="D12" s="545">
        <v>8479</v>
      </c>
      <c r="E12" s="537"/>
      <c r="F12" s="51" t="s">
        <v>817</v>
      </c>
      <c r="G12" s="544">
        <v>772535</v>
      </c>
      <c r="H12" s="544">
        <v>377672</v>
      </c>
      <c r="I12" s="545">
        <v>173667</v>
      </c>
    </row>
    <row r="13" spans="1:9" ht="13.5">
      <c r="A13" s="537"/>
      <c r="B13" s="51" t="s">
        <v>187</v>
      </c>
      <c r="C13" s="544">
        <v>45158</v>
      </c>
      <c r="D13" s="545">
        <v>21131</v>
      </c>
      <c r="E13" s="537"/>
      <c r="F13" s="116" t="s">
        <v>708</v>
      </c>
      <c r="G13" s="546">
        <v>386613</v>
      </c>
      <c r="H13" s="546">
        <v>364279</v>
      </c>
      <c r="I13" s="702">
        <v>147557</v>
      </c>
    </row>
    <row r="14" spans="1:9" ht="13.5">
      <c r="A14" s="537"/>
      <c r="B14" s="51" t="s">
        <v>180</v>
      </c>
      <c r="C14" s="544">
        <v>37674</v>
      </c>
      <c r="D14" s="545">
        <v>15150</v>
      </c>
      <c r="E14" s="537"/>
      <c r="F14" s="51" t="s">
        <v>818</v>
      </c>
      <c r="G14" s="547">
        <v>362142</v>
      </c>
      <c r="H14" s="544">
        <v>612422</v>
      </c>
      <c r="I14" s="545">
        <v>221544</v>
      </c>
    </row>
    <row r="15" spans="1:9" ht="13.5">
      <c r="A15" s="537"/>
      <c r="B15" s="51" t="s">
        <v>554</v>
      </c>
      <c r="C15" s="544">
        <v>12333</v>
      </c>
      <c r="D15" s="545">
        <v>4920</v>
      </c>
      <c r="E15" s="537"/>
      <c r="F15" s="51" t="s">
        <v>819</v>
      </c>
      <c r="G15" s="544">
        <v>659711</v>
      </c>
      <c r="H15" s="544">
        <v>847006</v>
      </c>
      <c r="I15" s="545">
        <v>272832</v>
      </c>
    </row>
    <row r="16" spans="1:9" ht="13.5">
      <c r="A16" s="537"/>
      <c r="B16" s="51" t="s">
        <v>555</v>
      </c>
      <c r="C16" s="544">
        <v>12004</v>
      </c>
      <c r="D16" s="545">
        <v>4988</v>
      </c>
      <c r="E16" s="537"/>
      <c r="F16" s="51" t="s">
        <v>820</v>
      </c>
      <c r="G16" s="544"/>
      <c r="H16" s="544">
        <v>603904</v>
      </c>
      <c r="I16" s="545">
        <v>200538</v>
      </c>
    </row>
    <row r="17" spans="1:9" ht="13.5">
      <c r="A17" s="537"/>
      <c r="B17" s="51" t="s">
        <v>556</v>
      </c>
      <c r="C17" s="544">
        <v>10676</v>
      </c>
      <c r="D17" s="545">
        <v>5293</v>
      </c>
      <c r="E17" s="537"/>
      <c r="F17" s="51" t="s">
        <v>821</v>
      </c>
      <c r="G17" s="544">
        <v>936010</v>
      </c>
      <c r="H17" s="544">
        <v>611832</v>
      </c>
      <c r="I17" s="545">
        <v>182094</v>
      </c>
    </row>
    <row r="18" spans="1:9" ht="13.5">
      <c r="A18" s="537"/>
      <c r="B18" s="51" t="s">
        <v>557</v>
      </c>
      <c r="C18" s="544">
        <v>8039</v>
      </c>
      <c r="D18" s="545">
        <v>3349</v>
      </c>
      <c r="E18" s="537"/>
      <c r="F18" s="51" t="s">
        <v>822</v>
      </c>
      <c r="G18" s="544">
        <v>630163</v>
      </c>
      <c r="H18" s="544">
        <v>1985719</v>
      </c>
      <c r="I18" s="545">
        <v>626820</v>
      </c>
    </row>
    <row r="19" spans="1:9" ht="13.5">
      <c r="A19" s="537"/>
      <c r="B19" s="51" t="s">
        <v>558</v>
      </c>
      <c r="C19" s="544">
        <v>9117</v>
      </c>
      <c r="D19" s="545">
        <v>3662</v>
      </c>
      <c r="E19" s="537"/>
      <c r="F19" s="51" t="s">
        <v>823</v>
      </c>
      <c r="G19" s="544">
        <v>648404</v>
      </c>
      <c r="H19" s="544">
        <v>1711159</v>
      </c>
      <c r="I19" s="545">
        <v>572357</v>
      </c>
    </row>
    <row r="20" spans="1:9" ht="13.5">
      <c r="A20" s="537"/>
      <c r="B20" s="51" t="s">
        <v>559</v>
      </c>
      <c r="C20" s="544">
        <v>18441</v>
      </c>
      <c r="D20" s="545">
        <v>6980</v>
      </c>
      <c r="E20" s="537"/>
      <c r="F20" s="51" t="s">
        <v>824</v>
      </c>
      <c r="G20" s="544">
        <v>2321290</v>
      </c>
      <c r="H20" s="544">
        <v>3706926</v>
      </c>
      <c r="I20" s="545">
        <v>1259091</v>
      </c>
    </row>
    <row r="21" spans="1:9" ht="13.5">
      <c r="A21" s="537"/>
      <c r="B21" s="51" t="s">
        <v>560</v>
      </c>
      <c r="C21" s="544">
        <v>12705</v>
      </c>
      <c r="D21" s="545">
        <v>4810</v>
      </c>
      <c r="E21" s="537"/>
      <c r="F21" s="51" t="s">
        <v>825</v>
      </c>
      <c r="G21" s="544">
        <v>2058214</v>
      </c>
      <c r="H21" s="544">
        <v>2607580</v>
      </c>
      <c r="I21" s="545">
        <v>987209</v>
      </c>
    </row>
    <row r="22" spans="1:9" ht="13.5">
      <c r="A22" s="537"/>
      <c r="B22" s="51" t="s">
        <v>561</v>
      </c>
      <c r="C22" s="544">
        <v>5874</v>
      </c>
      <c r="D22" s="545">
        <v>2303</v>
      </c>
      <c r="E22" s="537"/>
      <c r="F22" s="51" t="s">
        <v>826</v>
      </c>
      <c r="G22" s="544">
        <v>5091774</v>
      </c>
      <c r="H22" s="544">
        <v>271937</v>
      </c>
      <c r="I22" s="545">
        <v>96871</v>
      </c>
    </row>
    <row r="23" spans="1:9" ht="13.5">
      <c r="A23" s="537"/>
      <c r="B23" s="51" t="s">
        <v>562</v>
      </c>
      <c r="C23" s="544">
        <v>9847</v>
      </c>
      <c r="D23" s="545">
        <v>3176</v>
      </c>
      <c r="E23" s="537"/>
      <c r="F23" s="51" t="s">
        <v>827</v>
      </c>
      <c r="G23" s="544">
        <v>3154421</v>
      </c>
      <c r="H23" s="544">
        <v>776944</v>
      </c>
      <c r="I23" s="545">
        <v>302127</v>
      </c>
    </row>
    <row r="24" spans="1:9" ht="13.5">
      <c r="A24" s="537"/>
      <c r="B24" s="51" t="s">
        <v>563</v>
      </c>
      <c r="C24" s="544">
        <v>4096</v>
      </c>
      <c r="D24" s="545">
        <v>1686</v>
      </c>
      <c r="E24" s="537"/>
      <c r="F24" s="51" t="s">
        <v>828</v>
      </c>
      <c r="G24" s="544"/>
      <c r="H24" s="544">
        <v>711903</v>
      </c>
      <c r="I24" s="545">
        <v>298053</v>
      </c>
    </row>
    <row r="25" spans="1:9" ht="13.5">
      <c r="A25" s="537"/>
      <c r="B25" s="51" t="s">
        <v>564</v>
      </c>
      <c r="C25" s="544">
        <v>3303</v>
      </c>
      <c r="D25" s="545">
        <v>1354</v>
      </c>
      <c r="E25" s="537"/>
      <c r="F25" s="51" t="s">
        <v>829</v>
      </c>
      <c r="G25" s="544">
        <v>748598</v>
      </c>
      <c r="H25" s="544">
        <v>343682</v>
      </c>
      <c r="I25" s="545">
        <v>167396</v>
      </c>
    </row>
    <row r="26" spans="1:9" ht="13.5">
      <c r="A26" s="537"/>
      <c r="B26" s="51" t="s">
        <v>565</v>
      </c>
      <c r="C26" s="544">
        <v>5755</v>
      </c>
      <c r="D26" s="545">
        <v>2310</v>
      </c>
      <c r="E26" s="537"/>
      <c r="F26" s="51" t="s">
        <v>830</v>
      </c>
      <c r="G26" s="544">
        <v>336642</v>
      </c>
      <c r="H26" s="544">
        <v>363963</v>
      </c>
      <c r="I26" s="545">
        <v>135062</v>
      </c>
    </row>
    <row r="27" spans="1:9" ht="13.5">
      <c r="A27" s="537"/>
      <c r="B27" s="51" t="s">
        <v>566</v>
      </c>
      <c r="C27" s="544">
        <v>2256</v>
      </c>
      <c r="D27" s="545">
        <v>1457</v>
      </c>
      <c r="E27" s="537"/>
      <c r="F27" s="51" t="s">
        <v>831</v>
      </c>
      <c r="G27" s="544">
        <v>379876</v>
      </c>
      <c r="H27" s="544">
        <v>239816</v>
      </c>
      <c r="I27" s="545">
        <v>122948</v>
      </c>
    </row>
    <row r="28" spans="1:9" ht="13.5">
      <c r="A28" s="537"/>
      <c r="B28" s="51" t="s">
        <v>567</v>
      </c>
      <c r="C28" s="544">
        <v>2549</v>
      </c>
      <c r="D28" s="545">
        <v>1045</v>
      </c>
      <c r="E28" s="537"/>
      <c r="F28" s="51" t="s">
        <v>832</v>
      </c>
      <c r="G28" s="544">
        <v>242165</v>
      </c>
      <c r="H28" s="544">
        <v>624120</v>
      </c>
      <c r="I28" s="545">
        <v>234961</v>
      </c>
    </row>
    <row r="29" spans="1:9" ht="13.5">
      <c r="A29" s="537"/>
      <c r="B29" s="51" t="s">
        <v>568</v>
      </c>
      <c r="C29" s="544">
        <v>2786</v>
      </c>
      <c r="D29" s="545">
        <v>1385</v>
      </c>
      <c r="E29" s="537"/>
      <c r="F29" s="51" t="s">
        <v>833</v>
      </c>
      <c r="G29" s="544">
        <v>290346</v>
      </c>
      <c r="H29" s="544">
        <v>1162381</v>
      </c>
      <c r="I29" s="545">
        <v>457597</v>
      </c>
    </row>
    <row r="30" spans="1:9" ht="13.5">
      <c r="A30" s="537"/>
      <c r="B30" s="51" t="s">
        <v>569</v>
      </c>
      <c r="C30" s="544">
        <v>2462</v>
      </c>
      <c r="D30" s="545">
        <v>1141</v>
      </c>
      <c r="E30" s="537"/>
      <c r="F30" s="51" t="s">
        <v>630</v>
      </c>
      <c r="G30" s="544">
        <v>706000</v>
      </c>
      <c r="H30" s="544">
        <v>2165954</v>
      </c>
      <c r="I30" s="545">
        <v>688802</v>
      </c>
    </row>
    <row r="31" spans="1:9" ht="13.5">
      <c r="A31" s="537"/>
      <c r="B31" s="51" t="s">
        <v>570</v>
      </c>
      <c r="C31" s="544">
        <v>1772</v>
      </c>
      <c r="D31" s="545">
        <v>874</v>
      </c>
      <c r="E31" s="537"/>
      <c r="F31" s="51" t="s">
        <v>631</v>
      </c>
      <c r="G31" s="544">
        <v>638775</v>
      </c>
      <c r="H31" s="544">
        <v>549837</v>
      </c>
      <c r="I31" s="545">
        <v>166321</v>
      </c>
    </row>
    <row r="32" spans="1:9" ht="13.5">
      <c r="A32" s="537"/>
      <c r="B32" s="51" t="s">
        <v>571</v>
      </c>
      <c r="C32" s="544">
        <v>3175</v>
      </c>
      <c r="D32" s="545">
        <v>2199</v>
      </c>
      <c r="E32" s="537"/>
      <c r="F32" s="51" t="s">
        <v>632</v>
      </c>
      <c r="G32" s="544">
        <v>1214868</v>
      </c>
      <c r="H32" s="544">
        <v>370200</v>
      </c>
      <c r="I32" s="545">
        <v>127765</v>
      </c>
    </row>
    <row r="33" spans="1:9" ht="13.5">
      <c r="A33" s="537"/>
      <c r="B33" s="51" t="s">
        <v>572</v>
      </c>
      <c r="C33" s="544">
        <v>1912</v>
      </c>
      <c r="D33" s="545">
        <v>1277</v>
      </c>
      <c r="E33" s="537"/>
      <c r="F33" s="51" t="s">
        <v>634</v>
      </c>
      <c r="G33" s="544">
        <v>2336562</v>
      </c>
      <c r="H33" s="544">
        <v>748558</v>
      </c>
      <c r="I33" s="545">
        <v>238640</v>
      </c>
    </row>
    <row r="34" spans="1:9" ht="13.5">
      <c r="A34" s="537"/>
      <c r="B34" s="51" t="s">
        <v>573</v>
      </c>
      <c r="C34" s="544">
        <v>2843</v>
      </c>
      <c r="D34" s="545">
        <v>1231</v>
      </c>
      <c r="E34" s="537"/>
      <c r="F34" s="51" t="s">
        <v>635</v>
      </c>
      <c r="G34" s="544">
        <v>607887</v>
      </c>
      <c r="H34" s="544">
        <v>2317173</v>
      </c>
      <c r="I34" s="545">
        <v>678593</v>
      </c>
    </row>
    <row r="35" spans="1:9" ht="13.5">
      <c r="A35" s="537"/>
      <c r="B35" s="51" t="s">
        <v>574</v>
      </c>
      <c r="C35" s="544">
        <v>1348</v>
      </c>
      <c r="D35" s="545">
        <v>756</v>
      </c>
      <c r="E35" s="537"/>
      <c r="F35" s="51" t="s">
        <v>637</v>
      </c>
      <c r="G35" s="544"/>
      <c r="H35" s="544">
        <v>1500211</v>
      </c>
      <c r="I35" s="545">
        <v>474103</v>
      </c>
    </row>
    <row r="36" spans="1:9" ht="13.5">
      <c r="A36" s="537"/>
      <c r="B36" s="51" t="s">
        <v>575</v>
      </c>
      <c r="C36" s="544">
        <v>1432</v>
      </c>
      <c r="D36" s="545">
        <v>646</v>
      </c>
      <c r="E36" s="537"/>
      <c r="F36" s="51" t="s">
        <v>834</v>
      </c>
      <c r="G36" s="544">
        <v>393789</v>
      </c>
      <c r="H36" s="544">
        <v>377406</v>
      </c>
      <c r="I36" s="545">
        <v>124929</v>
      </c>
    </row>
    <row r="37" spans="1:9" ht="13.5">
      <c r="A37" s="537"/>
      <c r="B37" s="51" t="s">
        <v>576</v>
      </c>
      <c r="C37" s="544">
        <v>1618</v>
      </c>
      <c r="D37" s="545">
        <v>768</v>
      </c>
      <c r="E37" s="537"/>
      <c r="F37" s="51" t="s">
        <v>835</v>
      </c>
      <c r="G37" s="544">
        <v>955877</v>
      </c>
      <c r="H37" s="544">
        <v>326218</v>
      </c>
      <c r="I37" s="545">
        <v>93604</v>
      </c>
    </row>
    <row r="38" spans="1:9" ht="13.5">
      <c r="A38" s="537"/>
      <c r="B38" s="51" t="s">
        <v>577</v>
      </c>
      <c r="C38" s="544">
        <v>6818</v>
      </c>
      <c r="D38" s="545">
        <v>2076</v>
      </c>
      <c r="E38" s="537"/>
      <c r="F38" s="51" t="s">
        <v>639</v>
      </c>
      <c r="G38" s="544">
        <v>3314273</v>
      </c>
      <c r="H38" s="544">
        <v>188617</v>
      </c>
      <c r="I38" s="545">
        <v>91823</v>
      </c>
    </row>
    <row r="39" spans="1:9" ht="13.5">
      <c r="A39" s="537"/>
      <c r="B39" s="51" t="s">
        <v>578</v>
      </c>
      <c r="C39" s="544">
        <v>4819</v>
      </c>
      <c r="D39" s="545">
        <v>1784</v>
      </c>
      <c r="E39" s="537"/>
      <c r="F39" s="51" t="s">
        <v>640</v>
      </c>
      <c r="G39" s="544">
        <v>1944522</v>
      </c>
      <c r="H39" s="544">
        <v>248150</v>
      </c>
      <c r="I39" s="545">
        <v>123485</v>
      </c>
    </row>
    <row r="40" spans="1:9" ht="13.5">
      <c r="A40" s="537"/>
      <c r="B40" s="51" t="s">
        <v>579</v>
      </c>
      <c r="C40" s="544">
        <v>3286</v>
      </c>
      <c r="D40" s="545">
        <v>1868</v>
      </c>
      <c r="E40" s="537"/>
      <c r="F40" s="51" t="s">
        <v>641</v>
      </c>
      <c r="G40" s="544">
        <v>476216</v>
      </c>
      <c r="H40" s="544">
        <v>589821</v>
      </c>
      <c r="I40" s="545">
        <v>194007</v>
      </c>
    </row>
    <row r="41" spans="1:9" ht="13.5">
      <c r="A41" s="537"/>
      <c r="B41" s="51" t="s">
        <v>580</v>
      </c>
      <c r="C41" s="544">
        <v>4590</v>
      </c>
      <c r="D41" s="545">
        <v>1950</v>
      </c>
      <c r="E41" s="537"/>
      <c r="F41" s="51" t="s">
        <v>642</v>
      </c>
      <c r="G41" s="544">
        <v>383028</v>
      </c>
      <c r="H41" s="544">
        <v>983651</v>
      </c>
      <c r="I41" s="545">
        <v>342235</v>
      </c>
    </row>
    <row r="42" spans="1:9" ht="13.5">
      <c r="A42" s="537"/>
      <c r="B42" s="51" t="s">
        <v>581</v>
      </c>
      <c r="C42" s="544">
        <v>2496</v>
      </c>
      <c r="D42" s="545">
        <v>951</v>
      </c>
      <c r="E42" s="537"/>
      <c r="F42" s="51" t="s">
        <v>643</v>
      </c>
      <c r="G42" s="544"/>
      <c r="H42" s="544">
        <v>523951</v>
      </c>
      <c r="I42" s="545">
        <v>206723</v>
      </c>
    </row>
    <row r="43" spans="1:9" ht="13.5">
      <c r="A43" s="537"/>
      <c r="B43" s="51" t="s">
        <v>839</v>
      </c>
      <c r="C43" s="544">
        <v>2180</v>
      </c>
      <c r="D43" s="545">
        <v>832</v>
      </c>
      <c r="E43" s="537"/>
      <c r="F43" s="51" t="s">
        <v>644</v>
      </c>
      <c r="G43" s="544">
        <v>198608</v>
      </c>
      <c r="H43" s="544">
        <v>226953</v>
      </c>
      <c r="I43" s="545">
        <v>83108</v>
      </c>
    </row>
    <row r="44" spans="1:9" ht="13.5">
      <c r="A44" s="537"/>
      <c r="B44" s="51" t="s">
        <v>606</v>
      </c>
      <c r="C44" s="544">
        <v>6749</v>
      </c>
      <c r="D44" s="545">
        <v>2991</v>
      </c>
      <c r="E44" s="537"/>
      <c r="F44" s="51" t="s">
        <v>645</v>
      </c>
      <c r="G44" s="544">
        <v>251549</v>
      </c>
      <c r="H44" s="544">
        <v>312268</v>
      </c>
      <c r="I44" s="545">
        <v>99430</v>
      </c>
    </row>
    <row r="45" spans="1:9" ht="13.5">
      <c r="A45" s="537"/>
      <c r="B45" s="51" t="s">
        <v>840</v>
      </c>
      <c r="C45" s="544">
        <v>4995</v>
      </c>
      <c r="D45" s="545">
        <v>2171</v>
      </c>
      <c r="E45" s="537"/>
      <c r="F45" s="51" t="s">
        <v>646</v>
      </c>
      <c r="G45" s="544">
        <v>672478</v>
      </c>
      <c r="H45" s="544">
        <v>463005</v>
      </c>
      <c r="I45" s="545">
        <v>155608</v>
      </c>
    </row>
    <row r="46" spans="1:9" ht="13.5">
      <c r="A46" s="537"/>
      <c r="B46" s="51"/>
      <c r="C46" s="544"/>
      <c r="D46" s="545"/>
      <c r="E46" s="537"/>
      <c r="F46" s="51" t="s">
        <v>647</v>
      </c>
      <c r="G46" s="544">
        <v>1077610</v>
      </c>
      <c r="H46" s="544">
        <v>238441</v>
      </c>
      <c r="I46" s="545">
        <v>101079</v>
      </c>
    </row>
    <row r="47" spans="1:9" ht="13.5">
      <c r="A47" s="537"/>
      <c r="B47" s="51"/>
      <c r="C47" s="544"/>
      <c r="D47" s="545"/>
      <c r="E47" s="537"/>
      <c r="F47" s="51" t="s">
        <v>648</v>
      </c>
      <c r="G47" s="544">
        <v>581564</v>
      </c>
      <c r="H47" s="544">
        <v>1457843</v>
      </c>
      <c r="I47" s="545">
        <v>488010</v>
      </c>
    </row>
    <row r="48" spans="1:9" ht="13.5">
      <c r="A48" s="537"/>
      <c r="B48" s="51"/>
      <c r="C48" s="544"/>
      <c r="D48" s="545"/>
      <c r="E48" s="537"/>
      <c r="F48" s="51" t="s">
        <v>649</v>
      </c>
      <c r="G48" s="544"/>
      <c r="H48" s="544">
        <v>244175</v>
      </c>
      <c r="I48" s="545">
        <v>70470</v>
      </c>
    </row>
    <row r="49" spans="1:9" ht="13.5">
      <c r="A49" s="537"/>
      <c r="B49" s="51"/>
      <c r="C49" s="544"/>
      <c r="D49" s="545"/>
      <c r="E49" s="537"/>
      <c r="F49" s="51" t="s">
        <v>650</v>
      </c>
      <c r="G49" s="544">
        <v>282601</v>
      </c>
      <c r="H49" s="544">
        <v>463912</v>
      </c>
      <c r="I49" s="545">
        <v>132599</v>
      </c>
    </row>
    <row r="50" spans="1:9" ht="13.5">
      <c r="A50" s="537"/>
      <c r="B50" s="51"/>
      <c r="C50" s="544"/>
      <c r="D50" s="545"/>
      <c r="E50" s="537"/>
      <c r="F50" s="51" t="s">
        <v>651</v>
      </c>
      <c r="G50" s="544">
        <v>358660</v>
      </c>
      <c r="H50" s="544">
        <v>540071</v>
      </c>
      <c r="I50" s="545">
        <v>168816</v>
      </c>
    </row>
    <row r="51" spans="1:9" ht="13.5">
      <c r="A51" s="537"/>
      <c r="B51" s="51"/>
      <c r="C51" s="544"/>
      <c r="D51" s="545"/>
      <c r="E51" s="537"/>
      <c r="F51" s="51" t="s">
        <v>652</v>
      </c>
      <c r="G51" s="544">
        <v>561052</v>
      </c>
      <c r="H51" s="544">
        <v>356356</v>
      </c>
      <c r="I51" s="545">
        <v>126052</v>
      </c>
    </row>
    <row r="52" spans="1:9" ht="13.5">
      <c r="A52" s="537"/>
      <c r="B52" s="51"/>
      <c r="C52" s="544"/>
      <c r="D52" s="545"/>
      <c r="E52" s="537"/>
      <c r="F52" s="51" t="s">
        <v>653</v>
      </c>
      <c r="G52" s="544">
        <v>321016</v>
      </c>
      <c r="H52" s="544">
        <v>345581</v>
      </c>
      <c r="I52" s="545">
        <v>133401</v>
      </c>
    </row>
    <row r="53" spans="1:9" ht="13.5">
      <c r="A53" s="537"/>
      <c r="B53" s="51"/>
      <c r="C53" s="544"/>
      <c r="D53" s="545"/>
      <c r="E53" s="537"/>
      <c r="F53" s="51" t="s">
        <v>654</v>
      </c>
      <c r="G53" s="544"/>
      <c r="H53" s="544">
        <v>583565</v>
      </c>
      <c r="I53" s="545">
        <v>165717</v>
      </c>
    </row>
    <row r="54" spans="1:9" ht="14.25" thickBot="1">
      <c r="A54" s="537"/>
      <c r="B54" s="497"/>
      <c r="C54" s="548"/>
      <c r="D54" s="592"/>
      <c r="E54" s="537"/>
      <c r="F54" s="497" t="s">
        <v>655</v>
      </c>
      <c r="G54" s="548">
        <v>1804777</v>
      </c>
      <c r="H54" s="548">
        <v>286618</v>
      </c>
      <c r="I54" s="592">
        <v>63667</v>
      </c>
    </row>
    <row r="55" spans="1:9" ht="13.5">
      <c r="A55" s="537"/>
      <c r="E55" s="537"/>
      <c r="F55" s="537"/>
      <c r="G55" s="537">
        <v>436337</v>
      </c>
      <c r="H55" s="537"/>
      <c r="I55" s="537"/>
    </row>
    <row r="56" spans="1:9" ht="13.5">
      <c r="A56" s="537"/>
      <c r="B56" s="329" t="s">
        <v>159</v>
      </c>
      <c r="C56" s="537"/>
      <c r="D56" s="537"/>
      <c r="E56" s="537"/>
      <c r="F56" s="537"/>
      <c r="G56" s="537">
        <v>708461</v>
      </c>
      <c r="H56" s="537"/>
      <c r="I56" s="537"/>
    </row>
    <row r="57" spans="1:9" ht="13.5">
      <c r="A57" s="537"/>
      <c r="C57" s="537"/>
      <c r="D57" s="537"/>
      <c r="E57" s="537"/>
      <c r="F57" s="537"/>
      <c r="G57" s="537">
        <v>422761</v>
      </c>
      <c r="H57" s="537"/>
      <c r="I57" s="537"/>
    </row>
    <row r="58" spans="1:9" ht="13.5">
      <c r="A58" s="537"/>
      <c r="C58" s="537"/>
      <c r="D58" s="537"/>
      <c r="E58" s="537"/>
      <c r="F58" s="537"/>
      <c r="G58" s="537"/>
      <c r="H58" s="537"/>
      <c r="I58" s="537"/>
    </row>
    <row r="59" spans="1:5" ht="13.5">
      <c r="A59" s="537"/>
      <c r="C59" s="329"/>
      <c r="D59" s="329"/>
      <c r="E59" s="537"/>
    </row>
    <row r="60" spans="1:4" ht="13.5">
      <c r="A60" s="537"/>
      <c r="B60" s="329"/>
      <c r="C60" s="329"/>
      <c r="D60" s="329"/>
    </row>
    <row r="61" spans="1:4" ht="13.5">
      <c r="A61" s="537"/>
      <c r="B61" s="329"/>
      <c r="C61" s="329"/>
      <c r="D61" s="329"/>
    </row>
    <row r="62" spans="1:9" ht="13.5">
      <c r="A62" s="537"/>
      <c r="B62" s="537"/>
      <c r="C62" s="537"/>
      <c r="D62" s="537"/>
      <c r="F62" s="537"/>
      <c r="G62" s="537"/>
      <c r="H62" s="537"/>
      <c r="I62" s="537"/>
    </row>
    <row r="63" spans="1:9" ht="13.5">
      <c r="A63" s="537"/>
      <c r="B63" s="537"/>
      <c r="E63" s="537"/>
      <c r="F63" s="537"/>
      <c r="G63" s="537"/>
      <c r="H63" s="537"/>
      <c r="I63" s="537"/>
    </row>
    <row r="64" spans="1:9" ht="13.5">
      <c r="A64" s="537"/>
      <c r="E64" s="537"/>
      <c r="F64" s="537"/>
      <c r="G64" s="537"/>
      <c r="H64" s="537"/>
      <c r="I64" s="537"/>
    </row>
    <row r="65" spans="1:9" ht="13.5">
      <c r="A65" s="537"/>
      <c r="E65" s="537"/>
      <c r="F65" s="537"/>
      <c r="G65" s="537"/>
      <c r="H65" s="537"/>
      <c r="I65" s="537"/>
    </row>
    <row r="66" spans="1:9" ht="13.5">
      <c r="A66" s="537"/>
      <c r="E66" s="537"/>
      <c r="F66" s="537"/>
      <c r="G66" s="537"/>
      <c r="H66" s="537"/>
      <c r="I66" s="537"/>
    </row>
    <row r="67" spans="1:9" ht="13.5">
      <c r="A67" s="537"/>
      <c r="E67" s="537"/>
      <c r="F67" s="537"/>
      <c r="G67" s="537"/>
      <c r="H67" s="537"/>
      <c r="I67" s="537"/>
    </row>
    <row r="68" spans="1:9" ht="13.5">
      <c r="A68" s="537"/>
      <c r="E68" s="537"/>
      <c r="F68" s="537"/>
      <c r="G68" s="537"/>
      <c r="H68" s="537"/>
      <c r="I68" s="537"/>
    </row>
    <row r="69" spans="1:9" ht="13.5">
      <c r="A69" s="537"/>
      <c r="E69" s="537"/>
      <c r="F69" s="537"/>
      <c r="G69" s="537"/>
      <c r="H69" s="537"/>
      <c r="I69" s="537"/>
    </row>
    <row r="70" spans="1:9" ht="13.5">
      <c r="A70" s="537"/>
      <c r="E70" s="537"/>
      <c r="F70" s="537"/>
      <c r="G70" s="537"/>
      <c r="H70" s="537"/>
      <c r="I70" s="537"/>
    </row>
    <row r="71" spans="1:9" ht="13.5">
      <c r="A71" s="537"/>
      <c r="E71" s="537"/>
      <c r="F71" s="537"/>
      <c r="G71" s="537"/>
      <c r="H71" s="537"/>
      <c r="I71" s="537"/>
    </row>
    <row r="72" spans="1:9" ht="13.5">
      <c r="A72" s="537"/>
      <c r="E72" s="537"/>
      <c r="F72" s="537"/>
      <c r="G72" s="537"/>
      <c r="H72" s="537"/>
      <c r="I72" s="537"/>
    </row>
    <row r="73" spans="1:9" ht="13.5">
      <c r="A73" s="537"/>
      <c r="E73" s="537"/>
      <c r="F73" s="537"/>
      <c r="G73" s="537"/>
      <c r="H73" s="537"/>
      <c r="I73" s="537"/>
    </row>
    <row r="74" spans="1:9" ht="13.5">
      <c r="A74" s="537"/>
      <c r="E74" s="537"/>
      <c r="F74" s="537"/>
      <c r="G74" s="537"/>
      <c r="H74" s="537"/>
      <c r="I74" s="537"/>
    </row>
    <row r="75" spans="1:9" ht="13.5">
      <c r="A75" s="537"/>
      <c r="E75" s="537"/>
      <c r="F75" s="537"/>
      <c r="G75" s="537"/>
      <c r="H75" s="537"/>
      <c r="I75" s="537"/>
    </row>
    <row r="76" spans="1:5" ht="13.5">
      <c r="A76" s="537"/>
      <c r="E76" s="537"/>
    </row>
    <row r="77" ht="13.5">
      <c r="A77" s="537"/>
    </row>
    <row r="79" ht="13.5" hidden="1"/>
    <row r="80" ht="13.5" hidden="1"/>
  </sheetData>
  <printOptions/>
  <pageMargins left="0.4" right="0.3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3.625" style="15" customWidth="1"/>
    <col min="3" max="3" width="25.625" style="15" customWidth="1"/>
    <col min="4" max="4" width="15.625" style="15" customWidth="1"/>
    <col min="5" max="5" width="3.625" style="15" customWidth="1"/>
    <col min="6" max="6" width="25.625" style="15" customWidth="1"/>
    <col min="7" max="7" width="15.625" style="15" customWidth="1"/>
    <col min="8" max="16384" width="9.00390625" style="15" customWidth="1"/>
  </cols>
  <sheetData>
    <row r="2" ht="14.25">
      <c r="B2" s="14" t="s">
        <v>866</v>
      </c>
    </row>
    <row r="3" spans="2:7" ht="12.75" thickBot="1">
      <c r="B3" s="15" t="s">
        <v>193</v>
      </c>
      <c r="D3" s="16"/>
      <c r="G3" s="17" t="s">
        <v>2</v>
      </c>
    </row>
    <row r="4" spans="2:7" ht="24" customHeight="1" thickTop="1">
      <c r="B4" s="778" t="s">
        <v>3</v>
      </c>
      <c r="C4" s="778"/>
      <c r="D4" s="19" t="s">
        <v>4</v>
      </c>
      <c r="E4" s="779" t="s">
        <v>3</v>
      </c>
      <c r="F4" s="771"/>
      <c r="G4" s="18" t="s">
        <v>4</v>
      </c>
    </row>
    <row r="5" spans="2:7" ht="15" customHeight="1">
      <c r="B5" s="20" t="s">
        <v>194</v>
      </c>
      <c r="C5" s="21"/>
      <c r="D5" s="22"/>
      <c r="E5" s="23" t="s">
        <v>195</v>
      </c>
      <c r="F5" s="24"/>
      <c r="G5" s="25"/>
    </row>
    <row r="6" spans="2:7" ht="15" customHeight="1">
      <c r="B6" s="26"/>
      <c r="C6" s="27" t="s">
        <v>5</v>
      </c>
      <c r="D6" s="22">
        <v>665</v>
      </c>
      <c r="E6" s="28"/>
      <c r="F6" s="29" t="s">
        <v>6</v>
      </c>
      <c r="G6" s="25">
        <v>48</v>
      </c>
    </row>
    <row r="7" spans="2:7" ht="15" customHeight="1">
      <c r="B7" s="30"/>
      <c r="C7" s="27" t="s">
        <v>7</v>
      </c>
      <c r="D7" s="356">
        <v>1156</v>
      </c>
      <c r="E7" s="28"/>
      <c r="F7" s="29" t="s">
        <v>8</v>
      </c>
      <c r="G7" s="25">
        <v>26</v>
      </c>
    </row>
    <row r="8" spans="2:7" ht="15" customHeight="1">
      <c r="B8" s="30"/>
      <c r="C8" s="27" t="s">
        <v>9</v>
      </c>
      <c r="D8" s="356">
        <v>1928</v>
      </c>
      <c r="E8" s="28"/>
      <c r="F8" s="29" t="s">
        <v>227</v>
      </c>
      <c r="G8" s="25">
        <v>285</v>
      </c>
    </row>
    <row r="9" spans="2:7" ht="15" customHeight="1">
      <c r="B9" s="30"/>
      <c r="C9" s="27" t="s">
        <v>10</v>
      </c>
      <c r="D9" s="22">
        <v>414</v>
      </c>
      <c r="E9" s="772" t="s">
        <v>11</v>
      </c>
      <c r="F9" s="773"/>
      <c r="G9" s="329">
        <v>7723</v>
      </c>
    </row>
    <row r="10" spans="2:7" ht="15" customHeight="1">
      <c r="B10" s="30"/>
      <c r="C10" s="27" t="s">
        <v>228</v>
      </c>
      <c r="D10" s="22">
        <v>130</v>
      </c>
      <c r="E10" s="23" t="s">
        <v>196</v>
      </c>
      <c r="F10" s="24"/>
      <c r="G10" s="329">
        <v>632</v>
      </c>
    </row>
    <row r="11" spans="2:7" ht="15" customHeight="1">
      <c r="B11" s="30"/>
      <c r="C11" s="27" t="s">
        <v>12</v>
      </c>
      <c r="D11" s="22">
        <v>32</v>
      </c>
      <c r="E11" s="23"/>
      <c r="F11" s="24"/>
      <c r="G11" s="329"/>
    </row>
    <row r="12" spans="2:7" ht="15" customHeight="1">
      <c r="B12" s="30"/>
      <c r="C12" s="27" t="s">
        <v>13</v>
      </c>
      <c r="D12" s="22">
        <v>2323</v>
      </c>
      <c r="E12" s="23" t="s">
        <v>197</v>
      </c>
      <c r="F12" s="24"/>
      <c r="G12" s="329"/>
    </row>
    <row r="13" spans="2:7" ht="15" customHeight="1">
      <c r="B13" s="30"/>
      <c r="C13" s="27" t="s">
        <v>14</v>
      </c>
      <c r="D13" s="22">
        <v>75</v>
      </c>
      <c r="E13" s="28"/>
      <c r="F13" s="29" t="s">
        <v>15</v>
      </c>
      <c r="G13" s="408" t="s">
        <v>198</v>
      </c>
    </row>
    <row r="14" spans="2:7" ht="15" customHeight="1">
      <c r="B14" s="30"/>
      <c r="C14" s="27" t="s">
        <v>16</v>
      </c>
      <c r="D14" s="22">
        <v>170</v>
      </c>
      <c r="E14" s="28"/>
      <c r="F14" s="29" t="s">
        <v>17</v>
      </c>
      <c r="G14" s="329">
        <v>2963</v>
      </c>
    </row>
    <row r="15" spans="2:7" ht="15" customHeight="1">
      <c r="B15" s="30"/>
      <c r="C15" s="27" t="s">
        <v>18</v>
      </c>
      <c r="D15" s="22">
        <v>95</v>
      </c>
      <c r="E15" s="28"/>
      <c r="F15" s="29" t="s">
        <v>19</v>
      </c>
      <c r="G15" s="408" t="s">
        <v>199</v>
      </c>
    </row>
    <row r="16" spans="2:7" ht="15" customHeight="1">
      <c r="B16" s="30"/>
      <c r="C16" s="27" t="s">
        <v>229</v>
      </c>
      <c r="D16" s="22">
        <v>44</v>
      </c>
      <c r="E16" s="23" t="s">
        <v>200</v>
      </c>
      <c r="F16" s="24"/>
      <c r="G16" s="329"/>
    </row>
    <row r="17" spans="2:7" ht="15" customHeight="1" thickBot="1">
      <c r="B17" s="31"/>
      <c r="C17" s="32" t="s">
        <v>230</v>
      </c>
      <c r="D17" s="576">
        <v>20</v>
      </c>
      <c r="E17" s="33"/>
      <c r="F17" s="34" t="s">
        <v>20</v>
      </c>
      <c r="G17" s="577">
        <v>2870</v>
      </c>
    </row>
    <row r="18" spans="2:4" ht="15" customHeight="1">
      <c r="B18" s="35" t="s">
        <v>231</v>
      </c>
      <c r="C18" s="35"/>
      <c r="D18" s="35"/>
    </row>
    <row r="19" ht="15" customHeight="1"/>
    <row r="20" ht="15" customHeight="1"/>
    <row r="21" ht="15" customHeight="1"/>
    <row r="22" ht="15" customHeight="1">
      <c r="B22" s="36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5" ht="12">
      <c r="B35" s="36"/>
    </row>
  </sheetData>
  <mergeCells count="3">
    <mergeCell ref="B4:C4"/>
    <mergeCell ref="E4:F4"/>
    <mergeCell ref="E9:F9"/>
  </mergeCells>
  <printOptions/>
  <pageMargins left="0.75" right="0.28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"/>
    </sheetView>
  </sheetViews>
  <sheetFormatPr defaultColWidth="9.00390625" defaultRowHeight="13.5"/>
  <cols>
    <col min="1" max="2" width="3.375" style="706" customWidth="1"/>
    <col min="3" max="3" width="14.875" style="706" customWidth="1"/>
    <col min="4" max="4" width="14.00390625" style="706" customWidth="1"/>
    <col min="5" max="5" width="3.375" style="706" customWidth="1"/>
    <col min="6" max="6" width="14.875" style="706" customWidth="1"/>
    <col min="7" max="7" width="14.00390625" style="706" customWidth="1"/>
    <col min="8" max="16384" width="9.00390625" style="706" customWidth="1"/>
  </cols>
  <sheetData>
    <row r="1" spans="1:6" s="704" customFormat="1" ht="13.5">
      <c r="A1" s="703"/>
      <c r="B1" s="703"/>
      <c r="C1" s="703"/>
      <c r="D1" s="703"/>
      <c r="E1" s="703"/>
      <c r="F1" s="703"/>
    </row>
    <row r="2" spans="1:6" ht="17.25">
      <c r="A2" s="703"/>
      <c r="B2" s="769" t="s">
        <v>890</v>
      </c>
      <c r="C2" s="705"/>
      <c r="D2" s="549"/>
      <c r="E2" s="705"/>
      <c r="F2" s="705"/>
    </row>
    <row r="3" spans="1:6" ht="13.5">
      <c r="A3" s="705"/>
      <c r="B3" s="705"/>
      <c r="C3" s="549"/>
      <c r="D3" s="549"/>
      <c r="E3" s="705"/>
      <c r="F3" s="705"/>
    </row>
    <row r="4" spans="1:6" ht="14.25" thickBot="1">
      <c r="A4" s="705"/>
      <c r="B4" s="705"/>
      <c r="C4" s="549"/>
      <c r="D4" s="550" t="s">
        <v>929</v>
      </c>
      <c r="E4" s="705"/>
      <c r="F4" s="705"/>
    </row>
    <row r="5" spans="1:6" ht="33" customHeight="1" thickTop="1">
      <c r="A5" s="705"/>
      <c r="B5" s="707"/>
      <c r="C5" s="712" t="s">
        <v>841</v>
      </c>
      <c r="D5" s="551" t="s">
        <v>842</v>
      </c>
      <c r="E5" s="705"/>
      <c r="F5" s="705"/>
    </row>
    <row r="6" spans="1:6" ht="18" customHeight="1">
      <c r="A6" s="705"/>
      <c r="B6" s="708"/>
      <c r="C6" s="713" t="s">
        <v>843</v>
      </c>
      <c r="D6" s="780">
        <f>D8+D13+D19+D22</f>
        <v>56647</v>
      </c>
      <c r="E6" s="705"/>
      <c r="F6" s="705"/>
    </row>
    <row r="7" spans="1:6" ht="18" customHeight="1">
      <c r="A7" s="705"/>
      <c r="B7" s="724" t="s">
        <v>844</v>
      </c>
      <c r="C7" s="714"/>
      <c r="D7" s="715"/>
      <c r="E7" s="705"/>
      <c r="F7" s="705"/>
    </row>
    <row r="8" spans="1:6" ht="18" customHeight="1">
      <c r="A8" s="705"/>
      <c r="B8" s="552"/>
      <c r="C8" s="716" t="s">
        <v>845</v>
      </c>
      <c r="D8" s="717">
        <f>SUM(D9:D11)</f>
        <v>27646</v>
      </c>
      <c r="E8" s="705"/>
      <c r="F8" s="705"/>
    </row>
    <row r="9" spans="1:6" ht="18" customHeight="1">
      <c r="A9" s="705"/>
      <c r="B9" s="709"/>
      <c r="C9" s="718" t="s">
        <v>846</v>
      </c>
      <c r="D9" s="719">
        <v>23443</v>
      </c>
      <c r="E9" s="705"/>
      <c r="F9" s="705"/>
    </row>
    <row r="10" spans="1:6" ht="18" customHeight="1">
      <c r="A10" s="705"/>
      <c r="B10" s="709"/>
      <c r="C10" s="718" t="s">
        <v>847</v>
      </c>
      <c r="D10" s="719">
        <v>3989</v>
      </c>
      <c r="E10" s="705"/>
      <c r="F10" s="705"/>
    </row>
    <row r="11" spans="1:6" ht="18" customHeight="1">
      <c r="A11" s="705"/>
      <c r="B11" s="710"/>
      <c r="C11" s="720" t="s">
        <v>848</v>
      </c>
      <c r="D11" s="721">
        <v>214</v>
      </c>
      <c r="E11" s="705"/>
      <c r="F11" s="705"/>
    </row>
    <row r="12" spans="1:6" ht="18" customHeight="1">
      <c r="A12" s="705"/>
      <c r="B12" s="724" t="s">
        <v>160</v>
      </c>
      <c r="C12" s="722"/>
      <c r="D12" s="723"/>
      <c r="E12" s="705"/>
      <c r="F12" s="705"/>
    </row>
    <row r="13" spans="1:6" ht="18" customHeight="1">
      <c r="A13" s="705"/>
      <c r="B13" s="552"/>
      <c r="C13" s="716" t="s">
        <v>845</v>
      </c>
      <c r="D13" s="717">
        <f>SUM(D14:D17)</f>
        <v>26728</v>
      </c>
      <c r="E13" s="705"/>
      <c r="F13" s="705"/>
    </row>
    <row r="14" spans="1:6" ht="18" customHeight="1">
      <c r="A14" s="705"/>
      <c r="B14" s="552"/>
      <c r="C14" s="718" t="s">
        <v>849</v>
      </c>
      <c r="D14" s="719">
        <v>18040</v>
      </c>
      <c r="E14" s="705"/>
      <c r="F14" s="705"/>
    </row>
    <row r="15" spans="1:6" ht="18" customHeight="1">
      <c r="A15" s="705"/>
      <c r="B15" s="552"/>
      <c r="C15" s="718" t="s">
        <v>850</v>
      </c>
      <c r="D15" s="719">
        <v>4603</v>
      </c>
      <c r="E15" s="705"/>
      <c r="F15" s="705"/>
    </row>
    <row r="16" spans="1:6" ht="18" customHeight="1">
      <c r="A16" s="705"/>
      <c r="B16" s="552"/>
      <c r="C16" s="718" t="s">
        <v>851</v>
      </c>
      <c r="D16" s="719">
        <v>2800</v>
      </c>
      <c r="E16" s="705"/>
      <c r="F16" s="705"/>
    </row>
    <row r="17" spans="1:6" ht="18" customHeight="1">
      <c r="A17" s="705"/>
      <c r="B17" s="553"/>
      <c r="C17" s="720" t="s">
        <v>852</v>
      </c>
      <c r="D17" s="721">
        <v>1285</v>
      </c>
      <c r="E17" s="705"/>
      <c r="F17" s="705"/>
    </row>
    <row r="18" spans="1:6" ht="18" customHeight="1">
      <c r="A18" s="705"/>
      <c r="B18" s="724" t="s">
        <v>853</v>
      </c>
      <c r="C18" s="724"/>
      <c r="D18" s="723"/>
      <c r="E18" s="705"/>
      <c r="F18" s="705"/>
    </row>
    <row r="19" spans="1:6" ht="18" customHeight="1">
      <c r="A19" s="705"/>
      <c r="B19" s="552"/>
      <c r="C19" s="716" t="s">
        <v>853</v>
      </c>
      <c r="D19" s="717">
        <v>1772</v>
      </c>
      <c r="E19" s="705"/>
      <c r="F19" s="705"/>
    </row>
    <row r="20" spans="1:6" ht="18" customHeight="1">
      <c r="A20" s="705"/>
      <c r="B20" s="554"/>
      <c r="C20" s="725" t="s">
        <v>854</v>
      </c>
      <c r="D20" s="726"/>
      <c r="E20" s="705"/>
      <c r="F20" s="705"/>
    </row>
    <row r="21" spans="1:6" ht="18" customHeight="1">
      <c r="A21" s="705"/>
      <c r="B21" s="723" t="s">
        <v>855</v>
      </c>
      <c r="C21" s="727"/>
      <c r="D21" s="728"/>
      <c r="E21" s="705"/>
      <c r="F21" s="705"/>
    </row>
    <row r="22" spans="1:6" ht="18" customHeight="1">
      <c r="A22" s="705"/>
      <c r="B22" s="709"/>
      <c r="C22" s="718" t="s">
        <v>856</v>
      </c>
      <c r="D22" s="719">
        <v>501</v>
      </c>
      <c r="E22" s="705"/>
      <c r="F22" s="705"/>
    </row>
    <row r="23" spans="1:6" ht="18" customHeight="1" thickBot="1">
      <c r="A23" s="705"/>
      <c r="B23" s="711"/>
      <c r="C23" s="729" t="s">
        <v>857</v>
      </c>
      <c r="D23" s="724"/>
      <c r="E23" s="705"/>
      <c r="F23" s="705"/>
    </row>
    <row r="24" spans="1:6" ht="13.5">
      <c r="A24" s="705"/>
      <c r="B24" s="730" t="s">
        <v>858</v>
      </c>
      <c r="C24" s="555"/>
      <c r="D24" s="555"/>
      <c r="E24" s="705"/>
      <c r="F24" s="705"/>
    </row>
    <row r="25" spans="1:6" ht="13.5">
      <c r="A25" s="705"/>
      <c r="B25" s="705"/>
      <c r="C25" s="705"/>
      <c r="D25" s="705"/>
      <c r="E25" s="705"/>
      <c r="F25" s="705"/>
    </row>
    <row r="26" spans="1:6" ht="13.5">
      <c r="A26" s="705"/>
      <c r="B26" s="705"/>
      <c r="C26" s="705"/>
      <c r="D26" s="705"/>
      <c r="E26" s="705"/>
      <c r="F26" s="705"/>
    </row>
    <row r="27" spans="1:6" ht="13.5">
      <c r="A27" s="705"/>
      <c r="B27" s="705"/>
      <c r="C27" s="705"/>
      <c r="D27" s="705"/>
      <c r="E27" s="705"/>
      <c r="F27" s="705"/>
    </row>
    <row r="28" spans="1:6" ht="13.5">
      <c r="A28" s="705"/>
      <c r="B28" s="705"/>
      <c r="C28" s="705"/>
      <c r="D28" s="705"/>
      <c r="E28" s="705"/>
      <c r="F28" s="705"/>
    </row>
    <row r="29" spans="1:6" ht="13.5">
      <c r="A29" s="705"/>
      <c r="B29" s="705"/>
      <c r="C29" s="705"/>
      <c r="D29" s="705"/>
      <c r="E29" s="705"/>
      <c r="F29" s="705"/>
    </row>
    <row r="30" spans="1:6" ht="13.5">
      <c r="A30" s="705"/>
      <c r="B30" s="705"/>
      <c r="C30" s="705"/>
      <c r="D30" s="705"/>
      <c r="E30" s="705"/>
      <c r="F30" s="705"/>
    </row>
    <row r="31" spans="1:6" ht="13.5">
      <c r="A31" s="705"/>
      <c r="B31" s="705"/>
      <c r="C31" s="705"/>
      <c r="D31" s="705"/>
      <c r="E31" s="705"/>
      <c r="F31" s="705"/>
    </row>
    <row r="32" spans="1:6" ht="13.5">
      <c r="A32" s="705"/>
      <c r="B32" s="705"/>
      <c r="C32" s="705"/>
      <c r="D32" s="705"/>
      <c r="E32" s="705"/>
      <c r="F32" s="705"/>
    </row>
  </sheetData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1">
      <selection activeCell="A1" sqref="A1"/>
    </sheetView>
  </sheetViews>
  <sheetFormatPr defaultColWidth="9.00390625" defaultRowHeight="13.5"/>
  <cols>
    <col min="1" max="1" width="2.125" style="38" customWidth="1"/>
    <col min="2" max="2" width="3.625" style="38" customWidth="1"/>
    <col min="3" max="3" width="25.625" style="38" customWidth="1"/>
    <col min="4" max="4" width="15.625" style="38" customWidth="1"/>
    <col min="5" max="6" width="8.125" style="38" customWidth="1"/>
    <col min="7" max="7" width="15.625" style="38" customWidth="1"/>
    <col min="8" max="8" width="8.125" style="38" customWidth="1"/>
    <col min="9" max="12" width="6.125" style="38" customWidth="1"/>
    <col min="13" max="16384" width="9.00390625" style="38" customWidth="1"/>
  </cols>
  <sheetData>
    <row r="2" ht="14.25">
      <c r="B2" s="37"/>
    </row>
    <row r="3" spans="2:8" ht="12.75" thickBot="1">
      <c r="B3" s="38" t="s">
        <v>201</v>
      </c>
      <c r="E3" s="39"/>
      <c r="F3" s="39"/>
      <c r="G3" s="39"/>
      <c r="H3" s="40" t="s">
        <v>905</v>
      </c>
    </row>
    <row r="4" spans="2:8" ht="18" customHeight="1" thickTop="1">
      <c r="B4" s="787" t="s">
        <v>21</v>
      </c>
      <c r="C4" s="774"/>
      <c r="D4" s="774" t="s">
        <v>22</v>
      </c>
      <c r="E4" s="774" t="s">
        <v>23</v>
      </c>
      <c r="F4" s="774" t="s">
        <v>24</v>
      </c>
      <c r="G4" s="41" t="s">
        <v>202</v>
      </c>
      <c r="H4" s="42"/>
    </row>
    <row r="5" spans="2:8" ht="18" customHeight="1">
      <c r="B5" s="788"/>
      <c r="C5" s="783"/>
      <c r="D5" s="783"/>
      <c r="E5" s="783"/>
      <c r="F5" s="783"/>
      <c r="G5" s="43" t="s">
        <v>25</v>
      </c>
      <c r="H5" s="44" t="s">
        <v>203</v>
      </c>
    </row>
    <row r="6" spans="2:8" ht="24" customHeight="1">
      <c r="B6" s="45" t="s">
        <v>204</v>
      </c>
      <c r="C6" s="46"/>
      <c r="D6" s="47"/>
      <c r="E6" s="47"/>
      <c r="F6" s="47"/>
      <c r="G6" s="47"/>
      <c r="H6" s="22"/>
    </row>
    <row r="7" spans="2:8" ht="15" customHeight="1">
      <c r="B7" s="27"/>
      <c r="C7" s="29" t="s">
        <v>26</v>
      </c>
      <c r="D7" s="48" t="s">
        <v>205</v>
      </c>
      <c r="E7" s="47">
        <v>330</v>
      </c>
      <c r="F7" s="578">
        <v>-9</v>
      </c>
      <c r="G7" s="47">
        <v>10000</v>
      </c>
      <c r="H7" s="22">
        <v>2</v>
      </c>
    </row>
    <row r="8" spans="2:8" ht="15" customHeight="1">
      <c r="B8" s="27"/>
      <c r="C8" s="29" t="s">
        <v>27</v>
      </c>
      <c r="D8" s="49" t="s">
        <v>206</v>
      </c>
      <c r="E8" s="47">
        <v>90</v>
      </c>
      <c r="F8" s="578">
        <v>-5.5</v>
      </c>
      <c r="G8" s="47">
        <v>2000</v>
      </c>
      <c r="H8" s="22">
        <v>1</v>
      </c>
    </row>
    <row r="9" spans="2:8" ht="15" customHeight="1">
      <c r="B9" s="27"/>
      <c r="C9" s="784" t="s">
        <v>28</v>
      </c>
      <c r="D9" s="785" t="s">
        <v>206</v>
      </c>
      <c r="E9" s="47">
        <v>185</v>
      </c>
      <c r="F9" s="578">
        <v>-10</v>
      </c>
      <c r="G9" s="47">
        <v>15000</v>
      </c>
      <c r="H9" s="22">
        <v>1</v>
      </c>
    </row>
    <row r="10" spans="2:8" ht="15" customHeight="1">
      <c r="B10" s="27"/>
      <c r="C10" s="784"/>
      <c r="D10" s="785"/>
      <c r="E10" s="47">
        <v>53</v>
      </c>
      <c r="F10" s="578">
        <v>-4.5</v>
      </c>
      <c r="G10" s="47">
        <v>700</v>
      </c>
      <c r="H10" s="22">
        <v>1</v>
      </c>
    </row>
    <row r="11" spans="2:8" ht="15" customHeight="1">
      <c r="B11" s="27"/>
      <c r="C11" s="29" t="s">
        <v>29</v>
      </c>
      <c r="D11" s="48" t="s">
        <v>206</v>
      </c>
      <c r="E11" s="47">
        <v>180</v>
      </c>
      <c r="F11" s="578">
        <v>-5.5</v>
      </c>
      <c r="G11" s="47">
        <v>2000</v>
      </c>
      <c r="H11" s="22">
        <v>2</v>
      </c>
    </row>
    <row r="12" spans="2:8" ht="15" customHeight="1">
      <c r="B12" s="27"/>
      <c r="C12" s="29" t="s">
        <v>30</v>
      </c>
      <c r="D12" s="48" t="s">
        <v>206</v>
      </c>
      <c r="E12" s="47">
        <v>260</v>
      </c>
      <c r="F12" s="578">
        <v>-7.5</v>
      </c>
      <c r="G12" s="47">
        <v>5000</v>
      </c>
      <c r="H12" s="22">
        <v>2</v>
      </c>
    </row>
    <row r="13" spans="2:8" ht="15" customHeight="1">
      <c r="B13" s="27"/>
      <c r="C13" s="29" t="s">
        <v>31</v>
      </c>
      <c r="D13" s="48" t="s">
        <v>206</v>
      </c>
      <c r="E13" s="47">
        <v>360</v>
      </c>
      <c r="F13" s="578">
        <v>-5.5</v>
      </c>
      <c r="G13" s="47">
        <v>2000</v>
      </c>
      <c r="H13" s="22">
        <v>4</v>
      </c>
    </row>
    <row r="14" spans="2:8" ht="15" customHeight="1">
      <c r="B14" s="27"/>
      <c r="C14" s="29" t="s">
        <v>32</v>
      </c>
      <c r="D14" s="48" t="s">
        <v>206</v>
      </c>
      <c r="E14" s="47">
        <v>195</v>
      </c>
      <c r="F14" s="578">
        <v>-4.5</v>
      </c>
      <c r="G14" s="47">
        <v>700</v>
      </c>
      <c r="H14" s="22">
        <v>3</v>
      </c>
    </row>
    <row r="15" spans="2:8" ht="15" customHeight="1">
      <c r="B15" s="27"/>
      <c r="C15" s="29" t="s">
        <v>33</v>
      </c>
      <c r="D15" s="48" t="s">
        <v>206</v>
      </c>
      <c r="E15" s="47">
        <v>140</v>
      </c>
      <c r="F15" s="578">
        <v>-4.5</v>
      </c>
      <c r="G15" s="47">
        <v>150</v>
      </c>
      <c r="H15" s="22">
        <v>2</v>
      </c>
    </row>
    <row r="16" spans="2:8" ht="15" customHeight="1">
      <c r="B16" s="27"/>
      <c r="C16" s="784" t="s">
        <v>34</v>
      </c>
      <c r="D16" s="786" t="s">
        <v>206</v>
      </c>
      <c r="E16" s="47">
        <v>196</v>
      </c>
      <c r="F16" s="578">
        <v>-5.5</v>
      </c>
      <c r="G16" s="47">
        <v>300</v>
      </c>
      <c r="H16" s="22">
        <v>2</v>
      </c>
    </row>
    <row r="17" spans="2:8" ht="15" customHeight="1">
      <c r="B17" s="21"/>
      <c r="C17" s="784"/>
      <c r="D17" s="786"/>
      <c r="E17" s="47">
        <v>180</v>
      </c>
      <c r="F17" s="578">
        <v>-4.5</v>
      </c>
      <c r="G17" s="47">
        <v>150</v>
      </c>
      <c r="H17" s="22">
        <v>3</v>
      </c>
    </row>
    <row r="18" spans="2:8" ht="15" customHeight="1">
      <c r="B18" s="27"/>
      <c r="C18" s="29" t="s">
        <v>35</v>
      </c>
      <c r="D18" s="48" t="s">
        <v>206</v>
      </c>
      <c r="E18" s="47">
        <v>390</v>
      </c>
      <c r="F18" s="578">
        <v>-7.5</v>
      </c>
      <c r="G18" s="47">
        <v>5000</v>
      </c>
      <c r="H18" s="22">
        <v>3</v>
      </c>
    </row>
    <row r="19" spans="2:8" ht="24">
      <c r="B19" s="50"/>
      <c r="C19" s="51" t="s">
        <v>36</v>
      </c>
      <c r="D19" s="52" t="s">
        <v>232</v>
      </c>
      <c r="E19" s="330">
        <v>184</v>
      </c>
      <c r="F19" s="579">
        <v>-7</v>
      </c>
      <c r="G19" s="330">
        <v>3000</v>
      </c>
      <c r="H19" s="356">
        <v>2</v>
      </c>
    </row>
    <row r="20" spans="2:8" ht="15" customHeight="1">
      <c r="B20" s="27"/>
      <c r="C20" s="29" t="s">
        <v>37</v>
      </c>
      <c r="D20" s="48" t="s">
        <v>205</v>
      </c>
      <c r="E20" s="330">
        <v>1900</v>
      </c>
      <c r="F20" s="578">
        <v>-2</v>
      </c>
      <c r="G20" s="47"/>
      <c r="H20" s="22"/>
    </row>
    <row r="21" spans="2:8" ht="15" customHeight="1">
      <c r="B21" s="21"/>
      <c r="C21" s="24"/>
      <c r="D21" s="48"/>
      <c r="E21" s="330">
        <v>2363</v>
      </c>
      <c r="F21" s="580">
        <v>-3</v>
      </c>
      <c r="G21" s="47"/>
      <c r="H21" s="22"/>
    </row>
    <row r="22" spans="2:8" ht="24" customHeight="1">
      <c r="B22" s="53" t="s">
        <v>207</v>
      </c>
      <c r="C22" s="54"/>
      <c r="D22" s="48"/>
      <c r="E22" s="47"/>
      <c r="F22" s="581"/>
      <c r="G22" s="47"/>
      <c r="H22" s="22"/>
    </row>
    <row r="23" spans="2:8" ht="15" customHeight="1">
      <c r="B23" s="27"/>
      <c r="C23" s="29" t="s">
        <v>38</v>
      </c>
      <c r="D23" s="48" t="s">
        <v>205</v>
      </c>
      <c r="E23" s="47">
        <v>270</v>
      </c>
      <c r="F23" s="578">
        <v>-13</v>
      </c>
      <c r="G23" s="47">
        <v>50000</v>
      </c>
      <c r="H23" s="22">
        <v>1</v>
      </c>
    </row>
    <row r="24" spans="2:8" ht="15" customHeight="1">
      <c r="B24" s="27"/>
      <c r="C24" s="29" t="s">
        <v>39</v>
      </c>
      <c r="D24" s="48" t="s">
        <v>206</v>
      </c>
      <c r="E24" s="47">
        <v>185</v>
      </c>
      <c r="F24" s="578">
        <v>-10</v>
      </c>
      <c r="G24" s="47">
        <v>15000</v>
      </c>
      <c r="H24" s="22">
        <v>1</v>
      </c>
    </row>
    <row r="25" spans="2:8" ht="15" customHeight="1">
      <c r="B25" s="27"/>
      <c r="C25" s="29" t="s">
        <v>40</v>
      </c>
      <c r="D25" s="48" t="s">
        <v>206</v>
      </c>
      <c r="E25" s="47">
        <v>185</v>
      </c>
      <c r="F25" s="578">
        <v>-10</v>
      </c>
      <c r="G25" s="47">
        <v>15000</v>
      </c>
      <c r="H25" s="22">
        <v>1</v>
      </c>
    </row>
    <row r="26" spans="2:8" ht="15" customHeight="1">
      <c r="B26" s="27"/>
      <c r="C26" s="29" t="s">
        <v>41</v>
      </c>
      <c r="D26" s="48" t="s">
        <v>206</v>
      </c>
      <c r="E26" s="582">
        <v>253</v>
      </c>
      <c r="F26" s="578">
        <v>-10</v>
      </c>
      <c r="G26" s="47">
        <v>15000</v>
      </c>
      <c r="H26" s="22">
        <v>1</v>
      </c>
    </row>
    <row r="27" spans="2:8" ht="15" customHeight="1">
      <c r="B27" s="27"/>
      <c r="C27" s="51" t="s">
        <v>233</v>
      </c>
      <c r="D27" s="55" t="s">
        <v>234</v>
      </c>
      <c r="E27" s="533">
        <v>186</v>
      </c>
      <c r="F27" s="579">
        <v>-7.5</v>
      </c>
      <c r="G27" s="330">
        <v>5000</v>
      </c>
      <c r="H27" s="356">
        <v>1</v>
      </c>
    </row>
    <row r="28" spans="2:8" ht="15" customHeight="1">
      <c r="B28" s="27"/>
      <c r="C28" s="29" t="s">
        <v>235</v>
      </c>
      <c r="D28" s="48" t="s">
        <v>208</v>
      </c>
      <c r="E28" s="47">
        <v>270</v>
      </c>
      <c r="F28" s="578">
        <v>-13</v>
      </c>
      <c r="G28" s="47">
        <v>50000</v>
      </c>
      <c r="H28" s="22">
        <v>1</v>
      </c>
    </row>
    <row r="29" spans="2:8" ht="15" customHeight="1">
      <c r="B29" s="27"/>
      <c r="C29" s="29" t="s">
        <v>42</v>
      </c>
      <c r="D29" s="48" t="s">
        <v>206</v>
      </c>
      <c r="E29" s="47">
        <v>160</v>
      </c>
      <c r="F29" s="578">
        <v>-7.5</v>
      </c>
      <c r="G29" s="47">
        <v>15000</v>
      </c>
      <c r="H29" s="22">
        <v>1</v>
      </c>
    </row>
    <row r="30" spans="2:8" ht="15" customHeight="1">
      <c r="B30" s="27"/>
      <c r="C30" s="29" t="s">
        <v>43</v>
      </c>
      <c r="D30" s="48" t="s">
        <v>206</v>
      </c>
      <c r="E30" s="47">
        <v>324</v>
      </c>
      <c r="F30" s="578">
        <v>-7.5</v>
      </c>
      <c r="G30" s="47">
        <v>5000</v>
      </c>
      <c r="H30" s="22">
        <v>2</v>
      </c>
    </row>
    <row r="31" spans="2:8" ht="15" customHeight="1">
      <c r="B31" s="27"/>
      <c r="C31" s="29" t="s">
        <v>44</v>
      </c>
      <c r="D31" s="48" t="s">
        <v>205</v>
      </c>
      <c r="E31" s="47">
        <v>170</v>
      </c>
      <c r="F31" s="578">
        <v>-7.5</v>
      </c>
      <c r="G31" s="47">
        <v>5000</v>
      </c>
      <c r="H31" s="22">
        <v>1</v>
      </c>
    </row>
    <row r="32" spans="2:8" ht="15" customHeight="1">
      <c r="B32" s="27"/>
      <c r="C32" s="29" t="s">
        <v>45</v>
      </c>
      <c r="D32" s="48" t="s">
        <v>46</v>
      </c>
      <c r="E32" s="47">
        <v>130</v>
      </c>
      <c r="F32" s="578">
        <v>-7.5</v>
      </c>
      <c r="G32" s="47">
        <v>5000</v>
      </c>
      <c r="H32" s="22">
        <v>1</v>
      </c>
    </row>
    <row r="33" spans="2:8" ht="15" customHeight="1">
      <c r="B33" s="27"/>
      <c r="C33" s="29" t="s">
        <v>47</v>
      </c>
      <c r="D33" s="48" t="s">
        <v>46</v>
      </c>
      <c r="E33" s="47">
        <v>130</v>
      </c>
      <c r="F33" s="578">
        <v>-7.5</v>
      </c>
      <c r="G33" s="47">
        <v>5000</v>
      </c>
      <c r="H33" s="22">
        <v>1</v>
      </c>
    </row>
    <row r="34" spans="2:8" ht="15" customHeight="1">
      <c r="B34" s="27"/>
      <c r="C34" s="29" t="s">
        <v>48</v>
      </c>
      <c r="D34" s="48" t="s">
        <v>206</v>
      </c>
      <c r="E34" s="47">
        <v>130</v>
      </c>
      <c r="F34" s="578">
        <v>-7.5</v>
      </c>
      <c r="G34" s="47">
        <v>5000</v>
      </c>
      <c r="H34" s="22">
        <v>1</v>
      </c>
    </row>
    <row r="35" spans="2:8" ht="24" customHeight="1">
      <c r="B35" s="53" t="s">
        <v>236</v>
      </c>
      <c r="C35" s="54"/>
      <c r="D35" s="48"/>
      <c r="E35" s="47"/>
      <c r="F35" s="578"/>
      <c r="G35" s="47"/>
      <c r="H35" s="22"/>
    </row>
    <row r="36" spans="2:8" ht="15" customHeight="1" thickBot="1">
      <c r="B36" s="32"/>
      <c r="C36" s="34" t="s">
        <v>237</v>
      </c>
      <c r="D36" s="56" t="s">
        <v>205</v>
      </c>
      <c r="E36" s="583">
        <v>280</v>
      </c>
      <c r="F36" s="584">
        <v>-13</v>
      </c>
      <c r="G36" s="585">
        <v>50000</v>
      </c>
      <c r="H36" s="586">
        <v>1</v>
      </c>
    </row>
  </sheetData>
  <mergeCells count="8">
    <mergeCell ref="C16:C17"/>
    <mergeCell ref="D16:D17"/>
    <mergeCell ref="B4:C5"/>
    <mergeCell ref="D4:D5"/>
    <mergeCell ref="E4:E5"/>
    <mergeCell ref="F4:F5"/>
    <mergeCell ref="C9:C10"/>
    <mergeCell ref="D9:D10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9.00390625" defaultRowHeight="13.5"/>
  <cols>
    <col min="1" max="1" width="10.625" style="38" customWidth="1"/>
    <col min="2" max="2" width="5.625" style="38" customWidth="1"/>
    <col min="3" max="3" width="4.625" style="38" customWidth="1"/>
    <col min="4" max="4" width="7.625" style="57" customWidth="1"/>
    <col min="5" max="5" width="20.625" style="38" customWidth="1"/>
    <col min="6" max="6" width="22.25390625" style="38" customWidth="1"/>
    <col min="7" max="10" width="4.625" style="38" customWidth="1"/>
    <col min="11" max="12" width="5.625" style="38" customWidth="1"/>
    <col min="13" max="16384" width="9.00390625" style="38" customWidth="1"/>
  </cols>
  <sheetData>
    <row r="2" ht="14.25">
      <c r="A2" s="37"/>
    </row>
    <row r="3" spans="1:12" ht="12.75" thickBot="1">
      <c r="A3" s="38" t="s">
        <v>209</v>
      </c>
      <c r="G3" s="39"/>
      <c r="H3" s="39"/>
      <c r="I3" s="39"/>
      <c r="J3" s="39"/>
      <c r="K3" s="39"/>
      <c r="L3" s="40" t="s">
        <v>906</v>
      </c>
    </row>
    <row r="4" spans="1:12" ht="24" customHeight="1" thickTop="1">
      <c r="A4" s="789" t="s">
        <v>49</v>
      </c>
      <c r="B4" s="791" t="s">
        <v>238</v>
      </c>
      <c r="C4" s="791" t="s">
        <v>239</v>
      </c>
      <c r="D4" s="791" t="s">
        <v>240</v>
      </c>
      <c r="E4" s="58" t="s">
        <v>241</v>
      </c>
      <c r="F4" s="58" t="s">
        <v>242</v>
      </c>
      <c r="G4" s="59" t="s">
        <v>50</v>
      </c>
      <c r="H4" s="59"/>
      <c r="I4" s="59" t="s">
        <v>51</v>
      </c>
      <c r="J4" s="59"/>
      <c r="K4" s="59" t="s">
        <v>52</v>
      </c>
      <c r="L4" s="60"/>
    </row>
    <row r="5" spans="1:12" ht="24" customHeight="1">
      <c r="A5" s="790"/>
      <c r="B5" s="792"/>
      <c r="C5" s="792"/>
      <c r="D5" s="793"/>
      <c r="E5" s="61" t="s">
        <v>210</v>
      </c>
      <c r="F5" s="61" t="s">
        <v>210</v>
      </c>
      <c r="G5" s="62" t="s">
        <v>211</v>
      </c>
      <c r="H5" s="62" t="s">
        <v>212</v>
      </c>
      <c r="I5" s="62" t="s">
        <v>211</v>
      </c>
      <c r="J5" s="62" t="s">
        <v>212</v>
      </c>
      <c r="K5" s="62" t="s">
        <v>211</v>
      </c>
      <c r="L5" s="63" t="s">
        <v>212</v>
      </c>
    </row>
    <row r="6" spans="1:12" s="70" customFormat="1" ht="18" customHeight="1">
      <c r="A6" s="64" t="s">
        <v>213</v>
      </c>
      <c r="B6" s="65" t="s">
        <v>214</v>
      </c>
      <c r="C6" s="66" t="s">
        <v>215</v>
      </c>
      <c r="D6" s="66" t="s">
        <v>216</v>
      </c>
      <c r="E6" s="67" t="s">
        <v>243</v>
      </c>
      <c r="F6" s="67" t="s">
        <v>244</v>
      </c>
      <c r="G6" s="68"/>
      <c r="H6" s="68"/>
      <c r="I6" s="68"/>
      <c r="J6" s="68"/>
      <c r="K6" s="68"/>
      <c r="L6" s="69"/>
    </row>
    <row r="7" spans="1:12" s="70" customFormat="1" ht="18" customHeight="1">
      <c r="A7" s="64" t="s">
        <v>217</v>
      </c>
      <c r="B7" s="66"/>
      <c r="C7" s="66" t="s">
        <v>218</v>
      </c>
      <c r="D7" s="66" t="s">
        <v>219</v>
      </c>
      <c r="E7" s="67" t="s">
        <v>220</v>
      </c>
      <c r="F7" s="67" t="s">
        <v>245</v>
      </c>
      <c r="G7" s="68">
        <v>30</v>
      </c>
      <c r="H7" s="68">
        <v>30</v>
      </c>
      <c r="I7" s="68">
        <v>75</v>
      </c>
      <c r="J7" s="68">
        <v>75</v>
      </c>
      <c r="K7" s="68">
        <v>1600</v>
      </c>
      <c r="L7" s="69">
        <v>1600</v>
      </c>
    </row>
    <row r="8" spans="1:12" ht="7.5" customHeight="1">
      <c r="A8" s="71"/>
      <c r="B8" s="72"/>
      <c r="C8" s="72"/>
      <c r="D8" s="72"/>
      <c r="E8" s="73"/>
      <c r="F8" s="73"/>
      <c r="G8" s="74"/>
      <c r="H8" s="74"/>
      <c r="I8" s="74"/>
      <c r="J8" s="74"/>
      <c r="K8" s="74"/>
      <c r="L8" s="75"/>
    </row>
    <row r="9" spans="1:12" ht="18" customHeight="1">
      <c r="A9" s="76" t="s">
        <v>179</v>
      </c>
      <c r="B9" s="66" t="s">
        <v>215</v>
      </c>
      <c r="C9" s="66" t="s">
        <v>221</v>
      </c>
      <c r="D9" s="66" t="s">
        <v>222</v>
      </c>
      <c r="E9" s="77" t="s">
        <v>223</v>
      </c>
      <c r="F9" s="77" t="s">
        <v>224</v>
      </c>
      <c r="G9" s="68"/>
      <c r="H9" s="68"/>
      <c r="I9" s="68"/>
      <c r="J9" s="68"/>
      <c r="K9" s="68"/>
      <c r="L9" s="69"/>
    </row>
    <row r="10" spans="1:12" ht="18" customHeight="1" thickBot="1">
      <c r="A10" s="78" t="s">
        <v>225</v>
      </c>
      <c r="B10" s="79" t="s">
        <v>218</v>
      </c>
      <c r="C10" s="79"/>
      <c r="D10" s="79"/>
      <c r="E10" s="80" t="s">
        <v>226</v>
      </c>
      <c r="F10" s="80" t="s">
        <v>53</v>
      </c>
      <c r="G10" s="81">
        <v>10</v>
      </c>
      <c r="H10" s="81">
        <v>10</v>
      </c>
      <c r="I10" s="81">
        <v>30</v>
      </c>
      <c r="J10" s="81">
        <v>33</v>
      </c>
      <c r="K10" s="81">
        <v>1000</v>
      </c>
      <c r="L10" s="82">
        <v>1000</v>
      </c>
    </row>
    <row r="22" ht="12">
      <c r="B22" s="36"/>
    </row>
    <row r="35" ht="12">
      <c r="B35" s="36"/>
    </row>
  </sheetData>
  <mergeCells count="4">
    <mergeCell ref="A4:A5"/>
    <mergeCell ref="B4:B5"/>
    <mergeCell ref="C4:C5"/>
    <mergeCell ref="D4:D5"/>
  </mergeCells>
  <printOptions/>
  <pageMargins left="0.31" right="0.24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A1" sqref="A1"/>
    </sheetView>
  </sheetViews>
  <sheetFormatPr defaultColWidth="9.00390625" defaultRowHeight="13.5"/>
  <cols>
    <col min="1" max="1" width="14.375" style="84" customWidth="1"/>
    <col min="2" max="2" width="8.625" style="84" bestFit="1" customWidth="1"/>
    <col min="3" max="3" width="14.50390625" style="84" bestFit="1" customWidth="1"/>
    <col min="4" max="4" width="9.125" style="84" bestFit="1" customWidth="1"/>
    <col min="5" max="5" width="14.50390625" style="84" bestFit="1" customWidth="1"/>
    <col min="6" max="6" width="8.625" style="84" bestFit="1" customWidth="1"/>
    <col min="7" max="7" width="14.50390625" style="84" bestFit="1" customWidth="1"/>
    <col min="8" max="16384" width="9.00390625" style="84" customWidth="1"/>
  </cols>
  <sheetData>
    <row r="2" ht="14.25">
      <c r="A2" s="37" t="s">
        <v>868</v>
      </c>
    </row>
    <row r="4" spans="1:7" ht="14.25" thickBot="1">
      <c r="A4" s="84" t="s">
        <v>246</v>
      </c>
      <c r="G4" s="85" t="s">
        <v>54</v>
      </c>
    </row>
    <row r="5" spans="1:7" ht="14.25" thickTop="1">
      <c r="A5" s="86" t="s">
        <v>247</v>
      </c>
      <c r="B5" s="794" t="s">
        <v>248</v>
      </c>
      <c r="C5" s="795"/>
      <c r="D5" s="795" t="s">
        <v>249</v>
      </c>
      <c r="E5" s="795"/>
      <c r="F5" s="795" t="s">
        <v>250</v>
      </c>
      <c r="G5" s="796"/>
    </row>
    <row r="6" spans="1:7" ht="13.5">
      <c r="A6" s="87" t="s">
        <v>251</v>
      </c>
      <c r="B6" s="88" t="s">
        <v>252</v>
      </c>
      <c r="C6" s="88" t="s">
        <v>253</v>
      </c>
      <c r="D6" s="88" t="s">
        <v>252</v>
      </c>
      <c r="E6" s="88" t="s">
        <v>253</v>
      </c>
      <c r="F6" s="88" t="s">
        <v>252</v>
      </c>
      <c r="G6" s="89" t="s">
        <v>253</v>
      </c>
    </row>
    <row r="7" spans="1:7" ht="13.5">
      <c r="A7" s="90" t="s">
        <v>55</v>
      </c>
      <c r="B7" s="543">
        <f aca="true" t="shared" si="0" ref="B7:G7">SUM(B8:B11)</f>
        <v>2935</v>
      </c>
      <c r="C7" s="543">
        <f t="shared" si="0"/>
        <v>3277375</v>
      </c>
      <c r="D7" s="543">
        <f t="shared" si="0"/>
        <v>224</v>
      </c>
      <c r="E7" s="543">
        <f t="shared" si="0"/>
        <v>2034204</v>
      </c>
      <c r="F7" s="543">
        <f t="shared" si="0"/>
        <v>2711</v>
      </c>
      <c r="G7" s="587">
        <f t="shared" si="0"/>
        <v>1243171</v>
      </c>
    </row>
    <row r="8" spans="1:7" ht="13.5">
      <c r="A8" s="91" t="s">
        <v>254</v>
      </c>
      <c r="B8" s="544">
        <f aca="true" t="shared" si="1" ref="B8:C11">SUM(D8,F8)</f>
        <v>1074</v>
      </c>
      <c r="C8" s="544">
        <f t="shared" si="1"/>
        <v>3106680</v>
      </c>
      <c r="D8" s="544">
        <v>224</v>
      </c>
      <c r="E8" s="544">
        <v>2034204</v>
      </c>
      <c r="F8" s="544">
        <v>850</v>
      </c>
      <c r="G8" s="545">
        <v>1072476</v>
      </c>
    </row>
    <row r="9" spans="1:7" ht="13.5">
      <c r="A9" s="91" t="s">
        <v>255</v>
      </c>
      <c r="B9" s="544">
        <f t="shared" si="1"/>
        <v>1091</v>
      </c>
      <c r="C9" s="544">
        <f t="shared" si="1"/>
        <v>12230</v>
      </c>
      <c r="D9" s="588">
        <v>0</v>
      </c>
      <c r="E9" s="588">
        <v>0</v>
      </c>
      <c r="F9" s="544">
        <v>1091</v>
      </c>
      <c r="G9" s="545">
        <v>12230</v>
      </c>
    </row>
    <row r="10" spans="1:7" ht="13.5">
      <c r="A10" s="91" t="s">
        <v>256</v>
      </c>
      <c r="B10" s="589">
        <f t="shared" si="1"/>
        <v>0</v>
      </c>
      <c r="C10" s="589">
        <f t="shared" si="1"/>
        <v>0</v>
      </c>
      <c r="D10" s="588">
        <v>0</v>
      </c>
      <c r="E10" s="588">
        <v>0</v>
      </c>
      <c r="F10" s="588">
        <v>0</v>
      </c>
      <c r="G10" s="590">
        <v>0</v>
      </c>
    </row>
    <row r="11" spans="1:7" ht="14.25" thickBot="1">
      <c r="A11" s="92" t="s">
        <v>257</v>
      </c>
      <c r="B11" s="548">
        <f t="shared" si="1"/>
        <v>770</v>
      </c>
      <c r="C11" s="548">
        <f t="shared" si="1"/>
        <v>158465</v>
      </c>
      <c r="D11" s="591">
        <v>0</v>
      </c>
      <c r="E11" s="591">
        <v>0</v>
      </c>
      <c r="F11" s="548">
        <v>770</v>
      </c>
      <c r="G11" s="592">
        <v>158465</v>
      </c>
    </row>
    <row r="12" spans="1:2" ht="13.5">
      <c r="A12" s="39" t="s">
        <v>258</v>
      </c>
      <c r="B12" s="93"/>
    </row>
  </sheetData>
  <mergeCells count="3">
    <mergeCell ref="B5:C5"/>
    <mergeCell ref="D5:E5"/>
    <mergeCell ref="F5:G5"/>
  </mergeCells>
  <printOptions/>
  <pageMargins left="0.16" right="0.2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9.00390625" defaultRowHeight="13.5"/>
  <cols>
    <col min="1" max="1" width="11.625" style="83" customWidth="1"/>
    <col min="2" max="10" width="9.875" style="83" customWidth="1"/>
    <col min="11" max="16384" width="9.00390625" style="83" customWidth="1"/>
  </cols>
  <sheetData>
    <row r="2" spans="1:10" ht="14.25" thickBot="1">
      <c r="A2" s="83" t="s">
        <v>259</v>
      </c>
      <c r="J2" s="85" t="s">
        <v>266</v>
      </c>
    </row>
    <row r="3" spans="1:10" ht="21" customHeight="1" thickTop="1">
      <c r="A3" s="94" t="s">
        <v>260</v>
      </c>
      <c r="B3" s="800" t="s">
        <v>261</v>
      </c>
      <c r="C3" s="801"/>
      <c r="D3" s="801"/>
      <c r="E3" s="797" t="s">
        <v>262</v>
      </c>
      <c r="F3" s="798"/>
      <c r="G3" s="798"/>
      <c r="H3" s="797" t="s">
        <v>56</v>
      </c>
      <c r="I3" s="798"/>
      <c r="J3" s="799"/>
    </row>
    <row r="4" spans="1:10" ht="21" customHeight="1">
      <c r="A4" s="95"/>
      <c r="B4" s="96" t="s">
        <v>263</v>
      </c>
      <c r="C4" s="97" t="s">
        <v>184</v>
      </c>
      <c r="D4" s="97" t="s">
        <v>186</v>
      </c>
      <c r="E4" s="96" t="s">
        <v>263</v>
      </c>
      <c r="F4" s="97" t="s">
        <v>184</v>
      </c>
      <c r="G4" s="97" t="s">
        <v>186</v>
      </c>
      <c r="H4" s="96" t="s">
        <v>263</v>
      </c>
      <c r="I4" s="97" t="s">
        <v>184</v>
      </c>
      <c r="J4" s="98" t="s">
        <v>186</v>
      </c>
    </row>
    <row r="5" spans="1:10" ht="24" customHeight="1">
      <c r="A5" s="99" t="s">
        <v>264</v>
      </c>
      <c r="B5" s="100">
        <v>2872</v>
      </c>
      <c r="C5" s="101">
        <v>2779</v>
      </c>
      <c r="D5" s="101">
        <v>93</v>
      </c>
      <c r="E5" s="100">
        <v>3708</v>
      </c>
      <c r="F5" s="101">
        <v>3617</v>
      </c>
      <c r="G5" s="101">
        <v>91</v>
      </c>
      <c r="H5" s="546">
        <f>SUM(I5:J5)</f>
        <v>2890</v>
      </c>
      <c r="I5" s="544">
        <v>2726</v>
      </c>
      <c r="J5" s="545">
        <v>164</v>
      </c>
    </row>
    <row r="6" spans="1:10" ht="30.75" customHeight="1" thickBot="1">
      <c r="A6" s="102" t="s">
        <v>265</v>
      </c>
      <c r="B6" s="103">
        <v>202942</v>
      </c>
      <c r="C6" s="104">
        <v>193791</v>
      </c>
      <c r="D6" s="104">
        <v>9151</v>
      </c>
      <c r="E6" s="103">
        <v>420312</v>
      </c>
      <c r="F6" s="104">
        <v>401733</v>
      </c>
      <c r="G6" s="104">
        <v>18579</v>
      </c>
      <c r="H6" s="593">
        <f>SUM(I6:J6)</f>
        <v>173944</v>
      </c>
      <c r="I6" s="548">
        <v>158576</v>
      </c>
      <c r="J6" s="592">
        <v>15368</v>
      </c>
    </row>
    <row r="7" spans="1:2" ht="13.5">
      <c r="A7" s="39" t="s">
        <v>258</v>
      </c>
      <c r="B7" s="105"/>
    </row>
  </sheetData>
  <mergeCells count="3">
    <mergeCell ref="E3:G3"/>
    <mergeCell ref="H3:J3"/>
    <mergeCell ref="B3:D3"/>
  </mergeCells>
  <printOptions/>
  <pageMargins left="0.16" right="0.2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9.00390625" defaultRowHeight="13.5"/>
  <cols>
    <col min="1" max="1" width="18.125" style="38" customWidth="1"/>
    <col min="2" max="7" width="12.625" style="38" customWidth="1"/>
    <col min="8" max="16384" width="9.00390625" style="38" customWidth="1"/>
  </cols>
  <sheetData>
    <row r="1" spans="1:3" ht="14.25">
      <c r="A1" s="106" t="s">
        <v>869</v>
      </c>
      <c r="B1" s="39"/>
      <c r="C1" s="39"/>
    </row>
    <row r="2" spans="1:7" ht="12.75" thickBot="1">
      <c r="A2" s="39" t="s">
        <v>267</v>
      </c>
      <c r="B2" s="39"/>
      <c r="C2" s="39"/>
      <c r="G2" s="107" t="s">
        <v>266</v>
      </c>
    </row>
    <row r="3" spans="1:7" ht="21" customHeight="1" thickTop="1">
      <c r="A3" s="108" t="s">
        <v>260</v>
      </c>
      <c r="B3" s="109" t="s">
        <v>268</v>
      </c>
      <c r="C3" s="109"/>
      <c r="D3" s="110"/>
      <c r="E3" s="42" t="s">
        <v>269</v>
      </c>
      <c r="F3" s="110"/>
      <c r="G3" s="110"/>
    </row>
    <row r="4" spans="1:7" ht="21" customHeight="1">
      <c r="A4" s="111"/>
      <c r="B4" s="112" t="s">
        <v>270</v>
      </c>
      <c r="C4" s="113" t="s">
        <v>271</v>
      </c>
      <c r="D4" s="114" t="s">
        <v>370</v>
      </c>
      <c r="E4" s="43" t="s">
        <v>270</v>
      </c>
      <c r="F4" s="114" t="s">
        <v>271</v>
      </c>
      <c r="G4" s="115" t="s">
        <v>370</v>
      </c>
    </row>
    <row r="5" spans="1:7" s="36" customFormat="1" ht="24" customHeight="1">
      <c r="A5" s="116" t="s">
        <v>263</v>
      </c>
      <c r="B5" s="199">
        <f aca="true" t="shared" si="0" ref="B5:G5">SUM(B8:B16)</f>
        <v>971550</v>
      </c>
      <c r="C5" s="117">
        <f t="shared" si="0"/>
        <v>906881</v>
      </c>
      <c r="D5" s="117">
        <f t="shared" si="0"/>
        <v>810482</v>
      </c>
      <c r="E5" s="118">
        <f t="shared" si="0"/>
        <v>2761610</v>
      </c>
      <c r="F5" s="119">
        <f t="shared" si="0"/>
        <v>3189460</v>
      </c>
      <c r="G5" s="594">
        <f t="shared" si="0"/>
        <v>2701778</v>
      </c>
    </row>
    <row r="6" spans="1:7" ht="15" customHeight="1">
      <c r="A6" s="120"/>
      <c r="B6" s="121"/>
      <c r="C6" s="121"/>
      <c r="D6" s="121"/>
      <c r="E6" s="122"/>
      <c r="F6" s="123"/>
      <c r="G6" s="595"/>
    </row>
    <row r="7" spans="1:7" ht="15" customHeight="1">
      <c r="A7" s="51"/>
      <c r="B7" s="124"/>
      <c r="C7" s="124"/>
      <c r="D7" s="124"/>
      <c r="E7" s="125"/>
      <c r="F7" s="126"/>
      <c r="G7" s="596"/>
    </row>
    <row r="8" spans="1:7" ht="18" customHeight="1">
      <c r="A8" s="51" t="s">
        <v>272</v>
      </c>
      <c r="B8" s="124">
        <v>337</v>
      </c>
      <c r="C8" s="124">
        <v>353</v>
      </c>
      <c r="D8" s="124">
        <v>504</v>
      </c>
      <c r="E8" s="125">
        <v>67133</v>
      </c>
      <c r="F8" s="126">
        <v>65393</v>
      </c>
      <c r="G8" s="596">
        <v>61538</v>
      </c>
    </row>
    <row r="9" spans="1:7" ht="18" customHeight="1">
      <c r="A9" s="51" t="s">
        <v>273</v>
      </c>
      <c r="B9" s="124">
        <v>85</v>
      </c>
      <c r="C9" s="124">
        <v>156</v>
      </c>
      <c r="D9" s="124">
        <v>73</v>
      </c>
      <c r="E9" s="125">
        <v>215110</v>
      </c>
      <c r="F9" s="126">
        <v>174848</v>
      </c>
      <c r="G9" s="596">
        <v>146251</v>
      </c>
    </row>
    <row r="10" spans="1:7" ht="18" customHeight="1">
      <c r="A10" s="51" t="s">
        <v>274</v>
      </c>
      <c r="B10" s="124">
        <v>742751</v>
      </c>
      <c r="C10" s="124">
        <v>612930</v>
      </c>
      <c r="D10" s="124">
        <v>508792</v>
      </c>
      <c r="E10" s="125">
        <v>1550969</v>
      </c>
      <c r="F10" s="126">
        <v>2057571</v>
      </c>
      <c r="G10" s="596">
        <v>1618245</v>
      </c>
    </row>
    <row r="11" spans="1:7" ht="18" customHeight="1">
      <c r="A11" s="51" t="s">
        <v>286</v>
      </c>
      <c r="B11" s="124">
        <v>12194</v>
      </c>
      <c r="C11" s="124">
        <v>7400</v>
      </c>
      <c r="D11" s="124">
        <v>12017</v>
      </c>
      <c r="E11" s="125">
        <v>11359</v>
      </c>
      <c r="F11" s="126">
        <v>14523</v>
      </c>
      <c r="G11" s="596">
        <v>14421</v>
      </c>
    </row>
    <row r="12" spans="1:7" ht="18" customHeight="1">
      <c r="A12" s="51" t="s">
        <v>275</v>
      </c>
      <c r="B12" s="124">
        <v>129279</v>
      </c>
      <c r="C12" s="124">
        <v>188484</v>
      </c>
      <c r="D12" s="124">
        <v>179478</v>
      </c>
      <c r="E12" s="125">
        <v>880115</v>
      </c>
      <c r="F12" s="126">
        <v>837670</v>
      </c>
      <c r="G12" s="596">
        <v>812759</v>
      </c>
    </row>
    <row r="13" spans="1:7" ht="18" customHeight="1">
      <c r="A13" s="51" t="s">
        <v>276</v>
      </c>
      <c r="B13" s="124">
        <v>1569</v>
      </c>
      <c r="C13" s="124">
        <v>1526</v>
      </c>
      <c r="D13" s="124">
        <v>1576</v>
      </c>
      <c r="E13" s="125">
        <v>22143</v>
      </c>
      <c r="F13" s="126">
        <v>22033</v>
      </c>
      <c r="G13" s="596">
        <v>24038</v>
      </c>
    </row>
    <row r="14" spans="1:7" ht="18" customHeight="1">
      <c r="A14" s="51" t="s">
        <v>277</v>
      </c>
      <c r="B14" s="124">
        <v>3330</v>
      </c>
      <c r="C14" s="124">
        <v>2672</v>
      </c>
      <c r="D14" s="124">
        <v>4428</v>
      </c>
      <c r="E14" s="125">
        <v>11235</v>
      </c>
      <c r="F14" s="126">
        <v>7522</v>
      </c>
      <c r="G14" s="596">
        <v>6324</v>
      </c>
    </row>
    <row r="15" spans="1:7" ht="18" customHeight="1">
      <c r="A15" s="51" t="s">
        <v>278</v>
      </c>
      <c r="B15" s="124">
        <v>81893</v>
      </c>
      <c r="C15" s="124">
        <v>93243</v>
      </c>
      <c r="D15" s="124">
        <v>103489</v>
      </c>
      <c r="E15" s="125">
        <v>3523</v>
      </c>
      <c r="F15" s="126">
        <v>9833</v>
      </c>
      <c r="G15" s="596">
        <v>18157</v>
      </c>
    </row>
    <row r="16" spans="1:7" ht="18" customHeight="1" thickBot="1">
      <c r="A16" s="497" t="s">
        <v>287</v>
      </c>
      <c r="B16" s="597">
        <v>112</v>
      </c>
      <c r="C16" s="597">
        <v>117</v>
      </c>
      <c r="D16" s="597">
        <v>125</v>
      </c>
      <c r="E16" s="598">
        <v>23</v>
      </c>
      <c r="F16" s="599">
        <v>67</v>
      </c>
      <c r="G16" s="600">
        <v>45</v>
      </c>
    </row>
    <row r="17" spans="1:3" ht="12">
      <c r="A17" s="39" t="s">
        <v>258</v>
      </c>
      <c r="B17" s="39"/>
      <c r="C17" s="39"/>
    </row>
    <row r="18" spans="1:3" ht="12">
      <c r="A18" s="39"/>
      <c r="B18" s="39"/>
      <c r="C18" s="39"/>
    </row>
    <row r="19" ht="12">
      <c r="A19" s="50"/>
    </row>
    <row r="20" ht="12">
      <c r="A20" s="50"/>
    </row>
    <row r="21" ht="12">
      <c r="A21" s="50"/>
    </row>
    <row r="22" ht="12">
      <c r="A22" s="50"/>
    </row>
    <row r="23" ht="12">
      <c r="A23" s="50"/>
    </row>
    <row r="24" ht="12">
      <c r="A24" s="50"/>
    </row>
    <row r="25" ht="12">
      <c r="A25" s="50"/>
    </row>
    <row r="26" ht="12">
      <c r="A26" s="50"/>
    </row>
  </sheetData>
  <printOptions/>
  <pageMargins left="0.55" right="0.2" top="1" bottom="1" header="0.512" footer="0.512"/>
  <pageSetup horizontalDpi="600" verticalDpi="600" orientation="portrait" paperSize="9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/>
  <cols>
    <col min="1" max="1" width="3.625" style="38" customWidth="1"/>
    <col min="2" max="2" width="11.50390625" style="38" customWidth="1"/>
    <col min="3" max="3" width="9.00390625" style="38" customWidth="1"/>
    <col min="4" max="4" width="9.375" style="38" bestFit="1" customWidth="1"/>
    <col min="5" max="5" width="9.125" style="38" bestFit="1" customWidth="1"/>
    <col min="6" max="6" width="9.375" style="38" bestFit="1" customWidth="1"/>
    <col min="7" max="12" width="9.125" style="38" bestFit="1" customWidth="1"/>
    <col min="13" max="16384" width="9.00390625" style="38" customWidth="1"/>
  </cols>
  <sheetData>
    <row r="1" ht="14.25">
      <c r="A1" s="37"/>
    </row>
    <row r="2" spans="1:12" ht="12.75" thickBot="1">
      <c r="A2" s="38" t="s">
        <v>259</v>
      </c>
      <c r="K2" s="107"/>
      <c r="L2" s="107" t="s">
        <v>266</v>
      </c>
    </row>
    <row r="3" spans="1:12" ht="24.75" thickTop="1">
      <c r="A3" s="127" t="s">
        <v>279</v>
      </c>
      <c r="B3" s="128"/>
      <c r="C3" s="129" t="s">
        <v>263</v>
      </c>
      <c r="D3" s="129" t="s">
        <v>272</v>
      </c>
      <c r="E3" s="129" t="s">
        <v>273</v>
      </c>
      <c r="F3" s="129" t="s">
        <v>274</v>
      </c>
      <c r="G3" s="129" t="s">
        <v>280</v>
      </c>
      <c r="H3" s="129" t="s">
        <v>281</v>
      </c>
      <c r="I3" s="129" t="s">
        <v>276</v>
      </c>
      <c r="J3" s="129" t="s">
        <v>277</v>
      </c>
      <c r="K3" s="130" t="s">
        <v>278</v>
      </c>
      <c r="L3" s="130" t="s">
        <v>287</v>
      </c>
    </row>
    <row r="4" spans="1:12" s="36" customFormat="1" ht="18" customHeight="1">
      <c r="A4" s="131" t="s">
        <v>282</v>
      </c>
      <c r="B4" s="132" t="s">
        <v>57</v>
      </c>
      <c r="C4" s="601">
        <f aca="true" t="shared" si="0" ref="C4:L4">SUM(C5:C6)</f>
        <v>347614</v>
      </c>
      <c r="D4" s="601">
        <f t="shared" si="0"/>
        <v>0</v>
      </c>
      <c r="E4" s="601">
        <f t="shared" si="0"/>
        <v>0</v>
      </c>
      <c r="F4" s="601">
        <f t="shared" si="0"/>
        <v>308025</v>
      </c>
      <c r="G4" s="601">
        <f t="shared" si="0"/>
        <v>0</v>
      </c>
      <c r="H4" s="601">
        <f t="shared" si="0"/>
        <v>34688</v>
      </c>
      <c r="I4" s="601">
        <f t="shared" si="0"/>
        <v>2801</v>
      </c>
      <c r="J4" s="601">
        <f t="shared" si="0"/>
        <v>0</v>
      </c>
      <c r="K4" s="602">
        <f t="shared" si="0"/>
        <v>2100</v>
      </c>
      <c r="L4" s="602">
        <f t="shared" si="0"/>
        <v>0</v>
      </c>
    </row>
    <row r="5" spans="1:12" ht="18" customHeight="1">
      <c r="A5" s="131" t="s">
        <v>283</v>
      </c>
      <c r="B5" s="133" t="s">
        <v>184</v>
      </c>
      <c r="C5" s="603">
        <f>SUM(D5:L5)</f>
        <v>317142</v>
      </c>
      <c r="D5" s="604">
        <v>0</v>
      </c>
      <c r="E5" s="605">
        <v>0</v>
      </c>
      <c r="F5" s="605">
        <v>294430</v>
      </c>
      <c r="G5" s="605">
        <v>0</v>
      </c>
      <c r="H5" s="605">
        <v>20389</v>
      </c>
      <c r="I5" s="605">
        <v>2323</v>
      </c>
      <c r="J5" s="605">
        <v>0</v>
      </c>
      <c r="K5" s="606">
        <v>0</v>
      </c>
      <c r="L5" s="606">
        <v>0</v>
      </c>
    </row>
    <row r="6" spans="1:12" ht="18" customHeight="1">
      <c r="A6" s="134" t="s">
        <v>284</v>
      </c>
      <c r="B6" s="135" t="s">
        <v>186</v>
      </c>
      <c r="C6" s="607">
        <f>SUM(D6:L6)</f>
        <v>30472</v>
      </c>
      <c r="D6" s="608">
        <v>0</v>
      </c>
      <c r="E6" s="608">
        <v>0</v>
      </c>
      <c r="F6" s="608">
        <v>13595</v>
      </c>
      <c r="G6" s="608">
        <v>0</v>
      </c>
      <c r="H6" s="608">
        <v>14299</v>
      </c>
      <c r="I6" s="608">
        <v>478</v>
      </c>
      <c r="J6" s="608">
        <v>0</v>
      </c>
      <c r="K6" s="609">
        <v>2100</v>
      </c>
      <c r="L6" s="609">
        <v>0</v>
      </c>
    </row>
    <row r="7" spans="1:12" s="36" customFormat="1" ht="18" customHeight="1">
      <c r="A7" s="131" t="s">
        <v>282</v>
      </c>
      <c r="B7" s="136" t="s">
        <v>57</v>
      </c>
      <c r="C7" s="601">
        <f aca="true" t="shared" si="1" ref="C7:L7">SUM(C8:C9)</f>
        <v>3947</v>
      </c>
      <c r="D7" s="601">
        <f t="shared" si="1"/>
        <v>2157</v>
      </c>
      <c r="E7" s="601">
        <f t="shared" si="1"/>
        <v>0</v>
      </c>
      <c r="F7" s="601">
        <f t="shared" si="1"/>
        <v>1030</v>
      </c>
      <c r="G7" s="601">
        <f t="shared" si="1"/>
        <v>0</v>
      </c>
      <c r="H7" s="601">
        <f t="shared" si="1"/>
        <v>360</v>
      </c>
      <c r="I7" s="601">
        <f t="shared" si="1"/>
        <v>0</v>
      </c>
      <c r="J7" s="601">
        <f t="shared" si="1"/>
        <v>0</v>
      </c>
      <c r="K7" s="602">
        <f t="shared" si="1"/>
        <v>400</v>
      </c>
      <c r="L7" s="602">
        <f t="shared" si="1"/>
        <v>0</v>
      </c>
    </row>
    <row r="8" spans="1:12" ht="18" customHeight="1">
      <c r="A8" s="131" t="s">
        <v>283</v>
      </c>
      <c r="B8" s="133" t="s">
        <v>184</v>
      </c>
      <c r="C8" s="603">
        <f>SUM(D8:L8)</f>
        <v>3240</v>
      </c>
      <c r="D8" s="605">
        <v>1450</v>
      </c>
      <c r="E8" s="605">
        <v>0</v>
      </c>
      <c r="F8" s="605">
        <v>1030</v>
      </c>
      <c r="G8" s="605">
        <v>0</v>
      </c>
      <c r="H8" s="605">
        <v>360</v>
      </c>
      <c r="I8" s="605">
        <v>0</v>
      </c>
      <c r="J8" s="605">
        <v>0</v>
      </c>
      <c r="K8" s="606">
        <v>400</v>
      </c>
      <c r="L8" s="606">
        <v>0</v>
      </c>
    </row>
    <row r="9" spans="1:12" ht="18" customHeight="1" thickBot="1">
      <c r="A9" s="137" t="s">
        <v>285</v>
      </c>
      <c r="B9" s="138" t="s">
        <v>186</v>
      </c>
      <c r="C9" s="610">
        <f>SUM(D9:L9)</f>
        <v>707</v>
      </c>
      <c r="D9" s="611">
        <v>707</v>
      </c>
      <c r="E9" s="611">
        <v>0</v>
      </c>
      <c r="F9" s="611">
        <v>0</v>
      </c>
      <c r="G9" s="611">
        <v>0</v>
      </c>
      <c r="H9" s="611">
        <v>0</v>
      </c>
      <c r="I9" s="611">
        <v>0</v>
      </c>
      <c r="J9" s="611">
        <v>0</v>
      </c>
      <c r="K9" s="612">
        <v>0</v>
      </c>
      <c r="L9" s="612">
        <v>0</v>
      </c>
    </row>
    <row r="10" spans="1:3" ht="12">
      <c r="A10" s="39" t="s">
        <v>258</v>
      </c>
      <c r="B10" s="39"/>
      <c r="C10" s="39"/>
    </row>
  </sheetData>
  <printOptions/>
  <pageMargins left="0.55" right="0.2" top="1" bottom="1" header="0.512" footer="0.512"/>
  <pageSetup horizontalDpi="600" verticalDpi="600" orientation="portrait" paperSize="9" scale="92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第10章　運輸・通信　（平成18年山形県統計年鑑）</dc:title>
  <dc:subject/>
  <dc:creator>山形県</dc:creator>
  <cp:keywords/>
  <dc:description/>
  <cp:lastModifiedBy>工藤　裕子</cp:lastModifiedBy>
  <cp:lastPrinted>2008-09-05T06:40:06Z</cp:lastPrinted>
  <dcterms:created xsi:type="dcterms:W3CDTF">2008-09-05T06:01:58Z</dcterms:created>
  <dcterms:modified xsi:type="dcterms:W3CDTF">2008-10-02T06:31:55Z</dcterms:modified>
  <cp:category/>
  <cp:version/>
  <cp:contentType/>
  <cp:contentStatus/>
</cp:coreProperties>
</file>