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</sheets>
  <definedNames/>
  <calcPr fullCalcOnLoad="1"/>
</workbook>
</file>

<file path=xl/sharedStrings.xml><?xml version="1.0" encoding="utf-8"?>
<sst xmlns="http://schemas.openxmlformats.org/spreadsheetml/2006/main" count="1422" uniqueCount="424">
  <si>
    <t>第３章　事業所</t>
  </si>
  <si>
    <t>３－１．市町村別の事業所数及び従業者数 (平成８、１３年）</t>
  </si>
  <si>
    <t>平成８年１０月１日，平成１３年１０月１日現在　　単位:比･率＝％</t>
  </si>
  <si>
    <t>事　　　　　業　　　　　所　　　　　数</t>
  </si>
  <si>
    <t>従　　　　　業　　　　　者　　　　　数</t>
  </si>
  <si>
    <t>平 成 ８ 年</t>
  </si>
  <si>
    <t>平 成 １３ 年</t>
  </si>
  <si>
    <t>平成8年～平成13年の増加率</t>
  </si>
  <si>
    <t>実数</t>
  </si>
  <si>
    <t>構成比</t>
  </si>
  <si>
    <t>（△減 ）</t>
  </si>
  <si>
    <t>（△減）</t>
  </si>
  <si>
    <t>総数</t>
  </si>
  <si>
    <t>市部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</si>
  <si>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</si>
  <si>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</si>
  <si>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</si>
  <si>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</si>
  <si>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</si>
  <si>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</si>
  <si>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</si>
  <si>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</si>
  <si>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</si>
  <si>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</si>
  <si>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</si>
  <si>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 山 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</si>
  <si>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</si>
  <si>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</si>
  <si>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</si>
  <si>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</si>
  <si>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</si>
  <si>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</si>
  <si>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</si>
  <si>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</si>
  <si>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</si>
  <si>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</si>
  <si>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 xml:space="preserve">朝日町 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</si>
  <si>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</si>
  <si>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</si>
  <si>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</si>
  <si>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</si>
  <si>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</si>
  <si>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</si>
  <si>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</si>
  <si>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</si>
  <si>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</si>
  <si>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</si>
  <si>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</si>
  <si>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</si>
  <si>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</si>
  <si>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</si>
  <si>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</si>
  <si>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</si>
  <si>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</si>
  <si>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</si>
  <si>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</si>
  <si>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</si>
  <si>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</si>
  <si>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</si>
  <si>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</si>
  <si>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</si>
  <si>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</si>
  <si>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</si>
  <si>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資料：総務省統計局 「平成１３年事業所・企業統計調査報告」</t>
  </si>
  <si>
    <t>３－２．産業(大分類)、従業者規模別事業所数及び従業者数(平成８年、１３年）</t>
  </si>
  <si>
    <t xml:space="preserve"> 平成８年１０月１日現在，平成１３年１０月１日現在　　単位：比・率＝％</t>
  </si>
  <si>
    <t>産業大分類別</t>
  </si>
  <si>
    <t>事                  業                   所                  数</t>
  </si>
  <si>
    <t>従                     業                     者                     数</t>
  </si>
  <si>
    <t>平 成 ８ 年</t>
  </si>
  <si>
    <t>平 成 １３ 年</t>
  </si>
  <si>
    <t>平成８年～平成１３年(△減)</t>
  </si>
  <si>
    <t xml:space="preserve">  １   事 業 所 平 均</t>
  </si>
  <si>
    <t>従業所規模別</t>
  </si>
  <si>
    <t>実  数</t>
  </si>
  <si>
    <t>増加数</t>
  </si>
  <si>
    <t>増加率</t>
  </si>
  <si>
    <t>平成８年</t>
  </si>
  <si>
    <t>平成１３年</t>
  </si>
  <si>
    <t>全産業</t>
  </si>
  <si>
    <t>１～４人</t>
  </si>
  <si>
    <t>５～９</t>
  </si>
  <si>
    <t>１０～１９</t>
  </si>
  <si>
    <t>２０～２９</t>
  </si>
  <si>
    <t>３０～４９</t>
  </si>
  <si>
    <t>５０～９９</t>
  </si>
  <si>
    <t>１００～１９９</t>
  </si>
  <si>
    <t>２００～２９９</t>
  </si>
  <si>
    <t>３００人以上</t>
  </si>
  <si>
    <t>派遣・下請従業者のみ</t>
  </si>
  <si>
    <t>-</t>
  </si>
  <si>
    <t>-</t>
  </si>
  <si>
    <t>農林漁業</t>
  </si>
  <si>
    <t>-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</si>
  <si>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</si>
  <si>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</si>
  <si>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</si>
  <si>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</si>
  <si>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</si>
  <si>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</si>
  <si>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</si>
  <si>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</si>
  <si>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</si>
  <si>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公務(他に分類されないもの）</t>
  </si>
  <si>
    <t>３－３．産業（大分類）別規模別民営事業所数(平成８、１３年）</t>
  </si>
  <si>
    <t xml:space="preserve">  </t>
  </si>
  <si>
    <t>平成８年 １０月１日、平成１３年 １０月１日現在</t>
  </si>
  <si>
    <t>産業別</t>
  </si>
  <si>
    <t>総        数</t>
  </si>
  <si>
    <t>1 ～ 4 人</t>
  </si>
  <si>
    <t>5 ～ 9 人</t>
  </si>
  <si>
    <t>10 ～ 19 人</t>
  </si>
  <si>
    <t>20 ～ 29 人</t>
  </si>
  <si>
    <t>30 ～ 49 人</t>
  </si>
  <si>
    <t>50 ～  99 人</t>
  </si>
  <si>
    <t>100 ～  199 人</t>
  </si>
  <si>
    <t>200 ～  299 人</t>
  </si>
  <si>
    <t>300人以上</t>
  </si>
  <si>
    <t>派遣・下請従業者のみ</t>
  </si>
  <si>
    <t>平成8年</t>
  </si>
  <si>
    <t>平成13年</t>
  </si>
  <si>
    <t>農林漁業</t>
  </si>
  <si>
    <t>資料：総務省統計局 「平成１３業所・企業統計調査報告」</t>
  </si>
  <si>
    <t>３－４．産業(中分類)別事業所数及び従業者数(平成８、１３年）</t>
  </si>
  <si>
    <t>平成８年 １０月１日，平成１３年 １０月１日現在</t>
  </si>
  <si>
    <t>単位：比＝‰，率＝％</t>
  </si>
  <si>
    <t>事　　業　　所　 数</t>
  </si>
  <si>
    <t>従　　業　　者　　数</t>
  </si>
  <si>
    <t>産業中分類別</t>
  </si>
  <si>
    <t>平成8～１３年</t>
  </si>
  <si>
    <t>1事業所平均</t>
  </si>
  <si>
    <t>増加率
(△減)</t>
  </si>
  <si>
    <t>平成13年</t>
  </si>
  <si>
    <t>全産業(公務を除く）</t>
  </si>
  <si>
    <t>非農林漁業</t>
  </si>
  <si>
    <t>非農林漁業(公務を除く）</t>
  </si>
  <si>
    <t>金属鉱業</t>
  </si>
  <si>
    <t>石炭・亜炭鉱業</t>
  </si>
  <si>
    <t>原油・天然ガス鉱業</t>
  </si>
  <si>
    <t>非金属鉱業</t>
  </si>
  <si>
    <t>総合工事業</t>
  </si>
  <si>
    <t>職別工事業(設備工事業を除く）</t>
  </si>
  <si>
    <t>設備工事業</t>
  </si>
  <si>
    <t>食料品製造業</t>
  </si>
  <si>
    <t>飲料･たばこ･飼料製造業</t>
  </si>
  <si>
    <t>繊維工業(衣服、その他の繊維製品を除く）</t>
  </si>
  <si>
    <t>衣服・その他の繊維製品製造業</t>
  </si>
  <si>
    <t>木材･木製品製造業(家具を除く）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</si>
  <si>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</si>
  <si>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</si>
  <si>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</si>
  <si>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</si>
  <si>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</si>
  <si>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</si>
  <si>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</si>
  <si>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</si>
  <si>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</si>
  <si>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</si>
  <si>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</si>
  <si>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</si>
  <si>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</si>
  <si>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 xml:space="preserve">電気機械器具製造業 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</si>
  <si>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</si>
  <si>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</si>
  <si>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</si>
  <si>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</si>
  <si>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</si>
  <si>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</si>
  <si>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</si>
  <si>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</si>
  <si>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</si>
  <si>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</si>
  <si>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</si>
  <si>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</si>
  <si>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</si>
  <si>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</si>
  <si>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</si>
  <si>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</si>
  <si>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</si>
  <si>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</si>
  <si>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</si>
  <si>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</si>
  <si>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</si>
  <si>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</si>
  <si>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</si>
  <si>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</si>
  <si>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</si>
  <si>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</si>
  <si>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</si>
  <si>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</si>
  <si>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</si>
  <si>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一般飲食店</t>
  </si>
  <si>
    <t>その他の飲食店</t>
  </si>
  <si>
    <t>銀行・信託業</t>
  </si>
  <si>
    <t>中小企業等金融業（政府関係金融機関を除く）</t>
  </si>
  <si>
    <t>農林水産金融業（政府関係金融機関を除く）</t>
  </si>
  <si>
    <t>政府関係金融機関</t>
  </si>
  <si>
    <t>貸金業、投資業等非預金信用機関（政府関係金融機関を除く）</t>
  </si>
  <si>
    <t>補助的金融業、金融附帯業</t>
  </si>
  <si>
    <t>証券業、商品先物取引業</t>
  </si>
  <si>
    <t>保険業（保健媒介代理業等を含む）</t>
  </si>
  <si>
    <t>不動産取引業</t>
  </si>
  <si>
    <t>不動産賃貸・管理業</t>
  </si>
  <si>
    <t>洗濯･理容・浴場業</t>
  </si>
  <si>
    <t>駐車場業</t>
  </si>
  <si>
    <t>その他の生活関連サービス業</t>
  </si>
  <si>
    <t>旅館、その他の宿泊所</t>
  </si>
  <si>
    <t>娯楽業(映画・ビデオ制作業を除く）</t>
  </si>
  <si>
    <t>自動車整備業</t>
  </si>
  <si>
    <t>機械・家具等修理業</t>
  </si>
  <si>
    <t>物品賃貸業</t>
  </si>
  <si>
    <t>映画・ビデオ制作業</t>
  </si>
  <si>
    <t>放送業</t>
  </si>
  <si>
    <t>情報サービス･調査業</t>
  </si>
  <si>
    <t>広告業</t>
  </si>
  <si>
    <t>専門サービス業(他に分類されないもの）</t>
  </si>
  <si>
    <t>協同組合(他に分類されないもの）</t>
  </si>
  <si>
    <t>その他の事業サービス業</t>
  </si>
  <si>
    <t>廃棄物処理業</t>
  </si>
  <si>
    <t>医療業</t>
  </si>
  <si>
    <t>保健衛生</t>
  </si>
  <si>
    <t>社会保険、社会福祉</t>
  </si>
  <si>
    <t>教育</t>
  </si>
  <si>
    <t>学術研究機関</t>
  </si>
  <si>
    <t>宗教</t>
  </si>
  <si>
    <t>政治･経済･文化団体</t>
  </si>
  <si>
    <t>その他のサービス業</t>
  </si>
  <si>
    <t>国家公務</t>
  </si>
  <si>
    <t>地方公務</t>
  </si>
  <si>
    <t>資料：総務省統計局「平成１３年事業所・企業統計調査報告」</t>
  </si>
  <si>
    <t>３－５．産業(中分類)、経営組織別事業所数及び従業上の地位別従業者数(平成８、１３年）</t>
  </si>
  <si>
    <t>平成８年１０月１日，平成１３年１０月１日現在</t>
  </si>
  <si>
    <t>総           数</t>
  </si>
  <si>
    <t>民                                        営</t>
  </si>
  <si>
    <t>国・地方公共団体</t>
  </si>
  <si>
    <t>従         業         者          数</t>
  </si>
  <si>
    <t>個      人</t>
  </si>
  <si>
    <t>法                        人</t>
  </si>
  <si>
    <t>法人でない団体</t>
  </si>
  <si>
    <t>産   業   中   分   類   別</t>
  </si>
  <si>
    <t xml:space="preserve"> 事業所数</t>
  </si>
  <si>
    <t>無給の家</t>
  </si>
  <si>
    <t>雇     用     者</t>
  </si>
  <si>
    <t>う    ち    会   社</t>
  </si>
  <si>
    <t>事業所数</t>
  </si>
  <si>
    <t>従業者数</t>
  </si>
  <si>
    <t>総   数</t>
  </si>
  <si>
    <t xml:space="preserve"> 個人業主</t>
  </si>
  <si>
    <t xml:space="preserve"> 有給役員</t>
  </si>
  <si>
    <t>族従業者</t>
  </si>
  <si>
    <t>総    数</t>
  </si>
  <si>
    <t>常   雇</t>
  </si>
  <si>
    <t>臨時・日雇</t>
  </si>
  <si>
    <t>事 業 所 数</t>
  </si>
  <si>
    <t>従 業 者 数</t>
  </si>
  <si>
    <t>全 産 業    平成８年</t>
  </si>
  <si>
    <t xml:space="preserve">             平成１３年</t>
  </si>
  <si>
    <t>全 産 業  (公務を除く）</t>
  </si>
  <si>
    <t>農    林    漁    業</t>
  </si>
  <si>
    <t>-</t>
  </si>
  <si>
    <t>農                 業</t>
  </si>
  <si>
    <t xml:space="preserve">  農                 業</t>
  </si>
  <si>
    <t>林                 業</t>
  </si>
  <si>
    <t xml:space="preserve">  林                 業</t>
  </si>
  <si>
    <t>-</t>
  </si>
  <si>
    <t>漁                 業</t>
  </si>
  <si>
    <t xml:space="preserve">  漁                 業</t>
  </si>
  <si>
    <t xml:space="preserve">  水  産  養  殖  業</t>
  </si>
  <si>
    <t>非   農  林  漁  業</t>
  </si>
  <si>
    <t>鉱                 業</t>
  </si>
  <si>
    <t xml:space="preserve"> 金    属     鉱    業</t>
  </si>
  <si>
    <t xml:space="preserve">  石 炭 ・ 亜 炭 鉱 業</t>
  </si>
  <si>
    <t xml:space="preserve">  原油・天然ガス鉱業</t>
  </si>
  <si>
    <t xml:space="preserve">  非   金   属  鉱  業</t>
  </si>
  <si>
    <t>建       設       業</t>
  </si>
  <si>
    <t xml:space="preserve">  総  合  工  事  業</t>
  </si>
  <si>
    <t>-</t>
  </si>
  <si>
    <t xml:space="preserve">  設  備  工  事  業</t>
  </si>
  <si>
    <t>製       造       業</t>
  </si>
  <si>
    <t xml:space="preserve">  食   料   品   製  造  業</t>
  </si>
  <si>
    <t>飲食・たばこ・飼料製造業</t>
  </si>
  <si>
    <t>繊維工業(衣服その他の繊維製品を除く）</t>
  </si>
  <si>
    <t>家具 ・ 装備品製造業</t>
  </si>
  <si>
    <t>パルプ･紙･紙加工品製造業</t>
  </si>
  <si>
    <t>出版 ･ 印刷 ・ 同関連産業</t>
  </si>
  <si>
    <t xml:space="preserve">  化       学        工       業</t>
  </si>
  <si>
    <t xml:space="preserve">  ゴ  ム  製  品  製 造 業</t>
  </si>
  <si>
    <t>なめし革･同製品･毛皮製造業</t>
  </si>
  <si>
    <t>窯業･土石製品製造業</t>
  </si>
  <si>
    <t xml:space="preserve">  鉄        鋼         業</t>
  </si>
  <si>
    <t xml:space="preserve">  非 鉄 金 属 製 造 業</t>
  </si>
  <si>
    <t xml:space="preserve">  金 属 製 品 製 造 業</t>
  </si>
  <si>
    <t xml:space="preserve">  一般機械器具製造業</t>
  </si>
  <si>
    <t xml:space="preserve">  電気機械器具製造業</t>
  </si>
  <si>
    <t xml:space="preserve">  輸送用機械器具製造業</t>
  </si>
  <si>
    <t xml:space="preserve">  精密機械器具製造業</t>
  </si>
  <si>
    <t xml:space="preserve">  武   器   製   造   業</t>
  </si>
  <si>
    <t xml:space="preserve">  そ の 他 の 製 造 業</t>
  </si>
  <si>
    <t>電気･ガス･熱供給･水道業</t>
  </si>
  <si>
    <t xml:space="preserve">  電         気         業</t>
  </si>
  <si>
    <t xml:space="preserve">  ガ          ス        業</t>
  </si>
  <si>
    <t xml:space="preserve">  熱     供     給     業</t>
  </si>
  <si>
    <t xml:space="preserve">  水         道         業</t>
  </si>
  <si>
    <t>運   輸   通   信   業</t>
  </si>
  <si>
    <t xml:space="preserve">  鉄        道          業</t>
  </si>
  <si>
    <t xml:space="preserve">  道 路 旅 客 運 送 業</t>
  </si>
  <si>
    <t xml:space="preserve">  道 路 貨 物 運 送 業 </t>
  </si>
  <si>
    <t xml:space="preserve">  水        運          業</t>
  </si>
  <si>
    <t xml:space="preserve">  航   空   運   輸   業</t>
  </si>
  <si>
    <t xml:space="preserve">  倉       庫           業</t>
  </si>
  <si>
    <t xml:space="preserve">  郵         便         業</t>
  </si>
  <si>
    <t xml:space="preserve">  電   気   通   信   業</t>
  </si>
  <si>
    <t>卸売･小売業、飲食店</t>
  </si>
  <si>
    <t>各 種 商 品 卸 売 業</t>
  </si>
  <si>
    <t>飲 食 料 品 卸 売 業</t>
  </si>
  <si>
    <t>機 械 器 具 卸 売 業</t>
  </si>
  <si>
    <t>そ の 他 の 卸 売 業</t>
  </si>
  <si>
    <t>各 種 商 品 小 売 業</t>
  </si>
  <si>
    <t xml:space="preserve"> 飲 食 料 品 小 売 業</t>
  </si>
  <si>
    <t xml:space="preserve">  自動車 ・ 自転車小売業</t>
  </si>
  <si>
    <t>家具 ･ じゅう器・家庭用機械器具小売業</t>
  </si>
  <si>
    <t>そ の 他 の 小 売 業</t>
  </si>
  <si>
    <t xml:space="preserve"> 一   般   飲   食   店</t>
  </si>
  <si>
    <t>そ の 他 の 飲 食 店</t>
  </si>
  <si>
    <t>金  融  ･  保  険  業</t>
  </si>
  <si>
    <t xml:space="preserve">  銀  行  ･  信  託  業</t>
  </si>
  <si>
    <t>賃金業、投資業等非預金信用機関（政府関係金融機関を除く）</t>
  </si>
  <si>
    <t>補助的金融業､金融附帯業</t>
  </si>
  <si>
    <t xml:space="preserve">  証券業､ 商品先物取引業</t>
  </si>
  <si>
    <t>保険業（保険媒介代理業を含む）</t>
  </si>
  <si>
    <t>不     動     産     業</t>
  </si>
  <si>
    <t xml:space="preserve">  不  動  産  取  引  業</t>
  </si>
  <si>
    <t xml:space="preserve">  不動産賃貸  ･ 管理業</t>
  </si>
  <si>
    <t>サ   ー   ビ   ス   業</t>
  </si>
  <si>
    <t>洗濯 ・ 理容 ・ 浴場業</t>
  </si>
  <si>
    <t>駐      車      場      業</t>
  </si>
  <si>
    <t>娯楽業（映画・ビデオ制作業を除く）</t>
  </si>
  <si>
    <t xml:space="preserve">  自  動  車  整  備  業</t>
  </si>
  <si>
    <t>物   品   賃   貸   業</t>
  </si>
  <si>
    <t>放         送         業</t>
  </si>
  <si>
    <t>広         告        業</t>
  </si>
  <si>
    <t xml:space="preserve">  廃  棄  物  処  理  業</t>
  </si>
  <si>
    <t xml:space="preserve">  医         療         業</t>
  </si>
  <si>
    <t xml:space="preserve">  保     健     衛     生</t>
  </si>
  <si>
    <t xml:space="preserve">  社会保険 ､ 社会福祉</t>
  </si>
  <si>
    <t xml:space="preserve">  教                      育</t>
  </si>
  <si>
    <t xml:space="preserve">  学  術  研  究  機  関</t>
  </si>
  <si>
    <t xml:space="preserve">  宗                      教</t>
  </si>
  <si>
    <t xml:space="preserve"> 政治 ･経済 ･文化団体</t>
  </si>
  <si>
    <t xml:space="preserve"> その他のサービス業</t>
  </si>
  <si>
    <t xml:space="preserve">  国     家     公     務</t>
  </si>
  <si>
    <t xml:space="preserve">  地     方     公     務</t>
  </si>
  <si>
    <t>3－６．市町村、産業(大分類)別事業所数及び従業者数(平成１３年）</t>
  </si>
  <si>
    <t>１０月1日現在</t>
  </si>
  <si>
    <t>事                    業                     所                    数</t>
  </si>
  <si>
    <t>従                     業                    者                    数</t>
  </si>
  <si>
    <t>市町村別</t>
  </si>
  <si>
    <t xml:space="preserve"> 全産業</t>
  </si>
  <si>
    <t>公務</t>
  </si>
  <si>
    <t>３－７．都道府県別の事業所数及び従業者数（平成８、１３年）</t>
  </si>
  <si>
    <t>平成８年１０月１日、平成１３年１０月１日現在    単位：比・率＝％</t>
  </si>
  <si>
    <t>事　　業　　所　　数</t>
  </si>
  <si>
    <t>都道府県別</t>
  </si>
  <si>
    <t>平  成  ８  年</t>
  </si>
  <si>
    <t>平 成 １ ３ 年</t>
  </si>
  <si>
    <t>平成8年～</t>
  </si>
  <si>
    <t>構成比</t>
  </si>
  <si>
    <t>平成13年の</t>
  </si>
  <si>
    <t>増 加 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</si>
  <si>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</si>
  <si>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</si>
  <si>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</si>
  <si>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</si>
  <si>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</si>
  <si>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</si>
  <si>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</si>
  <si>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</si>
  <si>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</si>
  <si>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</si>
  <si>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</si>
  <si>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</si>
  <si>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</si>
  <si>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</si>
  <si>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</si>
  <si>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</si>
  <si>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</si>
  <si>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</si>
  <si>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</si>
  <si>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</si>
  <si>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</si>
  <si>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</si>
  <si>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</si>
  <si>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</si>
  <si>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</si>
  <si>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</si>
  <si>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</si>
  <si>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</si>
  <si>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</si>
  <si>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</si>
  <si>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</si>
  <si>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</si>
  <si>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</si>
  <si>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</si>
  <si>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</si>
  <si>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</si>
  <si>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</si>
  <si>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</si>
  <si>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</si>
  <si>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</si>
  <si>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</si>
  <si>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</si>
  <si>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</si>
  <si>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</si>
  <si>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</si>
  <si>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</si>
  <si>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</si>
  <si>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</si>
  <si>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３－１．市町村別の事業所数及び従業者数 (平成８、１３年）</t>
  </si>
  <si>
    <t>３－２．産業(大分類)、従業者規模別事業所数及び従業者数(平成８年、１３年）</t>
  </si>
  <si>
    <t>３－３．産業（大分類）別規模別民営事業所数(平成８、１３年）</t>
  </si>
  <si>
    <t>３－４．産業(中分類)別事業所数及び従業者数(平成８、１３年）</t>
  </si>
  <si>
    <t>３－５．産業(中分類)、経営組織別事業所数及び従業上の地位別従業者数(平成８、１３年）</t>
  </si>
  <si>
    <t>３－６．市町村、産業(大分類)別事業所数及び従業者数(平成１３年）</t>
  </si>
  <si>
    <t>３－７．都道府県別の事業所数及び従業者数（平成８、１３年）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</si>
</sst>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0;&quot;△ &quot;0"/>
    <numFmt numFmtId="180" formatCode="0.0;&quot;△ &quot;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38" fontId="5" fillId="0" borderId="1" xfId="16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77" fontId="2" fillId="0" borderId="2" xfId="16" applyNumberFormat="1" applyFont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 horizontal="right"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centerContinuous" vertical="center"/>
    </xf>
    <xf numFmtId="38" fontId="2" fillId="0" borderId="8" xfId="16" applyFont="1" applyFill="1" applyBorder="1" applyAlignment="1">
      <alignment horizontal="centerContinuous" vertical="center"/>
    </xf>
    <xf numFmtId="38" fontId="4" fillId="0" borderId="2" xfId="16" applyFont="1" applyFill="1" applyBorder="1" applyAlignment="1">
      <alignment horizontal="distributed" vertical="center" wrapText="1"/>
    </xf>
    <xf numFmtId="38" fontId="2" fillId="0" borderId="9" xfId="16" applyFont="1" applyFill="1" applyBorder="1" applyAlignment="1">
      <alignment vertical="center"/>
    </xf>
    <xf numFmtId="38" fontId="2" fillId="0" borderId="10" xfId="16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horizontal="distributed" vertical="center"/>
    </xf>
    <xf numFmtId="38" fontId="5" fillId="0" borderId="6" xfId="16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vertical="center"/>
    </xf>
    <xf numFmtId="177" fontId="5" fillId="0" borderId="2" xfId="16" applyNumberFormat="1" applyFont="1" applyFill="1" applyBorder="1" applyAlignment="1">
      <alignment vertical="center"/>
    </xf>
    <xf numFmtId="38" fontId="2" fillId="0" borderId="6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vertical="center"/>
    </xf>
    <xf numFmtId="176" fontId="2" fillId="0" borderId="1" xfId="16" applyNumberFormat="1" applyFont="1" applyFill="1" applyBorder="1" applyAlignment="1">
      <alignment vertical="center"/>
    </xf>
    <xf numFmtId="177" fontId="2" fillId="0" borderId="2" xfId="16" applyNumberFormat="1" applyFont="1" applyFill="1" applyBorder="1" applyAlignment="1">
      <alignment vertical="center"/>
    </xf>
    <xf numFmtId="38" fontId="2" fillId="0" borderId="9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vertical="center"/>
    </xf>
    <xf numFmtId="176" fontId="2" fillId="0" borderId="10" xfId="16" applyNumberFormat="1" applyFont="1" applyFill="1" applyBorder="1" applyAlignment="1">
      <alignment vertical="center"/>
    </xf>
    <xf numFmtId="177" fontId="2" fillId="0" borderId="11" xfId="16" applyNumberFormat="1" applyFont="1" applyFill="1" applyBorder="1" applyAlignment="1">
      <alignment vertical="center"/>
    </xf>
    <xf numFmtId="178" fontId="3" fillId="0" borderId="0" xfId="16" applyNumberFormat="1" applyFont="1" applyAlignment="1">
      <alignment vertical="center"/>
    </xf>
    <xf numFmtId="178" fontId="2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horizontal="right" vertical="center"/>
    </xf>
    <xf numFmtId="178" fontId="2" fillId="0" borderId="3" xfId="16" applyNumberFormat="1" applyFont="1" applyBorder="1" applyAlignment="1">
      <alignment horizontal="distributed" vertical="center"/>
    </xf>
    <xf numFmtId="178" fontId="2" fillId="0" borderId="4" xfId="16" applyNumberFormat="1" applyFont="1" applyBorder="1" applyAlignment="1">
      <alignment horizontal="centerContinuous" vertical="center"/>
    </xf>
    <xf numFmtId="177" fontId="2" fillId="0" borderId="4" xfId="16" applyNumberFormat="1" applyFont="1" applyBorder="1" applyAlignment="1">
      <alignment horizontal="centerContinuous" vertical="center"/>
    </xf>
    <xf numFmtId="177" fontId="2" fillId="0" borderId="5" xfId="16" applyNumberFormat="1" applyFont="1" applyBorder="1" applyAlignment="1">
      <alignment horizontal="centerContinuous" vertical="center"/>
    </xf>
    <xf numFmtId="178" fontId="2" fillId="0" borderId="6" xfId="16" applyNumberFormat="1" applyFont="1" applyBorder="1" applyAlignment="1">
      <alignment horizontal="distributed" vertical="center"/>
    </xf>
    <xf numFmtId="178" fontId="2" fillId="0" borderId="7" xfId="16" applyNumberFormat="1" applyFont="1" applyBorder="1" applyAlignment="1">
      <alignment horizontal="centerContinuous" vertical="center"/>
    </xf>
    <xf numFmtId="177" fontId="2" fillId="0" borderId="8" xfId="16" applyNumberFormat="1" applyFont="1" applyBorder="1" applyAlignment="1">
      <alignment horizontal="centerContinuous" vertical="center"/>
    </xf>
    <xf numFmtId="177" fontId="2" fillId="0" borderId="12" xfId="16" applyNumberFormat="1" applyFont="1" applyBorder="1" applyAlignment="1">
      <alignment horizontal="centerContinuous" vertical="center"/>
    </xf>
    <xf numFmtId="177" fontId="2" fillId="0" borderId="7" xfId="16" applyNumberFormat="1" applyFont="1" applyBorder="1" applyAlignment="1">
      <alignment horizontal="centerContinuous" vertical="center"/>
    </xf>
    <xf numFmtId="177" fontId="2" fillId="0" borderId="13" xfId="16" applyNumberFormat="1" applyFont="1" applyBorder="1" applyAlignment="1">
      <alignment horizontal="centerContinuous" vertical="center"/>
    </xf>
    <xf numFmtId="178" fontId="2" fillId="0" borderId="9" xfId="16" applyNumberFormat="1" applyFont="1" applyBorder="1" applyAlignment="1">
      <alignment horizontal="distributed" vertical="center"/>
    </xf>
    <xf numFmtId="178" fontId="2" fillId="0" borderId="10" xfId="16" applyNumberFormat="1" applyFont="1" applyBorder="1" applyAlignment="1">
      <alignment horizontal="centerContinuous" vertical="center"/>
    </xf>
    <xf numFmtId="177" fontId="2" fillId="0" borderId="10" xfId="16" applyNumberFormat="1" applyFont="1" applyBorder="1" applyAlignment="1">
      <alignment horizontal="centerContinuous" vertical="center"/>
    </xf>
    <xf numFmtId="177" fontId="2" fillId="0" borderId="11" xfId="16" applyNumberFormat="1" applyFont="1" applyBorder="1" applyAlignment="1">
      <alignment horizontal="centerContinuous" vertical="center"/>
    </xf>
    <xf numFmtId="177" fontId="2" fillId="0" borderId="14" xfId="16" applyNumberFormat="1" applyFont="1" applyBorder="1" applyAlignment="1">
      <alignment horizontal="centerContinuous" vertical="center"/>
    </xf>
    <xf numFmtId="177" fontId="2" fillId="0" borderId="15" xfId="16" applyNumberFormat="1" applyFont="1" applyBorder="1" applyAlignment="1">
      <alignment horizontal="centerContinuous" vertical="center"/>
    </xf>
    <xf numFmtId="178" fontId="5" fillId="0" borderId="6" xfId="16" applyNumberFormat="1" applyFont="1" applyBorder="1" applyAlignment="1">
      <alignment horizontal="distributed" vertical="center"/>
    </xf>
    <xf numFmtId="177" fontId="5" fillId="0" borderId="1" xfId="16" applyNumberFormat="1" applyFont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177" fontId="5" fillId="0" borderId="16" xfId="16" applyNumberFormat="1" applyFont="1" applyBorder="1" applyAlignment="1">
      <alignment vertical="center"/>
    </xf>
    <xf numFmtId="177" fontId="5" fillId="0" borderId="17" xfId="16" applyNumberFormat="1" applyFont="1" applyBorder="1" applyAlignment="1">
      <alignment vertical="center"/>
    </xf>
    <xf numFmtId="178" fontId="2" fillId="0" borderId="6" xfId="16" applyNumberFormat="1" applyFont="1" applyBorder="1" applyAlignment="1">
      <alignment horizontal="right" vertical="center"/>
    </xf>
    <xf numFmtId="178" fontId="2" fillId="0" borderId="1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2" fillId="0" borderId="18" xfId="16" applyNumberFormat="1" applyFont="1" applyBorder="1" applyAlignment="1">
      <alignment vertical="center"/>
    </xf>
    <xf numFmtId="178" fontId="2" fillId="0" borderId="0" xfId="16" applyNumberFormat="1" applyFont="1" applyBorder="1" applyAlignment="1">
      <alignment vertical="center"/>
    </xf>
    <xf numFmtId="178" fontId="2" fillId="0" borderId="1" xfId="16" applyNumberFormat="1" applyFont="1" applyBorder="1" applyAlignment="1">
      <alignment horizontal="right" vertical="center"/>
    </xf>
    <xf numFmtId="177" fontId="2" fillId="0" borderId="2" xfId="16" applyNumberFormat="1" applyFont="1" applyBorder="1" applyAlignment="1">
      <alignment horizontal="right" vertical="center"/>
    </xf>
    <xf numFmtId="178" fontId="2" fillId="0" borderId="18" xfId="16" applyNumberFormat="1" applyFont="1" applyBorder="1" applyAlignment="1">
      <alignment horizontal="right" vertical="center"/>
    </xf>
    <xf numFmtId="178" fontId="2" fillId="0" borderId="6" xfId="16" applyNumberFormat="1" applyFont="1" applyBorder="1" applyAlignment="1">
      <alignment vertical="center"/>
    </xf>
    <xf numFmtId="177" fontId="5" fillId="0" borderId="18" xfId="16" applyNumberFormat="1" applyFont="1" applyBorder="1" applyAlignment="1">
      <alignment vertical="center"/>
    </xf>
    <xf numFmtId="177" fontId="2" fillId="0" borderId="19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8" fontId="2" fillId="0" borderId="19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horizontal="right" vertical="center"/>
    </xf>
    <xf numFmtId="178" fontId="5" fillId="0" borderId="0" xfId="16" applyNumberFormat="1" applyFont="1" applyAlignment="1">
      <alignment vertical="center"/>
    </xf>
    <xf numFmtId="177" fontId="2" fillId="0" borderId="18" xfId="16" applyNumberFormat="1" applyFont="1" applyBorder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7" fontId="2" fillId="2" borderId="1" xfId="16" applyNumberFormat="1" applyFont="1" applyFill="1" applyBorder="1" applyAlignment="1">
      <alignment vertical="center"/>
    </xf>
    <xf numFmtId="177" fontId="2" fillId="2" borderId="1" xfId="16" applyNumberFormat="1" applyFont="1" applyFill="1" applyBorder="1" applyAlignment="1">
      <alignment horizontal="right" vertical="center"/>
    </xf>
    <xf numFmtId="178" fontId="2" fillId="0" borderId="9" xfId="16" applyNumberFormat="1" applyFont="1" applyBorder="1" applyAlignment="1">
      <alignment horizontal="right" vertical="center"/>
    </xf>
    <xf numFmtId="178" fontId="2" fillId="0" borderId="20" xfId="16" applyNumberFormat="1" applyFont="1" applyBorder="1" applyAlignment="1">
      <alignment horizontal="right" vertical="center"/>
    </xf>
    <xf numFmtId="178" fontId="2" fillId="0" borderId="21" xfId="16" applyNumberFormat="1" applyFont="1" applyBorder="1" applyAlignment="1">
      <alignment horizontal="right" vertical="center"/>
    </xf>
    <xf numFmtId="178" fontId="2" fillId="0" borderId="11" xfId="16" applyNumberFormat="1" applyFont="1" applyBorder="1" applyAlignment="1">
      <alignment horizontal="right" vertical="center"/>
    </xf>
    <xf numFmtId="178" fontId="2" fillId="0" borderId="14" xfId="16" applyNumberFormat="1" applyFont="1" applyBorder="1" applyAlignment="1">
      <alignment horizontal="right" vertical="center"/>
    </xf>
    <xf numFmtId="178" fontId="2" fillId="0" borderId="22" xfId="16" applyNumberFormat="1" applyFont="1" applyBorder="1" applyAlignment="1">
      <alignment horizontal="right" vertical="center"/>
    </xf>
    <xf numFmtId="38" fontId="2" fillId="0" borderId="0" xfId="16" applyFont="1" applyAlignment="1">
      <alignment/>
    </xf>
    <xf numFmtId="38" fontId="2" fillId="0" borderId="14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7" xfId="16" applyFont="1" applyBorder="1" applyAlignment="1">
      <alignment horizontal="centerContinuous"/>
    </xf>
    <xf numFmtId="38" fontId="2" fillId="0" borderId="8" xfId="16" applyFont="1" applyBorder="1" applyAlignment="1">
      <alignment horizontal="centerContinuous"/>
    </xf>
    <xf numFmtId="38" fontId="2" fillId="0" borderId="11" xfId="16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38" fontId="5" fillId="0" borderId="2" xfId="16" applyFont="1" applyBorder="1" applyAlignment="1">
      <alignment horizontal="distributed" vertical="center"/>
    </xf>
    <xf numFmtId="38" fontId="5" fillId="0" borderId="19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distributed" vertical="center"/>
    </xf>
    <xf numFmtId="38" fontId="2" fillId="0" borderId="21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Continuous"/>
    </xf>
    <xf numFmtId="38" fontId="2" fillId="0" borderId="0" xfId="16" applyFont="1" applyAlignment="1">
      <alignment/>
    </xf>
    <xf numFmtId="38" fontId="2" fillId="0" borderId="14" xfId="16" applyFont="1" applyBorder="1" applyAlignment="1">
      <alignment horizontal="centerContinuous"/>
    </xf>
    <xf numFmtId="38" fontId="2" fillId="0" borderId="4" xfId="16" applyFont="1" applyBorder="1" applyAlignment="1">
      <alignment horizontal="centerContinuous"/>
    </xf>
    <xf numFmtId="38" fontId="2" fillId="0" borderId="12" xfId="16" applyFont="1" applyBorder="1" applyAlignment="1">
      <alignment horizontal="centerContinuous"/>
    </xf>
    <xf numFmtId="38" fontId="2" fillId="0" borderId="23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8" fillId="0" borderId="1" xfId="16" applyFont="1" applyBorder="1" applyAlignment="1">
      <alignment/>
    </xf>
    <xf numFmtId="176" fontId="8" fillId="0" borderId="1" xfId="16" applyNumberFormat="1" applyFont="1" applyBorder="1" applyAlignment="1">
      <alignment/>
    </xf>
    <xf numFmtId="176" fontId="4" fillId="0" borderId="1" xfId="16" applyNumberFormat="1" applyFont="1" applyBorder="1" applyAlignment="1">
      <alignment/>
    </xf>
    <xf numFmtId="180" fontId="4" fillId="0" borderId="1" xfId="16" applyNumberFormat="1" applyFont="1" applyBorder="1" applyAlignment="1">
      <alignment/>
    </xf>
    <xf numFmtId="177" fontId="4" fillId="0" borderId="2" xfId="16" applyNumberFormat="1" applyFont="1" applyBorder="1" applyAlignment="1">
      <alignment/>
    </xf>
    <xf numFmtId="38" fontId="4" fillId="0" borderId="1" xfId="16" applyFont="1" applyBorder="1" applyAlignment="1">
      <alignment/>
    </xf>
    <xf numFmtId="180" fontId="8" fillId="0" borderId="1" xfId="16" applyNumberFormat="1" applyFont="1" applyBorder="1" applyAlignment="1">
      <alignment/>
    </xf>
    <xf numFmtId="177" fontId="8" fillId="0" borderId="2" xfId="16" applyNumberFormat="1" applyFont="1" applyBorder="1" applyAlignment="1">
      <alignment/>
    </xf>
    <xf numFmtId="38" fontId="4" fillId="0" borderId="10" xfId="16" applyFont="1" applyBorder="1" applyAlignment="1">
      <alignment/>
    </xf>
    <xf numFmtId="176" fontId="4" fillId="0" borderId="10" xfId="16" applyNumberFormat="1" applyFont="1" applyBorder="1" applyAlignment="1">
      <alignment/>
    </xf>
    <xf numFmtId="180" fontId="4" fillId="0" borderId="10" xfId="16" applyNumberFormat="1" applyFont="1" applyBorder="1" applyAlignment="1">
      <alignment/>
    </xf>
    <xf numFmtId="177" fontId="4" fillId="0" borderId="11" xfId="16" applyNumberFormat="1" applyFont="1" applyBorder="1" applyAlignment="1">
      <alignment/>
    </xf>
    <xf numFmtId="0" fontId="12" fillId="0" borderId="0" xfId="0" applyFont="1" applyAlignment="1">
      <alignment/>
    </xf>
    <xf numFmtId="38" fontId="12" fillId="0" borderId="0" xfId="16" applyFont="1" applyFill="1" applyAlignment="1">
      <alignment vertical="center"/>
    </xf>
    <xf numFmtId="178" fontId="12" fillId="0" borderId="0" xfId="16" applyNumberFormat="1" applyFont="1" applyAlignment="1">
      <alignment vertical="center"/>
    </xf>
    <xf numFmtId="38" fontId="12" fillId="0" borderId="0" xfId="16" applyFont="1" applyAlignment="1">
      <alignment/>
    </xf>
    <xf numFmtId="179" fontId="12" fillId="0" borderId="0" xfId="16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41" fontId="5" fillId="0" borderId="1" xfId="16" applyNumberFormat="1" applyFont="1" applyFill="1" applyBorder="1" applyAlignment="1">
      <alignment vertical="center"/>
    </xf>
    <xf numFmtId="41" fontId="5" fillId="0" borderId="0" xfId="16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41" fontId="2" fillId="0" borderId="1" xfId="16" applyNumberFormat="1" applyFont="1" applyFill="1" applyBorder="1" applyAlignment="1">
      <alignment vertical="center"/>
    </xf>
    <xf numFmtId="41" fontId="2" fillId="0" borderId="0" xfId="16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25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Fill="1" applyBorder="1" applyAlignment="1">
      <alignment/>
    </xf>
    <xf numFmtId="38" fontId="2" fillId="0" borderId="26" xfId="16" applyFont="1" applyFill="1" applyBorder="1" applyAlignment="1">
      <alignment/>
    </xf>
    <xf numFmtId="0" fontId="2" fillId="0" borderId="26" xfId="0" applyFont="1" applyFill="1" applyBorder="1" applyAlignment="1">
      <alignment/>
    </xf>
    <xf numFmtId="38" fontId="2" fillId="0" borderId="26" xfId="16" applyFont="1" applyFill="1" applyBorder="1" applyAlignment="1">
      <alignment/>
    </xf>
    <xf numFmtId="38" fontId="2" fillId="0" borderId="26" xfId="16" applyFont="1" applyFill="1" applyBorder="1" applyAlignment="1">
      <alignment horizontal="right"/>
    </xf>
    <xf numFmtId="38" fontId="2" fillId="0" borderId="2" xfId="16" applyFont="1" applyFill="1" applyBorder="1" applyAlignment="1">
      <alignment/>
    </xf>
    <xf numFmtId="38" fontId="2" fillId="0" borderId="7" xfId="16" applyFont="1" applyFill="1" applyBorder="1" applyAlignment="1">
      <alignment horizontal="centerContinuous"/>
    </xf>
    <xf numFmtId="38" fontId="2" fillId="0" borderId="8" xfId="16" applyFont="1" applyFill="1" applyBorder="1" applyAlignment="1">
      <alignment horizontal="centerContinuous"/>
    </xf>
    <xf numFmtId="38" fontId="2" fillId="0" borderId="2" xfId="16" applyFont="1" applyFill="1" applyBorder="1" applyAlignment="1">
      <alignment horizontal="left"/>
    </xf>
    <xf numFmtId="38" fontId="2" fillId="0" borderId="1" xfId="16" applyFont="1" applyFill="1" applyBorder="1" applyAlignment="1">
      <alignment horizontal="centerContinuous"/>
    </xf>
    <xf numFmtId="38" fontId="2" fillId="0" borderId="7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0" fontId="2" fillId="0" borderId="1" xfId="0" applyFont="1" applyFill="1" applyBorder="1" applyAlignment="1">
      <alignment/>
    </xf>
    <xf numFmtId="38" fontId="2" fillId="0" borderId="2" xfId="16" applyFont="1" applyFill="1" applyBorder="1" applyAlignment="1">
      <alignment horizontal="center"/>
    </xf>
    <xf numFmtId="38" fontId="2" fillId="0" borderId="1" xfId="16" applyFont="1" applyFill="1" applyBorder="1" applyAlignment="1">
      <alignment/>
    </xf>
    <xf numFmtId="38" fontId="2" fillId="0" borderId="1" xfId="16" applyFont="1" applyFill="1" applyBorder="1" applyAlignment="1">
      <alignment horizontal="center"/>
    </xf>
    <xf numFmtId="38" fontId="2" fillId="0" borderId="11" xfId="16" applyFont="1" applyFill="1" applyBorder="1" applyAlignment="1">
      <alignment/>
    </xf>
    <xf numFmtId="38" fontId="2" fillId="0" borderId="10" xfId="16" applyFont="1" applyFill="1" applyBorder="1" applyAlignment="1">
      <alignment/>
    </xf>
    <xf numFmtId="38" fontId="2" fillId="0" borderId="10" xfId="16" applyFont="1" applyFill="1" applyBorder="1" applyAlignment="1">
      <alignment horizontal="centerContinuous"/>
    </xf>
    <xf numFmtId="38" fontId="9" fillId="0" borderId="10" xfId="16" applyFont="1" applyFill="1" applyBorder="1" applyAlignment="1">
      <alignment horizontal="center"/>
    </xf>
    <xf numFmtId="38" fontId="2" fillId="0" borderId="14" xfId="16" applyFont="1" applyFill="1" applyBorder="1" applyAlignment="1">
      <alignment/>
    </xf>
    <xf numFmtId="38" fontId="10" fillId="0" borderId="2" xfId="16" applyFont="1" applyFill="1" applyBorder="1" applyAlignment="1">
      <alignment horizontal="center"/>
    </xf>
    <xf numFmtId="38" fontId="11" fillId="0" borderId="2" xfId="16" applyFont="1" applyFill="1" applyBorder="1" applyAlignment="1">
      <alignment horizontal="centerContinuous"/>
    </xf>
    <xf numFmtId="38" fontId="5" fillId="0" borderId="1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11" fillId="0" borderId="2" xfId="16" applyFont="1" applyFill="1" applyBorder="1" applyAlignment="1">
      <alignment horizontal="center"/>
    </xf>
    <xf numFmtId="41" fontId="5" fillId="0" borderId="1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/>
    </xf>
    <xf numFmtId="38" fontId="5" fillId="0" borderId="1" xfId="16" applyFont="1" applyFill="1" applyBorder="1" applyAlignment="1">
      <alignment horizontal="right"/>
    </xf>
    <xf numFmtId="38" fontId="2" fillId="0" borderId="1" xfId="16" applyFont="1" applyFill="1" applyBorder="1" applyAlignment="1">
      <alignment horizontal="right"/>
    </xf>
    <xf numFmtId="3" fontId="2" fillId="0" borderId="1" xfId="16" applyNumberFormat="1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38" fontId="11" fillId="0" borderId="2" xfId="16" applyFont="1" applyFill="1" applyBorder="1" applyAlignment="1">
      <alignment horizontal="center" vertical="center" wrapText="1"/>
    </xf>
    <xf numFmtId="41" fontId="5" fillId="0" borderId="0" xfId="16" applyNumberFormat="1" applyFont="1" applyFill="1" applyBorder="1" applyAlignment="1">
      <alignment/>
    </xf>
    <xf numFmtId="38" fontId="10" fillId="0" borderId="2" xfId="16" applyFont="1" applyFill="1" applyBorder="1" applyAlignment="1">
      <alignment vertical="center" wrapText="1"/>
    </xf>
    <xf numFmtId="41" fontId="2" fillId="0" borderId="1" xfId="16" applyNumberFormat="1" applyFont="1" applyFill="1" applyBorder="1" applyAlignment="1">
      <alignment horizontal="right"/>
    </xf>
    <xf numFmtId="38" fontId="10" fillId="0" borderId="2" xfId="16" applyFont="1" applyFill="1" applyBorder="1" applyAlignment="1">
      <alignment horizontal="center" vertical="center"/>
    </xf>
    <xf numFmtId="38" fontId="10" fillId="0" borderId="2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wrapText="1"/>
    </xf>
    <xf numFmtId="41" fontId="5" fillId="0" borderId="1" xfId="16" applyNumberFormat="1" applyFont="1" applyFill="1" applyBorder="1" applyAlignment="1">
      <alignment/>
    </xf>
    <xf numFmtId="38" fontId="10" fillId="0" borderId="11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right"/>
    </xf>
    <xf numFmtId="38" fontId="2" fillId="0" borderId="14" xfId="16" applyFont="1" applyFill="1" applyBorder="1" applyAlignment="1">
      <alignment horizontal="right"/>
    </xf>
    <xf numFmtId="38" fontId="12" fillId="0" borderId="0" xfId="16" applyFont="1" applyAlignment="1">
      <alignment/>
    </xf>
    <xf numFmtId="38" fontId="2" fillId="0" borderId="2" xfId="16" applyFont="1" applyFill="1" applyBorder="1" applyAlignment="1">
      <alignment horizontal="distributed"/>
    </xf>
    <xf numFmtId="38" fontId="2" fillId="0" borderId="11" xfId="16" applyFont="1" applyFill="1" applyBorder="1" applyAlignment="1">
      <alignment horizontal="center"/>
    </xf>
    <xf numFmtId="38" fontId="5" fillId="0" borderId="2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27" xfId="16" applyFont="1" applyFill="1" applyBorder="1" applyAlignment="1">
      <alignment horizontal="centerContinuous"/>
    </xf>
    <xf numFmtId="38" fontId="2" fillId="0" borderId="10" xfId="16" applyFont="1" applyFill="1" applyBorder="1" applyAlignment="1">
      <alignment horizontal="center"/>
    </xf>
    <xf numFmtId="38" fontId="2" fillId="0" borderId="15" xfId="16" applyFont="1" applyFill="1" applyBorder="1" applyAlignment="1">
      <alignment horizontal="center"/>
    </xf>
    <xf numFmtId="38" fontId="2" fillId="0" borderId="28" xfId="16" applyFont="1" applyFill="1" applyBorder="1" applyAlignment="1">
      <alignment horizontal="center"/>
    </xf>
    <xf numFmtId="38" fontId="2" fillId="0" borderId="29" xfId="16" applyFont="1" applyFill="1" applyBorder="1" applyAlignment="1">
      <alignment horizontal="center"/>
    </xf>
    <xf numFmtId="38" fontId="5" fillId="0" borderId="19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30" xfId="16" applyFont="1" applyFill="1" applyBorder="1" applyAlignment="1">
      <alignment/>
    </xf>
    <xf numFmtId="38" fontId="2" fillId="0" borderId="19" xfId="16" applyFont="1" applyFill="1" applyBorder="1" applyAlignment="1">
      <alignment horizontal="right"/>
    </xf>
    <xf numFmtId="38" fontId="2" fillId="0" borderId="19" xfId="16" applyFont="1" applyFill="1" applyBorder="1" applyAlignment="1">
      <alignment/>
    </xf>
    <xf numFmtId="38" fontId="2" fillId="0" borderId="25" xfId="16" applyFont="1" applyFill="1" applyBorder="1" applyAlignment="1">
      <alignment/>
    </xf>
    <xf numFmtId="38" fontId="2" fillId="0" borderId="21" xfId="16" applyFont="1" applyFill="1" applyBorder="1" applyAlignment="1">
      <alignment/>
    </xf>
    <xf numFmtId="38" fontId="2" fillId="0" borderId="21" xfId="16" applyFont="1" applyFill="1" applyBorder="1" applyAlignment="1">
      <alignment horizontal="right"/>
    </xf>
    <xf numFmtId="179" fontId="5" fillId="0" borderId="0" xfId="16" applyNumberFormat="1" applyFont="1" applyFill="1" applyBorder="1" applyAlignment="1">
      <alignment horizontal="centerContinuous" vertical="center"/>
    </xf>
    <xf numFmtId="179" fontId="2" fillId="0" borderId="0" xfId="16" applyNumberFormat="1" applyFont="1" applyFill="1" applyAlignment="1">
      <alignment horizontal="centerContinuous" vertical="center"/>
    </xf>
    <xf numFmtId="179" fontId="2" fillId="0" borderId="0" xfId="16" applyNumberFormat="1" applyFont="1" applyFill="1" applyAlignment="1">
      <alignment vertical="center"/>
    </xf>
    <xf numFmtId="179" fontId="3" fillId="0" borderId="0" xfId="16" applyNumberFormat="1" applyFont="1" applyFill="1" applyAlignment="1">
      <alignment vertical="center"/>
    </xf>
    <xf numFmtId="179" fontId="2" fillId="0" borderId="0" xfId="16" applyNumberFormat="1" applyFont="1" applyFill="1" applyAlignment="1">
      <alignment horizontal="right" vertical="center"/>
    </xf>
    <xf numFmtId="179" fontId="2" fillId="0" borderId="31" xfId="16" applyNumberFormat="1" applyFont="1" applyFill="1" applyBorder="1" applyAlignment="1">
      <alignment vertical="center"/>
    </xf>
    <xf numFmtId="179" fontId="2" fillId="0" borderId="16" xfId="16" applyNumberFormat="1" applyFont="1" applyFill="1" applyBorder="1" applyAlignment="1">
      <alignment vertical="center"/>
    </xf>
    <xf numFmtId="179" fontId="4" fillId="0" borderId="4" xfId="16" applyNumberFormat="1" applyFont="1" applyFill="1" applyBorder="1" applyAlignment="1">
      <alignment horizontal="centerContinuous" vertical="center"/>
    </xf>
    <xf numFmtId="179" fontId="4" fillId="0" borderId="5" xfId="16" applyNumberFormat="1" applyFont="1" applyFill="1" applyBorder="1" applyAlignment="1">
      <alignment horizontal="centerContinuous" vertical="center"/>
    </xf>
    <xf numFmtId="179" fontId="2" fillId="0" borderId="32" xfId="16" applyNumberFormat="1" applyFont="1" applyFill="1" applyBorder="1" applyAlignment="1">
      <alignment horizontal="centerContinuous" vertical="center"/>
    </xf>
    <xf numFmtId="179" fontId="2" fillId="0" borderId="2" xfId="16" applyNumberFormat="1" applyFont="1" applyFill="1" applyBorder="1" applyAlignment="1">
      <alignment horizontal="centerContinuous" vertical="center"/>
    </xf>
    <xf numFmtId="179" fontId="4" fillId="0" borderId="7" xfId="16" applyNumberFormat="1" applyFont="1" applyFill="1" applyBorder="1" applyAlignment="1">
      <alignment horizontal="centerContinuous" vertical="center"/>
    </xf>
    <xf numFmtId="179" fontId="4" fillId="0" borderId="8" xfId="16" applyNumberFormat="1" applyFont="1" applyFill="1" applyBorder="1" applyAlignment="1">
      <alignment horizontal="centerContinuous" vertical="center"/>
    </xf>
    <xf numFmtId="179" fontId="6" fillId="0" borderId="2" xfId="16" applyNumberFormat="1" applyFont="1" applyFill="1" applyBorder="1" applyAlignment="1">
      <alignment horizontal="center" vertical="center"/>
    </xf>
    <xf numFmtId="179" fontId="6" fillId="0" borderId="33" xfId="16" applyNumberFormat="1" applyFont="1" applyFill="1" applyBorder="1" applyAlignment="1">
      <alignment horizontal="center" vertical="center"/>
    </xf>
    <xf numFmtId="179" fontId="4" fillId="0" borderId="12" xfId="16" applyNumberFormat="1" applyFont="1" applyFill="1" applyBorder="1" applyAlignment="1">
      <alignment horizontal="centerContinuous" vertical="center"/>
    </xf>
    <xf numFmtId="179" fontId="2" fillId="0" borderId="20" xfId="16" applyNumberFormat="1" applyFont="1" applyFill="1" applyBorder="1" applyAlignment="1">
      <alignment vertical="center"/>
    </xf>
    <xf numFmtId="179" fontId="2" fillId="0" borderId="11" xfId="16" applyNumberFormat="1" applyFont="1" applyFill="1" applyBorder="1" applyAlignment="1">
      <alignment vertical="center"/>
    </xf>
    <xf numFmtId="179" fontId="4" fillId="0" borderId="10" xfId="16" applyNumberFormat="1" applyFont="1" applyFill="1" applyBorder="1" applyAlignment="1">
      <alignment horizontal="centerContinuous" vertical="center"/>
    </xf>
    <xf numFmtId="179" fontId="4" fillId="0" borderId="10" xfId="16" applyNumberFormat="1" applyFont="1" applyFill="1" applyBorder="1" applyAlignment="1">
      <alignment horizontal="center" vertical="center"/>
    </xf>
    <xf numFmtId="179" fontId="6" fillId="0" borderId="34" xfId="16" applyNumberFormat="1" applyFont="1" applyFill="1" applyBorder="1" applyAlignment="1">
      <alignment horizontal="center" vertical="center" wrapText="1"/>
    </xf>
    <xf numFmtId="179" fontId="6" fillId="0" borderId="15" xfId="16" applyNumberFormat="1" applyFont="1" applyFill="1" applyBorder="1" applyAlignment="1">
      <alignment horizontal="centerContinuous" vertical="center" wrapText="1"/>
    </xf>
    <xf numFmtId="179" fontId="4" fillId="0" borderId="15" xfId="16" applyNumberFormat="1" applyFont="1" applyFill="1" applyBorder="1" applyAlignment="1">
      <alignment horizontal="centerContinuous" vertical="center"/>
    </xf>
    <xf numFmtId="179" fontId="4" fillId="0" borderId="11" xfId="16" applyNumberFormat="1" applyFont="1" applyFill="1" applyBorder="1" applyAlignment="1">
      <alignment horizontal="centerContinuous" vertical="center"/>
    </xf>
    <xf numFmtId="179" fontId="7" fillId="0" borderId="32" xfId="16" applyNumberFormat="1" applyFont="1" applyFill="1" applyBorder="1" applyAlignment="1">
      <alignment horizontal="left" vertical="center"/>
    </xf>
    <xf numFmtId="179" fontId="7" fillId="0" borderId="2" xfId="16" applyNumberFormat="1" applyFont="1" applyFill="1" applyBorder="1" applyAlignment="1">
      <alignment horizontal="left" vertical="center" wrapText="1"/>
    </xf>
    <xf numFmtId="38" fontId="8" fillId="0" borderId="1" xfId="16" applyFont="1" applyFill="1" applyBorder="1" applyAlignment="1">
      <alignment vertical="center"/>
    </xf>
    <xf numFmtId="179" fontId="8" fillId="0" borderId="1" xfId="16" applyNumberFormat="1" applyFont="1" applyFill="1" applyBorder="1" applyAlignment="1">
      <alignment horizontal="right" vertical="center"/>
    </xf>
    <xf numFmtId="180" fontId="8" fillId="0" borderId="2" xfId="16" applyNumberFormat="1" applyFont="1" applyFill="1" applyBorder="1" applyAlignment="1">
      <alignment vertical="center"/>
    </xf>
    <xf numFmtId="180" fontId="8" fillId="0" borderId="1" xfId="16" applyNumberFormat="1" applyFont="1" applyFill="1" applyBorder="1" applyAlignment="1">
      <alignment horizontal="right" vertical="center"/>
    </xf>
    <xf numFmtId="180" fontId="8" fillId="0" borderId="1" xfId="16" applyNumberFormat="1" applyFont="1" applyFill="1" applyBorder="1" applyAlignment="1">
      <alignment vertical="center"/>
    </xf>
    <xf numFmtId="179" fontId="6" fillId="0" borderId="32" xfId="16" applyNumberFormat="1" applyFont="1" applyFill="1" applyBorder="1" applyAlignment="1">
      <alignment horizontal="left" vertical="center"/>
    </xf>
    <xf numFmtId="179" fontId="6" fillId="0" borderId="2" xfId="16" applyNumberFormat="1" applyFont="1" applyFill="1" applyBorder="1" applyAlignment="1">
      <alignment horizontal="left" vertical="center" wrapText="1"/>
    </xf>
    <xf numFmtId="38" fontId="4" fillId="0" borderId="1" xfId="16" applyFont="1" applyFill="1" applyBorder="1" applyAlignment="1">
      <alignment vertical="center"/>
    </xf>
    <xf numFmtId="180" fontId="4" fillId="0" borderId="1" xfId="16" applyNumberFormat="1" applyFont="1" applyFill="1" applyBorder="1" applyAlignment="1">
      <alignment vertical="center"/>
    </xf>
    <xf numFmtId="180" fontId="4" fillId="0" borderId="2" xfId="16" applyNumberFormat="1" applyFont="1" applyFill="1" applyBorder="1" applyAlignment="1">
      <alignment vertical="center"/>
    </xf>
    <xf numFmtId="38" fontId="4" fillId="0" borderId="1" xfId="16" applyFont="1" applyFill="1" applyBorder="1" applyAlignment="1">
      <alignment horizontal="right" vertical="center"/>
    </xf>
    <xf numFmtId="180" fontId="4" fillId="0" borderId="1" xfId="16" applyNumberFormat="1" applyFont="1" applyFill="1" applyBorder="1" applyAlignment="1">
      <alignment horizontal="right" vertical="center"/>
    </xf>
    <xf numFmtId="180" fontId="4" fillId="0" borderId="19" xfId="16" applyNumberFormat="1" applyFont="1" applyFill="1" applyBorder="1" applyAlignment="1">
      <alignment horizontal="right" vertical="center"/>
    </xf>
    <xf numFmtId="180" fontId="4" fillId="0" borderId="2" xfId="16" applyNumberFormat="1" applyFont="1" applyFill="1" applyBorder="1" applyAlignment="1">
      <alignment horizontal="right" vertical="center"/>
    </xf>
    <xf numFmtId="179" fontId="4" fillId="0" borderId="1" xfId="16" applyNumberFormat="1" applyFont="1" applyFill="1" applyBorder="1" applyAlignment="1">
      <alignment horizontal="right" vertical="center"/>
    </xf>
    <xf numFmtId="179" fontId="6" fillId="0" borderId="32" xfId="16" applyNumberFormat="1" applyFont="1" applyFill="1" applyBorder="1" applyAlignment="1">
      <alignment horizontal="centerContinuous" vertical="center"/>
    </xf>
    <xf numFmtId="179" fontId="6" fillId="0" borderId="2" xfId="16" applyNumberFormat="1" applyFont="1" applyFill="1" applyBorder="1" applyAlignment="1">
      <alignment horizontal="centerContinuous" vertical="center" wrapText="1"/>
    </xf>
    <xf numFmtId="179" fontId="7" fillId="0" borderId="32" xfId="16" applyNumberFormat="1" applyFont="1" applyFill="1" applyBorder="1" applyAlignment="1">
      <alignment vertical="center"/>
    </xf>
    <xf numFmtId="179" fontId="7" fillId="0" borderId="2" xfId="16" applyNumberFormat="1" applyFont="1" applyFill="1" applyBorder="1" applyAlignment="1">
      <alignment vertical="center" wrapText="1"/>
    </xf>
    <xf numFmtId="179" fontId="6" fillId="0" borderId="32" xfId="16" applyNumberFormat="1" applyFont="1" applyFill="1" applyBorder="1" applyAlignment="1">
      <alignment vertical="center"/>
    </xf>
    <xf numFmtId="179" fontId="6" fillId="0" borderId="2" xfId="16" applyNumberFormat="1" applyFont="1" applyFill="1" applyBorder="1" applyAlignment="1">
      <alignment vertical="center" wrapText="1"/>
    </xf>
    <xf numFmtId="179" fontId="6" fillId="0" borderId="32" xfId="16" applyNumberFormat="1" applyFont="1" applyFill="1" applyBorder="1" applyAlignment="1">
      <alignment vertical="center" wrapText="1"/>
    </xf>
    <xf numFmtId="179" fontId="4" fillId="0" borderId="2" xfId="16" applyNumberFormat="1" applyFont="1" applyFill="1" applyBorder="1" applyAlignment="1">
      <alignment horizontal="right" vertical="center"/>
    </xf>
    <xf numFmtId="179" fontId="6" fillId="0" borderId="32" xfId="16" applyNumberFormat="1" applyFont="1" applyFill="1" applyBorder="1" applyAlignment="1">
      <alignment horizontal="left" vertical="center" wrapText="1"/>
    </xf>
    <xf numFmtId="38" fontId="4" fillId="0" borderId="1" xfId="16" applyFont="1" applyFill="1" applyBorder="1" applyAlignment="1">
      <alignment vertical="center" wrapText="1"/>
    </xf>
    <xf numFmtId="180" fontId="4" fillId="0" borderId="1" xfId="16" applyNumberFormat="1" applyFont="1" applyFill="1" applyBorder="1" applyAlignment="1">
      <alignment vertical="center" wrapText="1"/>
    </xf>
    <xf numFmtId="180" fontId="4" fillId="0" borderId="2" xfId="16" applyNumberFormat="1" applyFont="1" applyFill="1" applyBorder="1" applyAlignment="1">
      <alignment vertical="center" wrapText="1"/>
    </xf>
    <xf numFmtId="179" fontId="2" fillId="0" borderId="0" xfId="16" applyNumberFormat="1" applyFont="1" applyFill="1" applyAlignment="1">
      <alignment vertical="center" wrapText="1"/>
    </xf>
    <xf numFmtId="179" fontId="6" fillId="0" borderId="20" xfId="16" applyNumberFormat="1" applyFont="1" applyFill="1" applyBorder="1" applyAlignment="1">
      <alignment horizontal="left" vertical="center"/>
    </xf>
    <xf numFmtId="179" fontId="6" fillId="0" borderId="11" xfId="16" applyNumberFormat="1" applyFont="1" applyFill="1" applyBorder="1" applyAlignment="1">
      <alignment horizontal="left" vertical="center" wrapText="1"/>
    </xf>
    <xf numFmtId="38" fontId="4" fillId="0" borderId="10" xfId="16" applyFont="1" applyFill="1" applyBorder="1" applyAlignment="1">
      <alignment vertical="center"/>
    </xf>
    <xf numFmtId="180" fontId="4" fillId="0" borderId="10" xfId="16" applyNumberFormat="1" applyFont="1" applyFill="1" applyBorder="1" applyAlignment="1">
      <alignment vertical="center"/>
    </xf>
    <xf numFmtId="180" fontId="4" fillId="0" borderId="21" xfId="16" applyNumberFormat="1" applyFont="1" applyFill="1" applyBorder="1" applyAlignment="1">
      <alignment vertical="center"/>
    </xf>
    <xf numFmtId="180" fontId="4" fillId="0" borderId="11" xfId="16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2" fillId="0" borderId="35" xfId="16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9" fontId="4" fillId="0" borderId="36" xfId="16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2" fillId="0" borderId="38" xfId="16" applyFont="1" applyFill="1" applyBorder="1" applyAlignment="1">
      <alignment horizontal="center" vertical="center"/>
    </xf>
    <xf numFmtId="38" fontId="2" fillId="0" borderId="24" xfId="16" applyFont="1" applyFill="1" applyBorder="1" applyAlignment="1">
      <alignment horizontal="center" vertical="center"/>
    </xf>
    <xf numFmtId="38" fontId="2" fillId="0" borderId="39" xfId="16" applyFont="1" applyFill="1" applyBorder="1" applyAlignment="1">
      <alignment horizontal="center" vertical="center"/>
    </xf>
    <xf numFmtId="38" fontId="2" fillId="0" borderId="40" xfId="16" applyFont="1" applyFill="1" applyBorder="1" applyAlignment="1">
      <alignment horizontal="center" vertical="center"/>
    </xf>
    <xf numFmtId="38" fontId="2" fillId="0" borderId="41" xfId="16" applyFont="1" applyFill="1" applyBorder="1" applyAlignment="1">
      <alignment horizontal="center" vertical="center"/>
    </xf>
    <xf numFmtId="38" fontId="2" fillId="0" borderId="42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43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17" customWidth="1"/>
  </cols>
  <sheetData>
    <row r="1" ht="13.5">
      <c r="A1" s="117" t="s">
        <v>0</v>
      </c>
    </row>
    <row r="3" ht="13.5">
      <c r="A3" s="118" t="s">
        <v>417</v>
      </c>
    </row>
    <row r="4" ht="13.5">
      <c r="A4" s="119" t="s">
        <v>418</v>
      </c>
    </row>
    <row r="5" ht="13.5">
      <c r="A5" s="120" t="s">
        <v>419</v>
      </c>
    </row>
    <row r="6" ht="13.5">
      <c r="A6" s="121" t="s">
        <v>420</v>
      </c>
    </row>
    <row r="7" ht="13.5">
      <c r="A7" s="120" t="s">
        <v>421</v>
      </c>
    </row>
    <row r="8" ht="13.5">
      <c r="A8" s="122" t="s">
        <v>422</v>
      </c>
    </row>
    <row r="9" ht="13.5">
      <c r="A9" s="193" t="s">
        <v>423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10.625" style="5" customWidth="1"/>
    <col min="3" max="3" width="8.625" style="5" customWidth="1"/>
    <col min="4" max="4" width="7.625" style="5" customWidth="1"/>
    <col min="5" max="5" width="8.625" style="5" customWidth="1"/>
    <col min="6" max="6" width="7.625" style="5" customWidth="1"/>
    <col min="7" max="7" width="13.125" style="5" customWidth="1"/>
    <col min="8" max="8" width="8.625" style="5" customWidth="1"/>
    <col min="9" max="9" width="7.625" style="5" customWidth="1"/>
    <col min="10" max="10" width="8.625" style="5" customWidth="1"/>
    <col min="11" max="11" width="7.625" style="5" customWidth="1"/>
    <col min="12" max="12" width="12.625" style="5" customWidth="1"/>
    <col min="13" max="16384" width="9.00390625" style="5" customWidth="1"/>
  </cols>
  <sheetData>
    <row r="1" ht="14.25" customHeight="1">
      <c r="B1" s="6" t="s">
        <v>1</v>
      </c>
    </row>
    <row r="2" spans="5:12" ht="12" customHeight="1">
      <c r="E2" s="7"/>
      <c r="L2" s="8" t="s">
        <v>2</v>
      </c>
    </row>
    <row r="3" ht="7.5" customHeight="1"/>
    <row r="4" spans="2:12" ht="12">
      <c r="B4" s="9"/>
      <c r="C4" s="10" t="s">
        <v>3</v>
      </c>
      <c r="D4" s="10"/>
      <c r="E4" s="10"/>
      <c r="F4" s="10"/>
      <c r="G4" s="11"/>
      <c r="H4" s="10" t="s">
        <v>4</v>
      </c>
      <c r="I4" s="10"/>
      <c r="J4" s="10"/>
      <c r="K4" s="10"/>
      <c r="L4" s="11"/>
    </row>
    <row r="5" spans="2:12" ht="22.5">
      <c r="B5" s="12"/>
      <c r="C5" s="13" t="s">
        <v>5</v>
      </c>
      <c r="D5" s="14"/>
      <c r="E5" s="13" t="s">
        <v>6</v>
      </c>
      <c r="F5" s="14"/>
      <c r="G5" s="15" t="s">
        <v>7</v>
      </c>
      <c r="H5" s="13" t="s">
        <v>5</v>
      </c>
      <c r="I5" s="14"/>
      <c r="J5" s="13" t="s">
        <v>6</v>
      </c>
      <c r="K5" s="14"/>
      <c r="L5" s="15" t="s">
        <v>7</v>
      </c>
    </row>
    <row r="6" spans="2:12" ht="12">
      <c r="B6" s="16"/>
      <c r="C6" s="17" t="s">
        <v>8</v>
      </c>
      <c r="D6" s="17" t="s">
        <v>9</v>
      </c>
      <c r="E6" s="17" t="s">
        <v>8</v>
      </c>
      <c r="F6" s="17" t="s">
        <v>9</v>
      </c>
      <c r="G6" s="18" t="s">
        <v>10</v>
      </c>
      <c r="H6" s="17" t="s">
        <v>8</v>
      </c>
      <c r="I6" s="17" t="s">
        <v>9</v>
      </c>
      <c r="J6" s="17" t="s">
        <v>8</v>
      </c>
      <c r="K6" s="17" t="s">
        <v>9</v>
      </c>
      <c r="L6" s="18" t="s">
        <v>11</v>
      </c>
    </row>
    <row r="7" spans="2:12" ht="16.5" customHeight="1">
      <c r="B7" s="19" t="s">
        <v>12</v>
      </c>
      <c r="C7" s="20">
        <f>SUM(C14:C57)</f>
        <v>73602</v>
      </c>
      <c r="D7" s="21">
        <f>C7/C$7*100</f>
        <v>100</v>
      </c>
      <c r="E7" s="20">
        <f>SUM(E14:E57)</f>
        <v>70523</v>
      </c>
      <c r="F7" s="21">
        <f>E7/E$7*100</f>
        <v>100</v>
      </c>
      <c r="G7" s="22">
        <f aca="true" t="shared" si="0" ref="G7:G13">(E7-C7)/C7*100</f>
        <v>-4.183310236134888</v>
      </c>
      <c r="H7" s="20">
        <f>SUM(H14:H57)</f>
        <v>595364</v>
      </c>
      <c r="I7" s="21">
        <f>H7/H$7*100</f>
        <v>100</v>
      </c>
      <c r="J7" s="20">
        <f>SUM(J14:J57)</f>
        <v>569717</v>
      </c>
      <c r="K7" s="21">
        <f>J7/J$7*100</f>
        <v>100</v>
      </c>
      <c r="L7" s="22">
        <f aca="true" t="shared" si="1" ref="L7:L13">(J7-H7)/H7*100</f>
        <v>-4.307784817355433</v>
      </c>
    </row>
    <row r="8" spans="2:12" ht="16.5" customHeight="1">
      <c r="B8" s="19" t="s">
        <v>13</v>
      </c>
      <c r="C8" s="20">
        <f>SUM(C14:C26)</f>
        <v>55830</v>
      </c>
      <c r="D8" s="21">
        <f>C8/C$7*100</f>
        <v>75.85391701312464</v>
      </c>
      <c r="E8" s="20">
        <f>SUM(E14:E26)</f>
        <v>53503</v>
      </c>
      <c r="F8" s="21">
        <f aca="true" t="shared" si="2" ref="F8:F55">E8/E$7*100</f>
        <v>75.86602952228351</v>
      </c>
      <c r="G8" s="22">
        <f t="shared" si="0"/>
        <v>-4.168010030449579</v>
      </c>
      <c r="H8" s="20">
        <f>SUM(H14:H26)</f>
        <v>470628</v>
      </c>
      <c r="I8" s="21">
        <f>H8/H$7*100</f>
        <v>79.04878360129266</v>
      </c>
      <c r="J8" s="20">
        <f>SUM(J14:J26)</f>
        <v>452569</v>
      </c>
      <c r="K8" s="21">
        <f aca="true" t="shared" si="3" ref="K8:K55">J8/J$7*100</f>
        <v>79.43751020243384</v>
      </c>
      <c r="L8" s="22">
        <f t="shared" si="1"/>
        <v>-3.837213255479912</v>
      </c>
    </row>
    <row r="9" spans="2:12" ht="16.5" customHeight="1">
      <c r="B9" s="19" t="s">
        <v>14</v>
      </c>
      <c r="C9" s="20">
        <f>SUM(C27:C57)</f>
        <v>17772</v>
      </c>
      <c r="D9" s="21">
        <f>C9/C$7*100</f>
        <v>24.146082986875356</v>
      </c>
      <c r="E9" s="20">
        <f>SUM(E27:E57)</f>
        <v>17020</v>
      </c>
      <c r="F9" s="21">
        <f t="shared" si="2"/>
        <v>24.133970477716492</v>
      </c>
      <c r="G9" s="22">
        <f t="shared" si="0"/>
        <v>-4.231375196939005</v>
      </c>
      <c r="H9" s="20">
        <f>SUM(H27:H57)</f>
        <v>124736</v>
      </c>
      <c r="I9" s="21">
        <f>H9/H$7*100</f>
        <v>20.951216398707345</v>
      </c>
      <c r="J9" s="20">
        <f>SUM(J27:J57)</f>
        <v>117148</v>
      </c>
      <c r="K9" s="21">
        <f t="shared" si="3"/>
        <v>20.562489797566162</v>
      </c>
      <c r="L9" s="22">
        <f t="shared" si="1"/>
        <v>-6.083247819394561</v>
      </c>
    </row>
    <row r="10" spans="2:12" ht="16.5" customHeight="1">
      <c r="B10" s="19" t="s">
        <v>15</v>
      </c>
      <c r="C10" s="20">
        <f>SUM(C14,C19:C21,C23:C25,C27:C33)</f>
        <v>33390</v>
      </c>
      <c r="D10" s="21">
        <f aca="true" t="shared" si="4" ref="D10:D57">C10/C$7*100</f>
        <v>45.365615064808026</v>
      </c>
      <c r="E10" s="20">
        <f>SUM(E14,E19:E21,E23:E25,E27:E33)</f>
        <v>32279</v>
      </c>
      <c r="F10" s="21">
        <f t="shared" si="2"/>
        <v>45.77088325794422</v>
      </c>
      <c r="G10" s="22">
        <f t="shared" si="0"/>
        <v>-3.3273435160227613</v>
      </c>
      <c r="H10" s="20">
        <f>SUM(H14,H19:H21,H23:H25,H27:H33)</f>
        <v>278721</v>
      </c>
      <c r="I10" s="21">
        <f aca="true" t="shared" si="5" ref="I10:I57">H10/H$7*100</f>
        <v>46.81522564347189</v>
      </c>
      <c r="J10" s="20">
        <f>SUM(J14,J19:J21,J23:J25,J27:J33)</f>
        <v>273060</v>
      </c>
      <c r="K10" s="21">
        <f t="shared" si="3"/>
        <v>47.92905951551384</v>
      </c>
      <c r="L10" s="22">
        <f t="shared" si="1"/>
        <v>-2.031063321385902</v>
      </c>
    </row>
    <row r="11" spans="2:12" ht="16.5" customHeight="1">
      <c r="B11" s="19" t="s">
        <v>16</v>
      </c>
      <c r="C11" s="20">
        <f>SUM(C18,C34:C40)</f>
        <v>5983</v>
      </c>
      <c r="D11" s="21">
        <f t="shared" si="4"/>
        <v>8.128855194152333</v>
      </c>
      <c r="E11" s="20">
        <f>SUM(E18,E34:E40)</f>
        <v>5654</v>
      </c>
      <c r="F11" s="21">
        <f t="shared" si="2"/>
        <v>8.017242601704409</v>
      </c>
      <c r="G11" s="22">
        <f t="shared" si="0"/>
        <v>-5.498913588500752</v>
      </c>
      <c r="H11" s="20">
        <f>SUM(H18,H34:H40)</f>
        <v>43796</v>
      </c>
      <c r="I11" s="21">
        <f t="shared" si="5"/>
        <v>7.356172022493802</v>
      </c>
      <c r="J11" s="20">
        <f>SUM(J18,J34:J40)</f>
        <v>40430</v>
      </c>
      <c r="K11" s="21">
        <f t="shared" si="3"/>
        <v>7.096505809024481</v>
      </c>
      <c r="L11" s="22">
        <f t="shared" si="1"/>
        <v>-7.6856333911772765</v>
      </c>
    </row>
    <row r="12" spans="2:12" ht="16.5" customHeight="1">
      <c r="B12" s="19" t="s">
        <v>17</v>
      </c>
      <c r="C12" s="20">
        <f>SUM(C15,C22,C26,C41:C45)</f>
        <v>14747</v>
      </c>
      <c r="D12" s="21">
        <f t="shared" si="4"/>
        <v>20.03614032227385</v>
      </c>
      <c r="E12" s="20">
        <f>SUM(E15,E22,E26,E41:E45)</f>
        <v>14321</v>
      </c>
      <c r="F12" s="21">
        <f t="shared" si="2"/>
        <v>20.306850247437005</v>
      </c>
      <c r="G12" s="22">
        <f t="shared" si="0"/>
        <v>-2.8887231301281617</v>
      </c>
      <c r="H12" s="20">
        <f>SUM(H15,H22,H26,H41:H45)</f>
        <v>119984</v>
      </c>
      <c r="I12" s="21">
        <f t="shared" si="5"/>
        <v>20.153049227027502</v>
      </c>
      <c r="J12" s="20">
        <f>SUM(J15,J22,J26,J41:J45)</f>
        <v>111847</v>
      </c>
      <c r="K12" s="21">
        <f t="shared" si="3"/>
        <v>19.63202783136189</v>
      </c>
      <c r="L12" s="22">
        <f t="shared" si="1"/>
        <v>-6.781737565008668</v>
      </c>
    </row>
    <row r="13" spans="2:12" ht="16.5" customHeight="1">
      <c r="B13" s="19" t="s">
        <v>18</v>
      </c>
      <c r="C13" s="20">
        <f>SUM(C16:C17,C46:C57)</f>
        <v>19482</v>
      </c>
      <c r="D13" s="21">
        <f t="shared" si="4"/>
        <v>26.469389418765793</v>
      </c>
      <c r="E13" s="20">
        <f>SUM(E16:E17,E46:E57)</f>
        <v>18269</v>
      </c>
      <c r="F13" s="21">
        <f t="shared" si="2"/>
        <v>25.905023892914368</v>
      </c>
      <c r="G13" s="22">
        <f t="shared" si="0"/>
        <v>-6.226260137562878</v>
      </c>
      <c r="H13" s="20">
        <f>SUM(H16:H17,H46:H57)</f>
        <v>152863</v>
      </c>
      <c r="I13" s="21">
        <f t="shared" si="5"/>
        <v>25.675553107006806</v>
      </c>
      <c r="J13" s="20">
        <f>SUM(J16:J17,J46:J57)</f>
        <v>144380</v>
      </c>
      <c r="K13" s="21">
        <f t="shared" si="3"/>
        <v>25.34240684409979</v>
      </c>
      <c r="L13" s="22">
        <f t="shared" si="1"/>
        <v>-5.549413527145221</v>
      </c>
    </row>
    <row r="14" spans="2:12" ht="15" customHeight="1">
      <c r="B14" s="23" t="s">
        <v>19</v>
      </c>
      <c r="C14" s="24">
        <v>15690</v>
      </c>
      <c r="D14" s="25">
        <f t="shared" si="4"/>
        <v>21.317355506643842</v>
      </c>
      <c r="E14" s="24">
        <v>15447</v>
      </c>
      <c r="F14" s="25">
        <f t="shared" si="2"/>
        <v>21.90349247763141</v>
      </c>
      <c r="G14" s="26">
        <f>(E14-C14)/C14*100</f>
        <v>-1.5487571701720841</v>
      </c>
      <c r="H14" s="24">
        <v>140617</v>
      </c>
      <c r="I14" s="25">
        <f t="shared" si="5"/>
        <v>23.618660180998514</v>
      </c>
      <c r="J14" s="24">
        <v>139443</v>
      </c>
      <c r="K14" s="25">
        <f t="shared" si="3"/>
        <v>24.47583624852339</v>
      </c>
      <c r="L14" s="26">
        <f>(J14-H14)/H14*100</f>
        <v>-0.8348919405192828</v>
      </c>
    </row>
    <row r="15" spans="2:12" ht="15" customHeight="1">
      <c r="B15" s="23" t="s">
        <v>20</v>
      </c>
      <c r="C15" s="24">
        <v>6057</v>
      </c>
      <c r="D15" s="25">
        <f t="shared" si="4"/>
        <v>8.229395940327707</v>
      </c>
      <c r="E15" s="24">
        <v>5812</v>
      </c>
      <c r="F15" s="25">
        <f t="shared" si="2"/>
        <v>8.24128298569261</v>
      </c>
      <c r="G15" s="26">
        <f aca="true" t="shared" si="6" ref="G15:G57">(E15-C15)/C15*100</f>
        <v>-4.044906719498101</v>
      </c>
      <c r="H15" s="24">
        <v>54433</v>
      </c>
      <c r="I15" s="25">
        <f t="shared" si="5"/>
        <v>9.14281011280494</v>
      </c>
      <c r="J15" s="24">
        <v>50396</v>
      </c>
      <c r="K15" s="25">
        <f t="shared" si="3"/>
        <v>8.845795368577733</v>
      </c>
      <c r="L15" s="26">
        <f aca="true" t="shared" si="7" ref="L15:L57">(J15-H15)/H15*100</f>
        <v>-7.41645692870134</v>
      </c>
    </row>
    <row r="16" spans="2:12" ht="15" customHeight="1">
      <c r="B16" s="23" t="s">
        <v>21</v>
      </c>
      <c r="C16" s="24">
        <v>6478</v>
      </c>
      <c r="D16" s="25">
        <f t="shared" si="4"/>
        <v>8.801391266541671</v>
      </c>
      <c r="E16" s="24">
        <v>6067</v>
      </c>
      <c r="F16" s="25">
        <f t="shared" si="2"/>
        <v>8.602867149724204</v>
      </c>
      <c r="G16" s="26">
        <f t="shared" si="6"/>
        <v>-6.344550787280025</v>
      </c>
      <c r="H16" s="24">
        <v>52411</v>
      </c>
      <c r="I16" s="25">
        <f t="shared" si="5"/>
        <v>8.803185950107833</v>
      </c>
      <c r="J16" s="24">
        <v>50308</v>
      </c>
      <c r="K16" s="25">
        <f t="shared" si="3"/>
        <v>8.830349103151214</v>
      </c>
      <c r="L16" s="26">
        <f t="shared" si="7"/>
        <v>-4.012516456469061</v>
      </c>
    </row>
    <row r="17" spans="2:12" ht="15" customHeight="1">
      <c r="B17" s="23" t="s">
        <v>22</v>
      </c>
      <c r="C17" s="24">
        <v>6829</v>
      </c>
      <c r="D17" s="25">
        <f t="shared" si="4"/>
        <v>9.278280481508656</v>
      </c>
      <c r="E17" s="24">
        <v>6324</v>
      </c>
      <c r="F17" s="25">
        <f t="shared" si="2"/>
        <v>8.967287267983496</v>
      </c>
      <c r="G17" s="26">
        <f t="shared" si="6"/>
        <v>-7.394933372382487</v>
      </c>
      <c r="H17" s="24">
        <v>56338</v>
      </c>
      <c r="I17" s="25">
        <f t="shared" si="5"/>
        <v>9.462782432259928</v>
      </c>
      <c r="J17" s="24">
        <v>52780</v>
      </c>
      <c r="K17" s="25">
        <f t="shared" si="3"/>
        <v>9.264248741041605</v>
      </c>
      <c r="L17" s="26">
        <f t="shared" si="7"/>
        <v>-6.315453157726579</v>
      </c>
    </row>
    <row r="18" spans="2:12" ht="15" customHeight="1">
      <c r="B18" s="23" t="s">
        <v>23</v>
      </c>
      <c r="C18" s="24">
        <v>3151</v>
      </c>
      <c r="D18" s="25">
        <f t="shared" si="4"/>
        <v>4.281133664846064</v>
      </c>
      <c r="E18" s="24">
        <v>2933</v>
      </c>
      <c r="F18" s="25">
        <f t="shared" si="2"/>
        <v>4.158926874920239</v>
      </c>
      <c r="G18" s="26">
        <f t="shared" si="6"/>
        <v>-6.918438590923516</v>
      </c>
      <c r="H18" s="24">
        <v>24721</v>
      </c>
      <c r="I18" s="25">
        <f t="shared" si="5"/>
        <v>4.152249716140042</v>
      </c>
      <c r="J18" s="24">
        <v>23200</v>
      </c>
      <c r="K18" s="25">
        <f t="shared" si="3"/>
        <v>4.072197248809497</v>
      </c>
      <c r="L18" s="26">
        <f t="shared" si="7"/>
        <v>-6.152663727195502</v>
      </c>
    </row>
    <row r="19" spans="2:12" ht="15" customHeight="1">
      <c r="B19" s="23" t="s">
        <v>24</v>
      </c>
      <c r="C19" s="24">
        <v>2494</v>
      </c>
      <c r="D19" s="25">
        <f t="shared" si="4"/>
        <v>3.38849487785658</v>
      </c>
      <c r="E19" s="24">
        <v>2342</v>
      </c>
      <c r="F19" s="25">
        <f t="shared" si="2"/>
        <v>3.320902400635254</v>
      </c>
      <c r="G19" s="26">
        <f t="shared" si="6"/>
        <v>-6.094627105052125</v>
      </c>
      <c r="H19" s="24">
        <v>20549</v>
      </c>
      <c r="I19" s="25">
        <f t="shared" si="5"/>
        <v>3.4515019383100087</v>
      </c>
      <c r="J19" s="24">
        <v>20387</v>
      </c>
      <c r="K19" s="25">
        <f t="shared" si="3"/>
        <v>3.5784433323913447</v>
      </c>
      <c r="L19" s="26">
        <f t="shared" si="7"/>
        <v>-0.7883595308774148</v>
      </c>
    </row>
    <row r="20" spans="2:12" ht="15" customHeight="1">
      <c r="B20" s="23" t="s">
        <v>25</v>
      </c>
      <c r="C20" s="24">
        <v>1929</v>
      </c>
      <c r="D20" s="25">
        <f t="shared" si="4"/>
        <v>2.620852694220266</v>
      </c>
      <c r="E20" s="24">
        <v>1877</v>
      </c>
      <c r="F20" s="25">
        <f t="shared" si="2"/>
        <v>2.661543042695291</v>
      </c>
      <c r="G20" s="26">
        <f t="shared" si="6"/>
        <v>-2.695697252462416</v>
      </c>
      <c r="H20" s="24">
        <v>14781</v>
      </c>
      <c r="I20" s="25">
        <f t="shared" si="5"/>
        <v>2.4826828629208353</v>
      </c>
      <c r="J20" s="24">
        <v>14050</v>
      </c>
      <c r="K20" s="25">
        <f t="shared" si="3"/>
        <v>2.46613669593851</v>
      </c>
      <c r="L20" s="26">
        <f t="shared" si="7"/>
        <v>-4.945538190920776</v>
      </c>
    </row>
    <row r="21" spans="2:12" ht="15" customHeight="1">
      <c r="B21" s="23" t="s">
        <v>26</v>
      </c>
      <c r="C21" s="24">
        <v>1684</v>
      </c>
      <c r="D21" s="25">
        <f t="shared" si="4"/>
        <v>2.287981304855846</v>
      </c>
      <c r="E21" s="24">
        <v>1565</v>
      </c>
      <c r="F21" s="25">
        <f t="shared" si="2"/>
        <v>2.2191341831742832</v>
      </c>
      <c r="G21" s="26">
        <f t="shared" si="6"/>
        <v>-7.066508313539193</v>
      </c>
      <c r="H21" s="24">
        <v>11755</v>
      </c>
      <c r="I21" s="25">
        <f t="shared" si="5"/>
        <v>1.9744223701802595</v>
      </c>
      <c r="J21" s="24">
        <v>10969</v>
      </c>
      <c r="K21" s="25">
        <f t="shared" si="3"/>
        <v>1.9253418802668694</v>
      </c>
      <c r="L21" s="26">
        <f t="shared" si="7"/>
        <v>-6.686516376010208</v>
      </c>
    </row>
    <row r="22" spans="2:12" ht="15" customHeight="1">
      <c r="B22" s="23" t="s">
        <v>27</v>
      </c>
      <c r="C22" s="24">
        <v>2205</v>
      </c>
      <c r="D22" s="25">
        <f t="shared" si="4"/>
        <v>2.9958425042797754</v>
      </c>
      <c r="E22" s="24">
        <v>2074</v>
      </c>
      <c r="F22" s="25">
        <f t="shared" si="2"/>
        <v>2.940884534123619</v>
      </c>
      <c r="G22" s="26">
        <f t="shared" si="6"/>
        <v>-5.941043083900227</v>
      </c>
      <c r="H22" s="24">
        <v>17678</v>
      </c>
      <c r="I22" s="25">
        <f t="shared" si="5"/>
        <v>2.9692759387534347</v>
      </c>
      <c r="J22" s="24">
        <v>15558</v>
      </c>
      <c r="K22" s="25">
        <f t="shared" si="3"/>
        <v>2.730829517111127</v>
      </c>
      <c r="L22" s="26">
        <f t="shared" si="7"/>
        <v>-11.992306822038692</v>
      </c>
    </row>
    <row r="23" spans="2:12" ht="15" customHeight="1">
      <c r="B23" s="23" t="s">
        <v>28</v>
      </c>
      <c r="C23" s="24">
        <v>3601</v>
      </c>
      <c r="D23" s="25">
        <f t="shared" si="4"/>
        <v>4.892530094290916</v>
      </c>
      <c r="E23" s="24">
        <v>3428</v>
      </c>
      <c r="F23" s="25">
        <f t="shared" si="2"/>
        <v>4.860825546275683</v>
      </c>
      <c r="G23" s="26">
        <f t="shared" si="6"/>
        <v>-4.804221049708414</v>
      </c>
      <c r="H23" s="24">
        <v>29939</v>
      </c>
      <c r="I23" s="25">
        <f t="shared" si="5"/>
        <v>5.028688331844049</v>
      </c>
      <c r="J23" s="24">
        <v>28373</v>
      </c>
      <c r="K23" s="25">
        <f t="shared" si="3"/>
        <v>4.9801919198479245</v>
      </c>
      <c r="L23" s="26">
        <f t="shared" si="7"/>
        <v>-5.230635625772404</v>
      </c>
    </row>
    <row r="24" spans="2:12" ht="15" customHeight="1">
      <c r="B24" s="23" t="s">
        <v>29</v>
      </c>
      <c r="C24" s="24">
        <v>2141</v>
      </c>
      <c r="D24" s="25">
        <f t="shared" si="4"/>
        <v>2.908888345425396</v>
      </c>
      <c r="E24" s="24">
        <v>2105</v>
      </c>
      <c r="F24" s="25">
        <f t="shared" si="2"/>
        <v>2.98484182465295</v>
      </c>
      <c r="G24" s="26">
        <f t="shared" si="6"/>
        <v>-1.681457262961233</v>
      </c>
      <c r="H24" s="24">
        <v>22801</v>
      </c>
      <c r="I24" s="25">
        <f t="shared" si="5"/>
        <v>3.8297579296027306</v>
      </c>
      <c r="J24" s="24">
        <v>23241</v>
      </c>
      <c r="K24" s="25">
        <f t="shared" si="3"/>
        <v>4.079393804292306</v>
      </c>
      <c r="L24" s="26">
        <f t="shared" si="7"/>
        <v>1.9297399236875574</v>
      </c>
    </row>
    <row r="25" spans="2:12" ht="15" customHeight="1">
      <c r="B25" s="23" t="s">
        <v>30</v>
      </c>
      <c r="C25" s="24">
        <v>1261</v>
      </c>
      <c r="D25" s="25">
        <f t="shared" si="4"/>
        <v>1.7132686611776853</v>
      </c>
      <c r="E25" s="24">
        <v>1226</v>
      </c>
      <c r="F25" s="25">
        <f t="shared" si="2"/>
        <v>1.738439941579343</v>
      </c>
      <c r="G25" s="26">
        <f t="shared" si="6"/>
        <v>-2.775574940523394</v>
      </c>
      <c r="H25" s="24">
        <v>9089</v>
      </c>
      <c r="I25" s="25">
        <f t="shared" si="5"/>
        <v>1.52662908741543</v>
      </c>
      <c r="J25" s="24">
        <v>8653</v>
      </c>
      <c r="K25" s="25">
        <f t="shared" si="3"/>
        <v>1.5188242583598524</v>
      </c>
      <c r="L25" s="26">
        <f t="shared" si="7"/>
        <v>-4.797007371548025</v>
      </c>
    </row>
    <row r="26" spans="2:12" ht="15" customHeight="1">
      <c r="B26" s="23" t="s">
        <v>31</v>
      </c>
      <c r="C26" s="24">
        <v>2310</v>
      </c>
      <c r="D26" s="25">
        <f t="shared" si="4"/>
        <v>3.138501671150241</v>
      </c>
      <c r="E26" s="24">
        <v>2303</v>
      </c>
      <c r="F26" s="25">
        <f t="shared" si="2"/>
        <v>3.265601293195128</v>
      </c>
      <c r="G26" s="26">
        <f t="shared" si="6"/>
        <v>-0.30303030303030304</v>
      </c>
      <c r="H26" s="24">
        <v>15516</v>
      </c>
      <c r="I26" s="25">
        <f t="shared" si="5"/>
        <v>2.6061367499546497</v>
      </c>
      <c r="J26" s="24">
        <v>15211</v>
      </c>
      <c r="K26" s="25">
        <f t="shared" si="3"/>
        <v>2.669922084122468</v>
      </c>
      <c r="L26" s="26">
        <f t="shared" si="7"/>
        <v>-1.9657128125805619</v>
      </c>
    </row>
    <row r="27" spans="2:12" ht="15" customHeight="1">
      <c r="B27" s="23" t="s">
        <v>32</v>
      </c>
      <c r="C27" s="24">
        <v>697</v>
      </c>
      <c r="D27" s="25">
        <f t="shared" si="4"/>
        <v>0.9469851362734708</v>
      </c>
      <c r="E27" s="24">
        <v>632</v>
      </c>
      <c r="F27" s="25">
        <f t="shared" si="2"/>
        <v>0.8961615359528098</v>
      </c>
      <c r="G27" s="26">
        <f t="shared" si="6"/>
        <v>-9.32568149210904</v>
      </c>
      <c r="H27" s="24">
        <v>4471</v>
      </c>
      <c r="I27" s="25">
        <f t="shared" si="5"/>
        <v>0.7509691550043335</v>
      </c>
      <c r="J27" s="24">
        <v>3817</v>
      </c>
      <c r="K27" s="25">
        <f t="shared" si="3"/>
        <v>0.6699817628752521</v>
      </c>
      <c r="L27" s="26">
        <f t="shared" si="7"/>
        <v>-14.627600089465446</v>
      </c>
    </row>
    <row r="28" spans="2:12" ht="15" customHeight="1">
      <c r="B28" s="23" t="s">
        <v>33</v>
      </c>
      <c r="C28" s="24">
        <v>533</v>
      </c>
      <c r="D28" s="25">
        <f t="shared" si="4"/>
        <v>0.7241651042091247</v>
      </c>
      <c r="E28" s="24">
        <v>498</v>
      </c>
      <c r="F28" s="25">
        <f t="shared" si="2"/>
        <v>0.7061526026969924</v>
      </c>
      <c r="G28" s="26">
        <f t="shared" si="6"/>
        <v>-6.566604127579738</v>
      </c>
      <c r="H28" s="24">
        <v>3107</v>
      </c>
      <c r="I28" s="25">
        <f t="shared" si="5"/>
        <v>0.5218656149851184</v>
      </c>
      <c r="J28" s="24">
        <v>3139</v>
      </c>
      <c r="K28" s="25">
        <f t="shared" si="3"/>
        <v>0.5509753087936642</v>
      </c>
      <c r="L28" s="26">
        <f t="shared" si="7"/>
        <v>1.0299324106855487</v>
      </c>
    </row>
    <row r="29" spans="2:12" ht="15" customHeight="1">
      <c r="B29" s="23" t="s">
        <v>34</v>
      </c>
      <c r="C29" s="24">
        <v>1233</v>
      </c>
      <c r="D29" s="25">
        <f t="shared" si="4"/>
        <v>1.6752262166788947</v>
      </c>
      <c r="E29" s="24">
        <v>1221</v>
      </c>
      <c r="F29" s="25">
        <f t="shared" si="2"/>
        <v>1.731350056010096</v>
      </c>
      <c r="G29" s="26">
        <f t="shared" si="6"/>
        <v>-0.9732360097323601</v>
      </c>
      <c r="H29" s="24">
        <v>8735</v>
      </c>
      <c r="I29" s="25">
        <f t="shared" si="5"/>
        <v>1.467169664272613</v>
      </c>
      <c r="J29" s="24">
        <v>8797</v>
      </c>
      <c r="K29" s="25">
        <f t="shared" si="3"/>
        <v>1.5440999654214285</v>
      </c>
      <c r="L29" s="26">
        <f t="shared" si="7"/>
        <v>0.7097882083571838</v>
      </c>
    </row>
    <row r="30" spans="2:12" ht="15" customHeight="1">
      <c r="B30" s="23" t="s">
        <v>35</v>
      </c>
      <c r="C30" s="24">
        <v>481</v>
      </c>
      <c r="D30" s="25">
        <f t="shared" si="4"/>
        <v>0.6535148501399418</v>
      </c>
      <c r="E30" s="24">
        <v>416</v>
      </c>
      <c r="F30" s="25">
        <f t="shared" si="2"/>
        <v>0.5898784793613431</v>
      </c>
      <c r="G30" s="26">
        <f t="shared" si="6"/>
        <v>-13.513513513513514</v>
      </c>
      <c r="H30" s="24">
        <v>3086</v>
      </c>
      <c r="I30" s="25">
        <f t="shared" si="5"/>
        <v>0.5183383610698665</v>
      </c>
      <c r="J30" s="24">
        <v>2852</v>
      </c>
      <c r="K30" s="25">
        <f t="shared" si="3"/>
        <v>0.5005994204139951</v>
      </c>
      <c r="L30" s="26">
        <f t="shared" si="7"/>
        <v>-7.582631237848347</v>
      </c>
    </row>
    <row r="31" spans="2:12" ht="15" customHeight="1">
      <c r="B31" s="23" t="s">
        <v>36</v>
      </c>
      <c r="C31" s="24">
        <v>560</v>
      </c>
      <c r="D31" s="25">
        <f t="shared" si="4"/>
        <v>0.7608488899758159</v>
      </c>
      <c r="E31" s="24">
        <v>505</v>
      </c>
      <c r="F31" s="25">
        <f t="shared" si="2"/>
        <v>0.7160784424939381</v>
      </c>
      <c r="G31" s="26">
        <f t="shared" si="6"/>
        <v>-9.821428571428571</v>
      </c>
      <c r="H31" s="24">
        <v>3215</v>
      </c>
      <c r="I31" s="25">
        <f t="shared" si="5"/>
        <v>0.5400057779778421</v>
      </c>
      <c r="J31" s="24">
        <v>2827</v>
      </c>
      <c r="K31" s="25">
        <f t="shared" si="3"/>
        <v>0.4962112768269158</v>
      </c>
      <c r="L31" s="26">
        <f t="shared" si="7"/>
        <v>-12.068429237947123</v>
      </c>
    </row>
    <row r="32" spans="2:12" ht="15" customHeight="1">
      <c r="B32" s="23" t="s">
        <v>37</v>
      </c>
      <c r="C32" s="24">
        <v>588</v>
      </c>
      <c r="D32" s="25">
        <f t="shared" si="4"/>
        <v>0.7988913344746067</v>
      </c>
      <c r="E32" s="24">
        <v>541</v>
      </c>
      <c r="F32" s="25">
        <f t="shared" si="2"/>
        <v>0.7671256185925159</v>
      </c>
      <c r="G32" s="26">
        <f t="shared" si="6"/>
        <v>-7.993197278911565</v>
      </c>
      <c r="H32" s="24">
        <v>3528</v>
      </c>
      <c r="I32" s="25">
        <f t="shared" si="5"/>
        <v>0.5925786577623101</v>
      </c>
      <c r="J32" s="24">
        <v>3313</v>
      </c>
      <c r="K32" s="25">
        <f t="shared" si="3"/>
        <v>0.5815167881597355</v>
      </c>
      <c r="L32" s="26">
        <f t="shared" si="7"/>
        <v>-6.094104308390023</v>
      </c>
    </row>
    <row r="33" spans="2:12" ht="15" customHeight="1">
      <c r="B33" s="23" t="s">
        <v>38</v>
      </c>
      <c r="C33" s="24">
        <v>498</v>
      </c>
      <c r="D33" s="25">
        <f t="shared" si="4"/>
        <v>0.6766120485856363</v>
      </c>
      <c r="E33" s="24">
        <v>476</v>
      </c>
      <c r="F33" s="25">
        <f t="shared" si="2"/>
        <v>0.6749571061923061</v>
      </c>
      <c r="G33" s="26">
        <f t="shared" si="6"/>
        <v>-4.417670682730924</v>
      </c>
      <c r="H33" s="24">
        <v>3048</v>
      </c>
      <c r="I33" s="25">
        <f t="shared" si="5"/>
        <v>0.5119557111279822</v>
      </c>
      <c r="J33" s="24">
        <v>3199</v>
      </c>
      <c r="K33" s="25">
        <f t="shared" si="3"/>
        <v>0.5615068534026543</v>
      </c>
      <c r="L33" s="26">
        <f t="shared" si="7"/>
        <v>4.954068241469816</v>
      </c>
    </row>
    <row r="34" spans="2:12" ht="15" customHeight="1">
      <c r="B34" s="23" t="s">
        <v>39</v>
      </c>
      <c r="C34" s="24">
        <v>373</v>
      </c>
      <c r="D34" s="25">
        <f t="shared" si="4"/>
        <v>0.5067797070731773</v>
      </c>
      <c r="E34" s="24">
        <v>366</v>
      </c>
      <c r="F34" s="25">
        <f t="shared" si="2"/>
        <v>0.518979623668874</v>
      </c>
      <c r="G34" s="26">
        <f t="shared" si="6"/>
        <v>-1.876675603217158</v>
      </c>
      <c r="H34" s="24">
        <v>2571</v>
      </c>
      <c r="I34" s="25">
        <f t="shared" si="5"/>
        <v>0.4318366579101189</v>
      </c>
      <c r="J34" s="24">
        <v>2554</v>
      </c>
      <c r="K34" s="25">
        <f t="shared" si="3"/>
        <v>0.44829274885601095</v>
      </c>
      <c r="L34" s="26">
        <f t="shared" si="7"/>
        <v>-0.661221314663555</v>
      </c>
    </row>
    <row r="35" spans="2:12" ht="15" customHeight="1">
      <c r="B35" s="23" t="s">
        <v>40</v>
      </c>
      <c r="C35" s="24">
        <v>617</v>
      </c>
      <c r="D35" s="25">
        <f t="shared" si="4"/>
        <v>0.838292437705497</v>
      </c>
      <c r="E35" s="24">
        <v>578</v>
      </c>
      <c r="F35" s="25">
        <f t="shared" si="2"/>
        <v>0.8195907718049431</v>
      </c>
      <c r="G35" s="26">
        <f t="shared" si="6"/>
        <v>-6.3209076175040515</v>
      </c>
      <c r="H35" s="24">
        <v>4746</v>
      </c>
      <c r="I35" s="25">
        <f t="shared" si="5"/>
        <v>0.7971593848469173</v>
      </c>
      <c r="J35" s="24">
        <v>4397</v>
      </c>
      <c r="K35" s="25">
        <f t="shared" si="3"/>
        <v>0.7717866940954895</v>
      </c>
      <c r="L35" s="26">
        <f t="shared" si="7"/>
        <v>-7.353560893383902</v>
      </c>
    </row>
    <row r="36" spans="2:12" ht="15" customHeight="1">
      <c r="B36" s="23" t="s">
        <v>41</v>
      </c>
      <c r="C36" s="24">
        <v>380</v>
      </c>
      <c r="D36" s="25">
        <f t="shared" si="4"/>
        <v>0.5162903181978751</v>
      </c>
      <c r="E36" s="24">
        <v>360</v>
      </c>
      <c r="F36" s="25">
        <f t="shared" si="2"/>
        <v>0.5104717609857777</v>
      </c>
      <c r="G36" s="26">
        <f t="shared" si="6"/>
        <v>-5.263157894736842</v>
      </c>
      <c r="H36" s="24">
        <v>2140</v>
      </c>
      <c r="I36" s="25">
        <f t="shared" si="5"/>
        <v>0.3594439704113786</v>
      </c>
      <c r="J36" s="24">
        <v>2061</v>
      </c>
      <c r="K36" s="25">
        <f t="shared" si="3"/>
        <v>0.3617585573188092</v>
      </c>
      <c r="L36" s="26">
        <f t="shared" si="7"/>
        <v>-3.691588785046729</v>
      </c>
    </row>
    <row r="37" spans="2:12" ht="15" customHeight="1">
      <c r="B37" s="23" t="s">
        <v>42</v>
      </c>
      <c r="C37" s="24">
        <v>592</v>
      </c>
      <c r="D37" s="25">
        <f t="shared" si="4"/>
        <v>0.8043259694030053</v>
      </c>
      <c r="E37" s="24">
        <v>535</v>
      </c>
      <c r="F37" s="25">
        <f t="shared" si="2"/>
        <v>0.7586177559094196</v>
      </c>
      <c r="G37" s="26">
        <f t="shared" si="6"/>
        <v>-9.628378378378379</v>
      </c>
      <c r="H37" s="24">
        <v>3894</v>
      </c>
      <c r="I37" s="25">
        <f t="shared" si="5"/>
        <v>0.6540536545709852</v>
      </c>
      <c r="J37" s="24">
        <v>3202</v>
      </c>
      <c r="K37" s="25">
        <f t="shared" si="3"/>
        <v>0.5620334306331038</v>
      </c>
      <c r="L37" s="26">
        <f t="shared" si="7"/>
        <v>-17.770929635336415</v>
      </c>
    </row>
    <row r="38" spans="2:12" ht="15" customHeight="1">
      <c r="B38" s="23" t="s">
        <v>43</v>
      </c>
      <c r="C38" s="24">
        <v>269</v>
      </c>
      <c r="D38" s="25">
        <f t="shared" si="4"/>
        <v>0.36547919893481157</v>
      </c>
      <c r="E38" s="24">
        <v>255</v>
      </c>
      <c r="F38" s="25">
        <f t="shared" si="2"/>
        <v>0.3615841640315925</v>
      </c>
      <c r="G38" s="26">
        <f t="shared" si="6"/>
        <v>-5.204460966542751</v>
      </c>
      <c r="H38" s="24">
        <v>1566</v>
      </c>
      <c r="I38" s="25">
        <f t="shared" si="5"/>
        <v>0.2630323633944948</v>
      </c>
      <c r="J38" s="24">
        <v>1416</v>
      </c>
      <c r="K38" s="25">
        <f t="shared" si="3"/>
        <v>0.24854445277216583</v>
      </c>
      <c r="L38" s="26">
        <f t="shared" si="7"/>
        <v>-9.578544061302683</v>
      </c>
    </row>
    <row r="39" spans="2:12" ht="15" customHeight="1">
      <c r="B39" s="23" t="s">
        <v>44</v>
      </c>
      <c r="C39" s="24">
        <v>221</v>
      </c>
      <c r="D39" s="25">
        <f t="shared" si="4"/>
        <v>0.30026357979402735</v>
      </c>
      <c r="E39" s="24">
        <v>210</v>
      </c>
      <c r="F39" s="25">
        <f t="shared" si="2"/>
        <v>0.2977751939083703</v>
      </c>
      <c r="G39" s="26">
        <f t="shared" si="6"/>
        <v>-4.97737556561086</v>
      </c>
      <c r="H39" s="24">
        <v>1826</v>
      </c>
      <c r="I39" s="25">
        <f t="shared" si="5"/>
        <v>0.30670312615475576</v>
      </c>
      <c r="J39" s="24">
        <v>1552</v>
      </c>
      <c r="K39" s="25">
        <f t="shared" si="3"/>
        <v>0.2724159538858767</v>
      </c>
      <c r="L39" s="26">
        <f t="shared" si="7"/>
        <v>-15.005476451259584</v>
      </c>
    </row>
    <row r="40" spans="2:12" ht="15" customHeight="1">
      <c r="B40" s="23" t="s">
        <v>45</v>
      </c>
      <c r="C40" s="24">
        <v>380</v>
      </c>
      <c r="D40" s="25">
        <f t="shared" si="4"/>
        <v>0.5162903181978751</v>
      </c>
      <c r="E40" s="24">
        <v>417</v>
      </c>
      <c r="F40" s="25">
        <f t="shared" si="2"/>
        <v>0.5912964564751925</v>
      </c>
      <c r="G40" s="26">
        <f t="shared" si="6"/>
        <v>9.736842105263158</v>
      </c>
      <c r="H40" s="24">
        <v>2332</v>
      </c>
      <c r="I40" s="25">
        <f t="shared" si="5"/>
        <v>0.3916931490651097</v>
      </c>
      <c r="J40" s="24">
        <v>2048</v>
      </c>
      <c r="K40" s="25">
        <f t="shared" si="3"/>
        <v>0.359476722653528</v>
      </c>
      <c r="L40" s="26">
        <f t="shared" si="7"/>
        <v>-12.178387650085764</v>
      </c>
    </row>
    <row r="41" spans="2:12" ht="15" customHeight="1">
      <c r="B41" s="23" t="s">
        <v>46</v>
      </c>
      <c r="C41" s="24">
        <v>1303</v>
      </c>
      <c r="D41" s="25">
        <f t="shared" si="4"/>
        <v>1.7703323279258716</v>
      </c>
      <c r="E41" s="24">
        <v>1365</v>
      </c>
      <c r="F41" s="25">
        <f t="shared" si="2"/>
        <v>1.935538760404407</v>
      </c>
      <c r="G41" s="26">
        <f t="shared" si="6"/>
        <v>4.758250191864928</v>
      </c>
      <c r="H41" s="24">
        <v>10690</v>
      </c>
      <c r="I41" s="25">
        <f t="shared" si="5"/>
        <v>1.7955402073353444</v>
      </c>
      <c r="J41" s="24">
        <v>10345</v>
      </c>
      <c r="K41" s="25">
        <f t="shared" si="3"/>
        <v>1.8158138163333726</v>
      </c>
      <c r="L41" s="26">
        <f t="shared" si="7"/>
        <v>-3.2273152478952296</v>
      </c>
    </row>
    <row r="42" spans="2:12" ht="15" customHeight="1">
      <c r="B42" s="23" t="s">
        <v>47</v>
      </c>
      <c r="C42" s="24">
        <v>922</v>
      </c>
      <c r="D42" s="25">
        <f t="shared" si="4"/>
        <v>1.2526833509958968</v>
      </c>
      <c r="E42" s="24">
        <v>884</v>
      </c>
      <c r="F42" s="25">
        <f t="shared" si="2"/>
        <v>1.253491768642854</v>
      </c>
      <c r="G42" s="26">
        <f t="shared" si="6"/>
        <v>-4.121475054229935</v>
      </c>
      <c r="H42" s="24">
        <v>6199</v>
      </c>
      <c r="I42" s="25">
        <f t="shared" si="5"/>
        <v>1.041211762887914</v>
      </c>
      <c r="J42" s="24">
        <v>6312</v>
      </c>
      <c r="K42" s="25">
        <f t="shared" si="3"/>
        <v>1.1079184928657562</v>
      </c>
      <c r="L42" s="26">
        <f t="shared" si="7"/>
        <v>1.8228746572027745</v>
      </c>
    </row>
    <row r="43" spans="2:12" ht="15" customHeight="1">
      <c r="B43" s="23" t="s">
        <v>48</v>
      </c>
      <c r="C43" s="24">
        <v>587</v>
      </c>
      <c r="D43" s="25">
        <f t="shared" si="4"/>
        <v>0.797532675742507</v>
      </c>
      <c r="E43" s="24">
        <v>565</v>
      </c>
      <c r="F43" s="25">
        <f t="shared" si="2"/>
        <v>0.8011570693249012</v>
      </c>
      <c r="G43" s="26">
        <f t="shared" si="6"/>
        <v>-3.747870528109029</v>
      </c>
      <c r="H43" s="24">
        <v>5540</v>
      </c>
      <c r="I43" s="25">
        <f t="shared" si="5"/>
        <v>0.9305231757378679</v>
      </c>
      <c r="J43" s="24">
        <v>4732</v>
      </c>
      <c r="K43" s="25">
        <f t="shared" si="3"/>
        <v>0.8305878181623507</v>
      </c>
      <c r="L43" s="26">
        <f t="shared" si="7"/>
        <v>-14.584837545126353</v>
      </c>
    </row>
    <row r="44" spans="2:12" ht="15" customHeight="1">
      <c r="B44" s="23" t="s">
        <v>49</v>
      </c>
      <c r="C44" s="24">
        <v>932</v>
      </c>
      <c r="D44" s="25">
        <f t="shared" si="4"/>
        <v>1.2662699383168936</v>
      </c>
      <c r="E44" s="24">
        <v>863</v>
      </c>
      <c r="F44" s="25">
        <f t="shared" si="2"/>
        <v>1.223714249252017</v>
      </c>
      <c r="G44" s="26">
        <f t="shared" si="6"/>
        <v>-7.4034334763948495</v>
      </c>
      <c r="H44" s="24">
        <v>6521</v>
      </c>
      <c r="I44" s="25">
        <f t="shared" si="5"/>
        <v>1.0952963229217756</v>
      </c>
      <c r="J44" s="24">
        <v>6046</v>
      </c>
      <c r="K44" s="25">
        <f t="shared" si="3"/>
        <v>1.0612286450992334</v>
      </c>
      <c r="L44" s="26">
        <f t="shared" si="7"/>
        <v>-7.284158871338751</v>
      </c>
    </row>
    <row r="45" spans="2:12" ht="15" customHeight="1">
      <c r="B45" s="23" t="s">
        <v>50</v>
      </c>
      <c r="C45" s="24">
        <v>431</v>
      </c>
      <c r="D45" s="25">
        <f t="shared" si="4"/>
        <v>0.5855819135349583</v>
      </c>
      <c r="E45" s="24">
        <v>455</v>
      </c>
      <c r="F45" s="25">
        <f t="shared" si="2"/>
        <v>0.645179586801469</v>
      </c>
      <c r="G45" s="26">
        <f t="shared" si="6"/>
        <v>5.56844547563805</v>
      </c>
      <c r="H45" s="24">
        <v>3407</v>
      </c>
      <c r="I45" s="25">
        <f t="shared" si="5"/>
        <v>0.5722549566315732</v>
      </c>
      <c r="J45" s="24">
        <v>3247</v>
      </c>
      <c r="K45" s="25">
        <f t="shared" si="3"/>
        <v>0.5699320890898464</v>
      </c>
      <c r="L45" s="26">
        <f t="shared" si="7"/>
        <v>-4.696213677722336</v>
      </c>
    </row>
    <row r="46" spans="2:12" ht="15" customHeight="1">
      <c r="B46" s="23" t="s">
        <v>51</v>
      </c>
      <c r="C46" s="24">
        <v>372</v>
      </c>
      <c r="D46" s="25">
        <f t="shared" si="4"/>
        <v>0.5054210483410777</v>
      </c>
      <c r="E46" s="24">
        <v>320</v>
      </c>
      <c r="F46" s="25">
        <f t="shared" si="2"/>
        <v>0.4537526764318024</v>
      </c>
      <c r="G46" s="26">
        <f t="shared" si="6"/>
        <v>-13.978494623655912</v>
      </c>
      <c r="H46" s="24">
        <v>2192</v>
      </c>
      <c r="I46" s="25">
        <f t="shared" si="5"/>
        <v>0.3681781229634308</v>
      </c>
      <c r="J46" s="24">
        <v>1774</v>
      </c>
      <c r="K46" s="25">
        <f t="shared" si="3"/>
        <v>0.31138266893913996</v>
      </c>
      <c r="L46" s="26">
        <f t="shared" si="7"/>
        <v>-19.06934306569343</v>
      </c>
    </row>
    <row r="47" spans="2:12" ht="15" customHeight="1">
      <c r="B47" s="23" t="s">
        <v>52</v>
      </c>
      <c r="C47" s="24">
        <v>960</v>
      </c>
      <c r="D47" s="25">
        <f t="shared" si="4"/>
        <v>1.3043123828156844</v>
      </c>
      <c r="E47" s="24">
        <v>873</v>
      </c>
      <c r="F47" s="25">
        <f t="shared" si="2"/>
        <v>1.2378940203905109</v>
      </c>
      <c r="G47" s="26">
        <f t="shared" si="6"/>
        <v>-9.0625</v>
      </c>
      <c r="H47" s="24">
        <v>7068</v>
      </c>
      <c r="I47" s="25">
        <f t="shared" si="5"/>
        <v>1.1871728891904785</v>
      </c>
      <c r="J47" s="24">
        <v>6477</v>
      </c>
      <c r="K47" s="25">
        <f t="shared" si="3"/>
        <v>1.1368802405404788</v>
      </c>
      <c r="L47" s="26">
        <f t="shared" si="7"/>
        <v>-8.3616298811545</v>
      </c>
    </row>
    <row r="48" spans="2:12" ht="15" customHeight="1">
      <c r="B48" s="23" t="s">
        <v>53</v>
      </c>
      <c r="C48" s="24">
        <v>522</v>
      </c>
      <c r="D48" s="25">
        <f t="shared" si="4"/>
        <v>0.7092198581560284</v>
      </c>
      <c r="E48" s="24">
        <v>480</v>
      </c>
      <c r="F48" s="25">
        <f t="shared" si="2"/>
        <v>0.6806290146477035</v>
      </c>
      <c r="G48" s="26">
        <f t="shared" si="6"/>
        <v>-8.045977011494253</v>
      </c>
      <c r="H48" s="24">
        <v>4470</v>
      </c>
      <c r="I48" s="25">
        <f t="shared" si="5"/>
        <v>0.7508011905321786</v>
      </c>
      <c r="J48" s="24">
        <v>4197</v>
      </c>
      <c r="K48" s="25">
        <f t="shared" si="3"/>
        <v>0.7366815453988559</v>
      </c>
      <c r="L48" s="26">
        <f t="shared" si="7"/>
        <v>-6.10738255033557</v>
      </c>
    </row>
    <row r="49" spans="2:12" ht="15" customHeight="1">
      <c r="B49" s="23" t="s">
        <v>54</v>
      </c>
      <c r="C49" s="24">
        <v>465</v>
      </c>
      <c r="D49" s="25">
        <f t="shared" si="4"/>
        <v>0.6317763104263471</v>
      </c>
      <c r="E49" s="24">
        <v>438</v>
      </c>
      <c r="F49" s="25">
        <f t="shared" si="2"/>
        <v>0.6210739758660295</v>
      </c>
      <c r="G49" s="26">
        <f t="shared" si="6"/>
        <v>-5.806451612903226</v>
      </c>
      <c r="H49" s="24">
        <v>3467</v>
      </c>
      <c r="I49" s="25">
        <f t="shared" si="5"/>
        <v>0.5823328249608642</v>
      </c>
      <c r="J49" s="24">
        <v>3037</v>
      </c>
      <c r="K49" s="25">
        <f t="shared" si="3"/>
        <v>0.533071682958381</v>
      </c>
      <c r="L49" s="26">
        <f t="shared" si="7"/>
        <v>-12.402653591000865</v>
      </c>
    </row>
    <row r="50" spans="2:12" ht="15" customHeight="1">
      <c r="B50" s="23" t="s">
        <v>55</v>
      </c>
      <c r="C50" s="24">
        <v>388</v>
      </c>
      <c r="D50" s="25">
        <f t="shared" si="4"/>
        <v>0.5271595880546724</v>
      </c>
      <c r="E50" s="24">
        <v>458</v>
      </c>
      <c r="F50" s="25">
        <f t="shared" si="2"/>
        <v>0.6494335181430172</v>
      </c>
      <c r="G50" s="26">
        <f t="shared" si="6"/>
        <v>18.04123711340206</v>
      </c>
      <c r="H50" s="24">
        <v>3034</v>
      </c>
      <c r="I50" s="25">
        <f t="shared" si="5"/>
        <v>0.5096042085178143</v>
      </c>
      <c r="J50" s="24">
        <v>3358</v>
      </c>
      <c r="K50" s="25">
        <f t="shared" si="3"/>
        <v>0.589415446616478</v>
      </c>
      <c r="L50" s="26">
        <f t="shared" si="7"/>
        <v>10.67897165458141</v>
      </c>
    </row>
    <row r="51" spans="2:12" ht="15" customHeight="1">
      <c r="B51" s="23" t="s">
        <v>56</v>
      </c>
      <c r="C51" s="24">
        <v>449</v>
      </c>
      <c r="D51" s="25">
        <f t="shared" si="4"/>
        <v>0.6100377707127523</v>
      </c>
      <c r="E51" s="24">
        <v>527</v>
      </c>
      <c r="F51" s="25">
        <f t="shared" si="2"/>
        <v>0.7472739389986246</v>
      </c>
      <c r="G51" s="26">
        <f t="shared" si="6"/>
        <v>17.37193763919822</v>
      </c>
      <c r="H51" s="24">
        <v>3704</v>
      </c>
      <c r="I51" s="25">
        <f t="shared" si="5"/>
        <v>0.6221404048615636</v>
      </c>
      <c r="J51" s="24">
        <v>4800</v>
      </c>
      <c r="K51" s="25">
        <f t="shared" si="3"/>
        <v>0.8425235687192062</v>
      </c>
      <c r="L51" s="26">
        <f t="shared" si="7"/>
        <v>29.589632829373652</v>
      </c>
    </row>
    <row r="52" spans="2:12" ht="15" customHeight="1">
      <c r="B52" s="23" t="s">
        <v>57</v>
      </c>
      <c r="C52" s="24">
        <v>322</v>
      </c>
      <c r="D52" s="25">
        <f t="shared" si="4"/>
        <v>0.4374881117360941</v>
      </c>
      <c r="E52" s="24">
        <v>279</v>
      </c>
      <c r="F52" s="25">
        <f t="shared" si="2"/>
        <v>0.39561561476397766</v>
      </c>
      <c r="G52" s="26">
        <f t="shared" si="6"/>
        <v>-13.354037267080745</v>
      </c>
      <c r="H52" s="24">
        <v>2323</v>
      </c>
      <c r="I52" s="25">
        <f t="shared" si="5"/>
        <v>0.3901814688157161</v>
      </c>
      <c r="J52" s="24">
        <v>1911</v>
      </c>
      <c r="K52" s="25">
        <f t="shared" si="3"/>
        <v>0.33542969579633397</v>
      </c>
      <c r="L52" s="26">
        <f t="shared" si="7"/>
        <v>-17.735686612139475</v>
      </c>
    </row>
    <row r="53" spans="2:12" ht="15" customHeight="1">
      <c r="B53" s="23" t="s">
        <v>58</v>
      </c>
      <c r="C53" s="24">
        <v>795</v>
      </c>
      <c r="D53" s="25">
        <f t="shared" si="4"/>
        <v>1.0801336920192386</v>
      </c>
      <c r="E53" s="24">
        <v>737</v>
      </c>
      <c r="F53" s="25">
        <f t="shared" si="2"/>
        <v>1.0450491329069949</v>
      </c>
      <c r="G53" s="26">
        <f t="shared" si="6"/>
        <v>-7.29559748427673</v>
      </c>
      <c r="H53" s="24">
        <v>4879</v>
      </c>
      <c r="I53" s="25">
        <f t="shared" si="5"/>
        <v>0.8194986596435121</v>
      </c>
      <c r="J53" s="24">
        <v>4170</v>
      </c>
      <c r="K53" s="25">
        <f t="shared" si="3"/>
        <v>0.7319423503248104</v>
      </c>
      <c r="L53" s="26">
        <f t="shared" si="7"/>
        <v>-14.531666325066611</v>
      </c>
    </row>
    <row r="54" spans="2:12" ht="15" customHeight="1">
      <c r="B54" s="23" t="s">
        <v>59</v>
      </c>
      <c r="C54" s="24">
        <v>902</v>
      </c>
      <c r="D54" s="25">
        <f t="shared" si="4"/>
        <v>1.2255101763539036</v>
      </c>
      <c r="E54" s="24">
        <v>823</v>
      </c>
      <c r="F54" s="25">
        <f t="shared" si="2"/>
        <v>1.1669951646980419</v>
      </c>
      <c r="G54" s="26">
        <f t="shared" si="6"/>
        <v>-8.758314855875831</v>
      </c>
      <c r="H54" s="24">
        <v>5790</v>
      </c>
      <c r="I54" s="25">
        <f t="shared" si="5"/>
        <v>0.9725142937765804</v>
      </c>
      <c r="J54" s="24">
        <v>5211</v>
      </c>
      <c r="K54" s="25">
        <f t="shared" si="3"/>
        <v>0.9146646492907883</v>
      </c>
      <c r="L54" s="26">
        <f t="shared" si="7"/>
        <v>-10</v>
      </c>
    </row>
    <row r="55" spans="2:12" ht="15" customHeight="1">
      <c r="B55" s="23" t="s">
        <v>60</v>
      </c>
      <c r="C55" s="24">
        <v>366</v>
      </c>
      <c r="D55" s="25">
        <f t="shared" si="4"/>
        <v>0.4972690959484796</v>
      </c>
      <c r="E55" s="24">
        <v>349</v>
      </c>
      <c r="F55" s="25">
        <f t="shared" si="2"/>
        <v>0.49487401273343445</v>
      </c>
      <c r="G55" s="26">
        <f t="shared" si="6"/>
        <v>-4.644808743169399</v>
      </c>
      <c r="H55" s="24">
        <v>2629</v>
      </c>
      <c r="I55" s="25">
        <f t="shared" si="5"/>
        <v>0.44157859729510013</v>
      </c>
      <c r="J55" s="24">
        <v>2131</v>
      </c>
      <c r="K55" s="25">
        <f t="shared" si="3"/>
        <v>0.3740453593626309</v>
      </c>
      <c r="L55" s="26">
        <f t="shared" si="7"/>
        <v>-18.94256371243819</v>
      </c>
    </row>
    <row r="56" spans="2:12" ht="15" customHeight="1">
      <c r="B56" s="23" t="s">
        <v>61</v>
      </c>
      <c r="C56" s="24">
        <v>319</v>
      </c>
      <c r="D56" s="25">
        <f t="shared" si="4"/>
        <v>0.43341213553979513</v>
      </c>
      <c r="E56" s="24">
        <v>277</v>
      </c>
      <c r="F56" s="25">
        <f>E56/E$7*100</f>
        <v>0.39277966053627894</v>
      </c>
      <c r="G56" s="26">
        <f t="shared" si="6"/>
        <v>-13.166144200626958</v>
      </c>
      <c r="H56" s="24">
        <v>2040</v>
      </c>
      <c r="I56" s="25">
        <f t="shared" si="5"/>
        <v>0.3426475231958936</v>
      </c>
      <c r="J56" s="24">
        <v>1776</v>
      </c>
      <c r="K56" s="25">
        <f>J56/J$7*100</f>
        <v>0.3117337204261063</v>
      </c>
      <c r="L56" s="26">
        <f t="shared" si="7"/>
        <v>-12.941176470588237</v>
      </c>
    </row>
    <row r="57" spans="2:12" ht="15" customHeight="1">
      <c r="B57" s="27" t="s">
        <v>62</v>
      </c>
      <c r="C57" s="28">
        <v>315</v>
      </c>
      <c r="D57" s="29">
        <f t="shared" si="4"/>
        <v>0.4279775006113964</v>
      </c>
      <c r="E57" s="28">
        <v>317</v>
      </c>
      <c r="F57" s="29">
        <f>E57/E$7*100</f>
        <v>0.4494987450902542</v>
      </c>
      <c r="G57" s="30">
        <f t="shared" si="6"/>
        <v>0.6349206349206349</v>
      </c>
      <c r="H57" s="28">
        <v>2518</v>
      </c>
      <c r="I57" s="29">
        <f t="shared" si="5"/>
        <v>0.4229345408859118</v>
      </c>
      <c r="J57" s="28">
        <v>2450</v>
      </c>
      <c r="K57" s="29">
        <f>J57/J$7*100</f>
        <v>0.4300380715337615</v>
      </c>
      <c r="L57" s="30">
        <f t="shared" si="7"/>
        <v>-2.7005559968228754</v>
      </c>
    </row>
    <row r="58" ht="6.75" customHeight="1"/>
    <row r="59" ht="12">
      <c r="B59" s="5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A1">
      <selection activeCell="A1" sqref="A1"/>
    </sheetView>
  </sheetViews>
  <sheetFormatPr defaultColWidth="9.00390625" defaultRowHeight="13.5"/>
  <cols>
    <col min="1" max="1" width="18.375" style="32" customWidth="1"/>
    <col min="2" max="2" width="13.125" style="32" customWidth="1"/>
    <col min="3" max="3" width="13.125" style="33" customWidth="1"/>
    <col min="4" max="4" width="13.125" style="32" customWidth="1"/>
    <col min="5" max="5" width="13.125" style="33" customWidth="1"/>
    <col min="6" max="6" width="13.125" style="32" customWidth="1"/>
    <col min="7" max="7" width="13.125" style="33" customWidth="1"/>
    <col min="8" max="8" width="12.125" style="32" customWidth="1"/>
    <col min="9" max="9" width="12.125" style="33" customWidth="1"/>
    <col min="10" max="10" width="12.125" style="32" customWidth="1"/>
    <col min="11" max="11" width="12.125" style="33" customWidth="1"/>
    <col min="12" max="12" width="12.125" style="32" customWidth="1"/>
    <col min="13" max="15" width="12.125" style="33" customWidth="1"/>
    <col min="16" max="16384" width="9.00390625" style="32" customWidth="1"/>
  </cols>
  <sheetData>
    <row r="1" ht="12" customHeight="1">
      <c r="A1" s="31" t="s">
        <v>64</v>
      </c>
    </row>
    <row r="2" spans="8:15" ht="12" customHeight="1">
      <c r="H2" s="1"/>
      <c r="I2" s="32"/>
      <c r="M2" s="34"/>
      <c r="N2" s="32"/>
      <c r="O2" s="34" t="s">
        <v>65</v>
      </c>
    </row>
    <row r="3" spans="1:15" ht="12">
      <c r="A3" s="35" t="s">
        <v>66</v>
      </c>
      <c r="B3" s="36" t="s">
        <v>67</v>
      </c>
      <c r="C3" s="37"/>
      <c r="D3" s="36"/>
      <c r="E3" s="37"/>
      <c r="F3" s="36"/>
      <c r="G3" s="38"/>
      <c r="H3" s="36" t="s">
        <v>68</v>
      </c>
      <c r="I3" s="37"/>
      <c r="J3" s="36"/>
      <c r="K3" s="37"/>
      <c r="L3" s="36"/>
      <c r="M3" s="37"/>
      <c r="N3" s="37"/>
      <c r="O3" s="38"/>
    </row>
    <row r="4" spans="1:15" ht="12">
      <c r="A4" s="39"/>
      <c r="B4" s="40" t="s">
        <v>69</v>
      </c>
      <c r="C4" s="41"/>
      <c r="D4" s="40" t="s">
        <v>70</v>
      </c>
      <c r="E4" s="41"/>
      <c r="F4" s="40" t="s">
        <v>71</v>
      </c>
      <c r="G4" s="42"/>
      <c r="H4" s="40" t="s">
        <v>69</v>
      </c>
      <c r="I4" s="41"/>
      <c r="J4" s="40" t="s">
        <v>70</v>
      </c>
      <c r="K4" s="41"/>
      <c r="L4" s="40" t="s">
        <v>71</v>
      </c>
      <c r="M4" s="43"/>
      <c r="N4" s="44" t="s">
        <v>72</v>
      </c>
      <c r="O4" s="42"/>
    </row>
    <row r="5" spans="1:15" ht="15" customHeight="1">
      <c r="A5" s="45" t="s">
        <v>73</v>
      </c>
      <c r="B5" s="46" t="s">
        <v>74</v>
      </c>
      <c r="C5" s="47" t="s">
        <v>9</v>
      </c>
      <c r="D5" s="46" t="s">
        <v>74</v>
      </c>
      <c r="E5" s="47" t="s">
        <v>9</v>
      </c>
      <c r="F5" s="46" t="s">
        <v>75</v>
      </c>
      <c r="G5" s="48" t="s">
        <v>76</v>
      </c>
      <c r="H5" s="46" t="s">
        <v>74</v>
      </c>
      <c r="I5" s="47" t="s">
        <v>9</v>
      </c>
      <c r="J5" s="46" t="s">
        <v>74</v>
      </c>
      <c r="K5" s="47" t="s">
        <v>9</v>
      </c>
      <c r="L5" s="46" t="s">
        <v>75</v>
      </c>
      <c r="M5" s="49" t="s">
        <v>76</v>
      </c>
      <c r="N5" s="50" t="s">
        <v>77</v>
      </c>
      <c r="O5" s="48" t="s">
        <v>78</v>
      </c>
    </row>
    <row r="6" spans="1:15" ht="17.25" customHeight="1">
      <c r="A6" s="51" t="s">
        <v>79</v>
      </c>
      <c r="B6" s="2">
        <f aca="true" t="shared" si="0" ref="B6:B12">SUM(B18,B27,B36,B48,B60,B72,B84,B96,B108,B118,B130)</f>
        <v>73602</v>
      </c>
      <c r="C6" s="52">
        <f>B6/B$6*100</f>
        <v>100</v>
      </c>
      <c r="D6" s="53">
        <f aca="true" t="shared" si="1" ref="D6:D12">SUM(D18,D27,D36,D48,D60,D72,D84,D96,D108,D118,D130)</f>
        <v>70523</v>
      </c>
      <c r="E6" s="52">
        <f>D6/D$6*100</f>
        <v>100</v>
      </c>
      <c r="F6" s="53">
        <f>D6-B6</f>
        <v>-3079</v>
      </c>
      <c r="G6" s="54">
        <f>D6/B6*100-100</f>
        <v>-4.183310236134886</v>
      </c>
      <c r="H6" s="53">
        <f aca="true" t="shared" si="2" ref="H6:H12">SUM(H18,H27,H36,H48,H60,H72,H84,H96,H108,H118,H130)</f>
        <v>595364</v>
      </c>
      <c r="I6" s="52">
        <f aca="true" t="shared" si="3" ref="I6:I15">H6/H$6*100</f>
        <v>100</v>
      </c>
      <c r="J6" s="53">
        <f aca="true" t="shared" si="4" ref="J6:J12">SUM(J18,J27,J36,J48,J60,J72,J84,J96,J108,J118,J130)</f>
        <v>569717</v>
      </c>
      <c r="K6" s="52">
        <f aca="true" t="shared" si="5" ref="K6:K15">J6/J$6*100</f>
        <v>100</v>
      </c>
      <c r="L6" s="53">
        <f>J6-H6</f>
        <v>-25647</v>
      </c>
      <c r="M6" s="52">
        <f>J6/H6*100-100</f>
        <v>-4.307784817355426</v>
      </c>
      <c r="N6" s="52">
        <f>H6/B6</f>
        <v>8.088964973777886</v>
      </c>
      <c r="O6" s="55">
        <f>J6/D6</f>
        <v>8.078456673709287</v>
      </c>
    </row>
    <row r="7" spans="1:15" ht="12">
      <c r="A7" s="56" t="s">
        <v>80</v>
      </c>
      <c r="B7" s="57">
        <f t="shared" si="0"/>
        <v>48458</v>
      </c>
      <c r="C7" s="58">
        <f>B7/B$6*100</f>
        <v>65.83788484008586</v>
      </c>
      <c r="D7" s="57">
        <f t="shared" si="1"/>
        <v>45678</v>
      </c>
      <c r="E7" s="58">
        <f>D7/D$6*100</f>
        <v>64.77035860641209</v>
      </c>
      <c r="F7" s="57">
        <f aca="true" t="shared" si="6" ref="F7:F23">D7-B7</f>
        <v>-2780</v>
      </c>
      <c r="G7" s="4">
        <f aca="true" t="shared" si="7" ref="G7:G24">D7/B7*100-100</f>
        <v>-5.736926823228359</v>
      </c>
      <c r="H7" s="57">
        <f t="shared" si="2"/>
        <v>98738</v>
      </c>
      <c r="I7" s="58">
        <f t="shared" si="3"/>
        <v>16.58447605162556</v>
      </c>
      <c r="J7" s="57">
        <f t="shared" si="4"/>
        <v>94153</v>
      </c>
      <c r="K7" s="58">
        <f t="shared" si="5"/>
        <v>16.526275326170715</v>
      </c>
      <c r="L7" s="57">
        <f aca="true" t="shared" si="8" ref="L7:L23">J7-H7</f>
        <v>-4585</v>
      </c>
      <c r="M7" s="58">
        <f aca="true" t="shared" si="9" ref="M7:M24">J7/H7*100-100</f>
        <v>-4.643602260527857</v>
      </c>
      <c r="N7" s="58">
        <f aca="true" t="shared" si="10" ref="N7:N23">H7/B7</f>
        <v>2.0375995707623096</v>
      </c>
      <c r="O7" s="59">
        <f aca="true" t="shared" si="11" ref="O7:O24">J7/D7</f>
        <v>2.061232978676825</v>
      </c>
    </row>
    <row r="8" spans="1:15" ht="12">
      <c r="A8" s="56" t="s">
        <v>81</v>
      </c>
      <c r="B8" s="57">
        <f t="shared" si="0"/>
        <v>12253</v>
      </c>
      <c r="C8" s="58">
        <f aca="true" t="shared" si="12" ref="C8:E16">B8/B$6*100</f>
        <v>16.64764544441727</v>
      </c>
      <c r="D8" s="57">
        <f t="shared" si="1"/>
        <v>12033</v>
      </c>
      <c r="E8" s="58">
        <f t="shared" si="12"/>
        <v>17.06251861094962</v>
      </c>
      <c r="F8" s="57">
        <f t="shared" si="6"/>
        <v>-220</v>
      </c>
      <c r="G8" s="4">
        <f t="shared" si="7"/>
        <v>-1.795478658287763</v>
      </c>
      <c r="H8" s="57">
        <f t="shared" si="2"/>
        <v>80062</v>
      </c>
      <c r="I8" s="58">
        <f t="shared" si="3"/>
        <v>13.447571569661584</v>
      </c>
      <c r="J8" s="57">
        <f t="shared" si="4"/>
        <v>78519</v>
      </c>
      <c r="K8" s="58">
        <f t="shared" si="5"/>
        <v>13.782105852554865</v>
      </c>
      <c r="L8" s="57">
        <f t="shared" si="8"/>
        <v>-1543</v>
      </c>
      <c r="M8" s="58">
        <f t="shared" si="9"/>
        <v>-1.9272563763083639</v>
      </c>
      <c r="N8" s="58">
        <f t="shared" si="10"/>
        <v>6.534073288174325</v>
      </c>
      <c r="O8" s="59">
        <f t="shared" si="11"/>
        <v>6.525305410122164</v>
      </c>
    </row>
    <row r="9" spans="1:15" ht="12">
      <c r="A9" s="56" t="s">
        <v>82</v>
      </c>
      <c r="B9" s="57">
        <f t="shared" si="0"/>
        <v>7067</v>
      </c>
      <c r="C9" s="58">
        <f t="shared" si="12"/>
        <v>9.601641259748376</v>
      </c>
      <c r="D9" s="57">
        <f t="shared" si="1"/>
        <v>7040</v>
      </c>
      <c r="E9" s="58">
        <f t="shared" si="12"/>
        <v>9.982558881499653</v>
      </c>
      <c r="F9" s="57">
        <f t="shared" si="6"/>
        <v>-27</v>
      </c>
      <c r="G9" s="4">
        <f t="shared" si="7"/>
        <v>-0.38205745012027137</v>
      </c>
      <c r="H9" s="57">
        <f t="shared" si="2"/>
        <v>94727</v>
      </c>
      <c r="I9" s="58">
        <f t="shared" si="3"/>
        <v>15.910770553812458</v>
      </c>
      <c r="J9" s="57">
        <f t="shared" si="4"/>
        <v>94182</v>
      </c>
      <c r="K9" s="58">
        <f t="shared" si="5"/>
        <v>16.531365572731723</v>
      </c>
      <c r="L9" s="57">
        <f t="shared" si="8"/>
        <v>-545</v>
      </c>
      <c r="M9" s="58">
        <f t="shared" si="9"/>
        <v>-0.5753375489564831</v>
      </c>
      <c r="N9" s="58">
        <f t="shared" si="10"/>
        <v>13.40413188057167</v>
      </c>
      <c r="O9" s="59">
        <f t="shared" si="11"/>
        <v>13.378125</v>
      </c>
    </row>
    <row r="10" spans="1:15" ht="12">
      <c r="A10" s="56" t="s">
        <v>83</v>
      </c>
      <c r="B10" s="57">
        <f t="shared" si="0"/>
        <v>2400</v>
      </c>
      <c r="C10" s="58">
        <f t="shared" si="12"/>
        <v>3.260780957039211</v>
      </c>
      <c r="D10" s="57">
        <f t="shared" si="1"/>
        <v>2296</v>
      </c>
      <c r="E10" s="58">
        <f t="shared" si="12"/>
        <v>3.255675453398182</v>
      </c>
      <c r="F10" s="57">
        <f t="shared" si="6"/>
        <v>-104</v>
      </c>
      <c r="G10" s="4">
        <f t="shared" si="7"/>
        <v>-4.333333333333329</v>
      </c>
      <c r="H10" s="57">
        <f t="shared" si="2"/>
        <v>56938</v>
      </c>
      <c r="I10" s="58">
        <f t="shared" si="3"/>
        <v>9.563561115552838</v>
      </c>
      <c r="J10" s="57">
        <f t="shared" si="4"/>
        <v>54461</v>
      </c>
      <c r="K10" s="58">
        <f t="shared" si="5"/>
        <v>9.55930751583681</v>
      </c>
      <c r="L10" s="57">
        <f t="shared" si="8"/>
        <v>-2477</v>
      </c>
      <c r="M10" s="58">
        <f t="shared" si="9"/>
        <v>-4.350345990375487</v>
      </c>
      <c r="N10" s="58">
        <f t="shared" si="10"/>
        <v>23.724166666666665</v>
      </c>
      <c r="O10" s="59">
        <f t="shared" si="11"/>
        <v>23.71994773519164</v>
      </c>
    </row>
    <row r="11" spans="1:15" ht="12">
      <c r="A11" s="56" t="s">
        <v>84</v>
      </c>
      <c r="B11" s="57">
        <f t="shared" si="0"/>
        <v>1720</v>
      </c>
      <c r="C11" s="58">
        <f t="shared" si="12"/>
        <v>2.3368930192114346</v>
      </c>
      <c r="D11" s="57">
        <f t="shared" si="1"/>
        <v>1574</v>
      </c>
      <c r="E11" s="58">
        <f t="shared" si="12"/>
        <v>2.231895977198928</v>
      </c>
      <c r="F11" s="57">
        <f t="shared" si="6"/>
        <v>-146</v>
      </c>
      <c r="G11" s="4">
        <f t="shared" si="7"/>
        <v>-8.488372093023258</v>
      </c>
      <c r="H11" s="57">
        <f t="shared" si="2"/>
        <v>64840</v>
      </c>
      <c r="I11" s="58">
        <f t="shared" si="3"/>
        <v>10.89081637452046</v>
      </c>
      <c r="J11" s="57">
        <f t="shared" si="4"/>
        <v>58960</v>
      </c>
      <c r="K11" s="58">
        <f t="shared" si="5"/>
        <v>10.348997835767584</v>
      </c>
      <c r="L11" s="57">
        <f t="shared" si="8"/>
        <v>-5880</v>
      </c>
      <c r="M11" s="58">
        <f t="shared" si="9"/>
        <v>-9.06847624922888</v>
      </c>
      <c r="N11" s="58">
        <f t="shared" si="10"/>
        <v>37.69767441860465</v>
      </c>
      <c r="O11" s="59">
        <f t="shared" si="11"/>
        <v>37.45870393900889</v>
      </c>
    </row>
    <row r="12" spans="1:15" ht="12">
      <c r="A12" s="56" t="s">
        <v>85</v>
      </c>
      <c r="B12" s="57">
        <f t="shared" si="0"/>
        <v>1137</v>
      </c>
      <c r="C12" s="58">
        <f t="shared" si="12"/>
        <v>1.5447949783973263</v>
      </c>
      <c r="D12" s="57">
        <f t="shared" si="1"/>
        <v>1060</v>
      </c>
      <c r="E12" s="58">
        <f t="shared" si="12"/>
        <v>1.5030557406803453</v>
      </c>
      <c r="F12" s="57">
        <f t="shared" si="6"/>
        <v>-77</v>
      </c>
      <c r="G12" s="4">
        <f t="shared" si="7"/>
        <v>-6.772207563764283</v>
      </c>
      <c r="H12" s="57">
        <f t="shared" si="2"/>
        <v>76782</v>
      </c>
      <c r="I12" s="58">
        <f t="shared" si="3"/>
        <v>12.896648100993676</v>
      </c>
      <c r="J12" s="57">
        <f t="shared" si="4"/>
        <v>71527</v>
      </c>
      <c r="K12" s="58">
        <f t="shared" si="5"/>
        <v>12.554829854120555</v>
      </c>
      <c r="L12" s="57">
        <f t="shared" si="8"/>
        <v>-5255</v>
      </c>
      <c r="M12" s="58">
        <f t="shared" si="9"/>
        <v>-6.844051991352146</v>
      </c>
      <c r="N12" s="58">
        <f t="shared" si="10"/>
        <v>67.53034300791556</v>
      </c>
      <c r="O12" s="59">
        <f t="shared" si="11"/>
        <v>67.47830188679245</v>
      </c>
    </row>
    <row r="13" spans="1:15" ht="12">
      <c r="A13" s="56" t="s">
        <v>86</v>
      </c>
      <c r="B13" s="57">
        <f>SUM(B34,B43,B55,B67,B79,B91,B103,B125,B137)</f>
        <v>385</v>
      </c>
      <c r="C13" s="58">
        <f t="shared" si="12"/>
        <v>0.5230836118583734</v>
      </c>
      <c r="D13" s="57">
        <f>SUM(D43,D55,D67,D79,D91,D103,D115,D137,D125)</f>
        <v>363</v>
      </c>
      <c r="E13" s="58">
        <f t="shared" si="12"/>
        <v>0.5147256923273258</v>
      </c>
      <c r="F13" s="57">
        <f t="shared" si="6"/>
        <v>-22</v>
      </c>
      <c r="G13" s="4">
        <f t="shared" si="7"/>
        <v>-5.714285714285722</v>
      </c>
      <c r="H13" s="57">
        <f>SUM(H34,H43,H55,H67,H79,H91,H103,H125,H137)</f>
        <v>51929</v>
      </c>
      <c r="I13" s="58">
        <f t="shared" si="3"/>
        <v>8.722227074529195</v>
      </c>
      <c r="J13" s="57">
        <f>SUM(J43,J55,J67,J79,J91,J103,J115,J137,J125)</f>
        <v>48965</v>
      </c>
      <c r="K13" s="58">
        <f t="shared" si="5"/>
        <v>8.59461802965332</v>
      </c>
      <c r="L13" s="57">
        <f t="shared" si="8"/>
        <v>-2964</v>
      </c>
      <c r="M13" s="58">
        <f t="shared" si="9"/>
        <v>-5.707793333204961</v>
      </c>
      <c r="N13" s="58">
        <f t="shared" si="10"/>
        <v>134.88051948051947</v>
      </c>
      <c r="O13" s="59">
        <f t="shared" si="11"/>
        <v>134.88980716253442</v>
      </c>
    </row>
    <row r="14" spans="1:15" ht="12">
      <c r="A14" s="56" t="s">
        <v>87</v>
      </c>
      <c r="B14" s="57">
        <f>SUM(B44,B56,B68,B80,B92,B104,B126,B138)</f>
        <v>96</v>
      </c>
      <c r="C14" s="58">
        <f t="shared" si="12"/>
        <v>0.13043123828156844</v>
      </c>
      <c r="D14" s="57">
        <f>SUM(D44,D56,D68,D80,D92,D104,D126,D138)</f>
        <v>85</v>
      </c>
      <c r="E14" s="58">
        <f t="shared" si="12"/>
        <v>0.12052805467719752</v>
      </c>
      <c r="F14" s="57">
        <f t="shared" si="6"/>
        <v>-11</v>
      </c>
      <c r="G14" s="4">
        <f t="shared" si="7"/>
        <v>-11.458333333333343</v>
      </c>
      <c r="H14" s="57">
        <f>SUM(H44,H56,H68,H80,H92,H104,H126,H138)</f>
        <v>23402</v>
      </c>
      <c r="I14" s="58">
        <f t="shared" si="3"/>
        <v>3.9307045773677953</v>
      </c>
      <c r="J14" s="57">
        <f>SUM(J44,J56,J68,J80,J92,J104,J126,J138)</f>
        <v>20971</v>
      </c>
      <c r="K14" s="58">
        <f t="shared" si="5"/>
        <v>3.6809503665855154</v>
      </c>
      <c r="L14" s="57">
        <f t="shared" si="8"/>
        <v>-2431</v>
      </c>
      <c r="M14" s="58">
        <f t="shared" si="9"/>
        <v>-10.388001025553379</v>
      </c>
      <c r="N14" s="58">
        <f t="shared" si="10"/>
        <v>243.77083333333334</v>
      </c>
      <c r="O14" s="59">
        <f t="shared" si="11"/>
        <v>246.71764705882353</v>
      </c>
    </row>
    <row r="15" spans="1:15" s="60" customFormat="1" ht="12">
      <c r="A15" s="56" t="s">
        <v>88</v>
      </c>
      <c r="B15" s="57">
        <f>SUM(B45,B57,B69,B81,B93,B105,B127,B139)</f>
        <v>86</v>
      </c>
      <c r="C15" s="58">
        <f t="shared" si="12"/>
        <v>0.11684465096057173</v>
      </c>
      <c r="D15" s="57">
        <f>SUM(D45,D57,D69,D81,D93,D105,D127,D139)</f>
        <v>88</v>
      </c>
      <c r="E15" s="58">
        <f t="shared" si="12"/>
        <v>0.12478198601874564</v>
      </c>
      <c r="F15" s="57">
        <f t="shared" si="6"/>
        <v>2</v>
      </c>
      <c r="G15" s="4">
        <f t="shared" si="7"/>
        <v>2.3255813953488484</v>
      </c>
      <c r="H15" s="57">
        <f>SUM(H45,H57,H69,H81,H93,H105,H127,H139)</f>
        <v>47946</v>
      </c>
      <c r="I15" s="58">
        <f t="shared" si="3"/>
        <v>8.053224581936428</v>
      </c>
      <c r="J15" s="57">
        <f>SUM(J45,J57,J69,J81,J93,J105,J127,J139)</f>
        <v>47979</v>
      </c>
      <c r="K15" s="58">
        <f t="shared" si="5"/>
        <v>8.421549646578915</v>
      </c>
      <c r="L15" s="57">
        <f t="shared" si="8"/>
        <v>33</v>
      </c>
      <c r="M15" s="58">
        <f t="shared" si="9"/>
        <v>0.06882743085971299</v>
      </c>
      <c r="N15" s="58">
        <f t="shared" si="10"/>
        <v>557.5116279069767</v>
      </c>
      <c r="O15" s="59">
        <f t="shared" si="11"/>
        <v>545.2159090909091</v>
      </c>
    </row>
    <row r="16" spans="1:15" s="60" customFormat="1" ht="12">
      <c r="A16" s="56" t="s">
        <v>89</v>
      </c>
      <c r="B16" s="61" t="s">
        <v>90</v>
      </c>
      <c r="C16" s="61" t="s">
        <v>90</v>
      </c>
      <c r="D16" s="57">
        <f>SUM(D25,D46,D58,D70,D82,D94,D106,D128,D116)</f>
        <v>306</v>
      </c>
      <c r="E16" s="58">
        <f t="shared" si="12"/>
        <v>0.433900996837911</v>
      </c>
      <c r="F16" s="57">
        <v>306</v>
      </c>
      <c r="G16" s="62" t="s">
        <v>91</v>
      </c>
      <c r="H16" s="61" t="s">
        <v>90</v>
      </c>
      <c r="I16" s="61" t="s">
        <v>90</v>
      </c>
      <c r="J16" s="61" t="s">
        <v>90</v>
      </c>
      <c r="K16" s="61" t="s">
        <v>90</v>
      </c>
      <c r="L16" s="61" t="s">
        <v>90</v>
      </c>
      <c r="M16" s="61" t="s">
        <v>90</v>
      </c>
      <c r="N16" s="61" t="s">
        <v>90</v>
      </c>
      <c r="O16" s="63" t="s">
        <v>90</v>
      </c>
    </row>
    <row r="17" spans="1:15" ht="9.75" customHeight="1">
      <c r="A17" s="64"/>
      <c r="B17" s="57"/>
      <c r="C17" s="58"/>
      <c r="D17" s="57"/>
      <c r="E17" s="58"/>
      <c r="F17" s="57"/>
      <c r="G17" s="4"/>
      <c r="H17" s="57"/>
      <c r="I17" s="58"/>
      <c r="J17" s="57"/>
      <c r="K17" s="58"/>
      <c r="L17" s="57"/>
      <c r="M17" s="58"/>
      <c r="N17" s="58"/>
      <c r="O17" s="59"/>
    </row>
    <row r="18" spans="1:15" ht="12">
      <c r="A18" s="51" t="s">
        <v>92</v>
      </c>
      <c r="B18" s="53">
        <f>SUM(B19:B24)</f>
        <v>361</v>
      </c>
      <c r="C18" s="52">
        <f aca="true" t="shared" si="13" ref="C18:C24">B18/B$18*100</f>
        <v>100</v>
      </c>
      <c r="D18" s="53">
        <f>SUM(D19:D25)</f>
        <v>341</v>
      </c>
      <c r="E18" s="52">
        <f aca="true" t="shared" si="14" ref="E18:E25">D18/D$18*100</f>
        <v>100</v>
      </c>
      <c r="F18" s="53">
        <f t="shared" si="6"/>
        <v>-20</v>
      </c>
      <c r="G18" s="3">
        <f t="shared" si="7"/>
        <v>-5.54016620498615</v>
      </c>
      <c r="H18" s="53">
        <f>SUM(H19:H24)</f>
        <v>3765</v>
      </c>
      <c r="I18" s="52">
        <f aca="true" t="shared" si="15" ref="I18:I24">H18/H$18*100</f>
        <v>100</v>
      </c>
      <c r="J18" s="53">
        <f>SUM(J19:J24)</f>
        <v>3202</v>
      </c>
      <c r="K18" s="52">
        <f aca="true" t="shared" si="16" ref="K18:K24">J18/J$18*100</f>
        <v>100</v>
      </c>
      <c r="L18" s="53">
        <f t="shared" si="8"/>
        <v>-563</v>
      </c>
      <c r="M18" s="52">
        <f t="shared" si="9"/>
        <v>-14.953519256308098</v>
      </c>
      <c r="N18" s="52">
        <f t="shared" si="10"/>
        <v>10.429362880886426</v>
      </c>
      <c r="O18" s="65">
        <f t="shared" si="11"/>
        <v>9.390029325513197</v>
      </c>
    </row>
    <row r="19" spans="1:15" ht="12">
      <c r="A19" s="56" t="s">
        <v>80</v>
      </c>
      <c r="B19" s="57">
        <v>131</v>
      </c>
      <c r="C19" s="58">
        <f t="shared" si="13"/>
        <v>36.288088642659275</v>
      </c>
      <c r="D19" s="57">
        <v>115</v>
      </c>
      <c r="E19" s="58">
        <f t="shared" si="14"/>
        <v>33.724340175953074</v>
      </c>
      <c r="F19" s="57">
        <f t="shared" si="6"/>
        <v>-16</v>
      </c>
      <c r="G19" s="4">
        <f t="shared" si="7"/>
        <v>-12.213740458015266</v>
      </c>
      <c r="H19" s="57">
        <v>319</v>
      </c>
      <c r="I19" s="58">
        <f t="shared" si="15"/>
        <v>8.472775564409032</v>
      </c>
      <c r="J19" s="57">
        <v>286</v>
      </c>
      <c r="K19" s="58">
        <f t="shared" si="16"/>
        <v>8.931917551530294</v>
      </c>
      <c r="L19" s="57">
        <f t="shared" si="8"/>
        <v>-33</v>
      </c>
      <c r="M19" s="58">
        <f t="shared" si="9"/>
        <v>-10.34482758620689</v>
      </c>
      <c r="N19" s="58">
        <f t="shared" si="10"/>
        <v>2.435114503816794</v>
      </c>
      <c r="O19" s="59">
        <f t="shared" si="11"/>
        <v>2.4869565217391303</v>
      </c>
    </row>
    <row r="20" spans="1:15" ht="12">
      <c r="A20" s="56" t="s">
        <v>81</v>
      </c>
      <c r="B20" s="57">
        <v>98</v>
      </c>
      <c r="C20" s="58">
        <f t="shared" si="13"/>
        <v>27.146814404432135</v>
      </c>
      <c r="D20" s="57">
        <v>94</v>
      </c>
      <c r="E20" s="58">
        <f t="shared" si="14"/>
        <v>27.56598240469208</v>
      </c>
      <c r="F20" s="57">
        <f t="shared" si="6"/>
        <v>-4</v>
      </c>
      <c r="G20" s="4">
        <f t="shared" si="7"/>
        <v>-4.081632653061234</v>
      </c>
      <c r="H20" s="57">
        <v>656</v>
      </c>
      <c r="I20" s="58">
        <f t="shared" si="15"/>
        <v>17.42363877822045</v>
      </c>
      <c r="J20" s="57">
        <v>647</v>
      </c>
      <c r="K20" s="58">
        <f t="shared" si="16"/>
        <v>20.206121174266084</v>
      </c>
      <c r="L20" s="57">
        <f t="shared" si="8"/>
        <v>-9</v>
      </c>
      <c r="M20" s="58">
        <f t="shared" si="9"/>
        <v>-1.371951219512198</v>
      </c>
      <c r="N20" s="58">
        <f t="shared" si="10"/>
        <v>6.6938775510204085</v>
      </c>
      <c r="O20" s="59">
        <f t="shared" si="11"/>
        <v>6.882978723404255</v>
      </c>
    </row>
    <row r="21" spans="1:15" ht="12">
      <c r="A21" s="56" t="s">
        <v>82</v>
      </c>
      <c r="B21" s="57">
        <v>78</v>
      </c>
      <c r="C21" s="58">
        <f t="shared" si="13"/>
        <v>21.60664819944598</v>
      </c>
      <c r="D21" s="57">
        <v>85</v>
      </c>
      <c r="E21" s="58">
        <f t="shared" si="14"/>
        <v>24.926686217008797</v>
      </c>
      <c r="F21" s="57">
        <f t="shared" si="6"/>
        <v>7</v>
      </c>
      <c r="G21" s="4">
        <f t="shared" si="7"/>
        <v>8.974358974358964</v>
      </c>
      <c r="H21" s="57">
        <v>1045</v>
      </c>
      <c r="I21" s="58">
        <f t="shared" si="15"/>
        <v>27.75564409030544</v>
      </c>
      <c r="J21" s="57">
        <v>1171</v>
      </c>
      <c r="K21" s="58">
        <f t="shared" si="16"/>
        <v>36.570893191755154</v>
      </c>
      <c r="L21" s="57">
        <f t="shared" si="8"/>
        <v>126</v>
      </c>
      <c r="M21" s="58">
        <f t="shared" si="9"/>
        <v>12.057416267942585</v>
      </c>
      <c r="N21" s="58">
        <f t="shared" si="10"/>
        <v>13.397435897435898</v>
      </c>
      <c r="O21" s="59">
        <f t="shared" si="11"/>
        <v>13.776470588235295</v>
      </c>
    </row>
    <row r="22" spans="1:15" ht="12">
      <c r="A22" s="56" t="s">
        <v>83</v>
      </c>
      <c r="B22" s="57">
        <v>27</v>
      </c>
      <c r="C22" s="58">
        <f t="shared" si="13"/>
        <v>7.479224376731302</v>
      </c>
      <c r="D22" s="57">
        <v>22</v>
      </c>
      <c r="E22" s="58">
        <f t="shared" si="14"/>
        <v>6.451612903225806</v>
      </c>
      <c r="F22" s="57">
        <f t="shared" si="6"/>
        <v>-5</v>
      </c>
      <c r="G22" s="4">
        <f t="shared" si="7"/>
        <v>-18.51851851851852</v>
      </c>
      <c r="H22" s="57">
        <v>644</v>
      </c>
      <c r="I22" s="58">
        <f t="shared" si="15"/>
        <v>17.104913678618857</v>
      </c>
      <c r="J22" s="57">
        <v>525</v>
      </c>
      <c r="K22" s="58">
        <f t="shared" si="16"/>
        <v>16.396002498438474</v>
      </c>
      <c r="L22" s="57">
        <f t="shared" si="8"/>
        <v>-119</v>
      </c>
      <c r="M22" s="58">
        <f t="shared" si="9"/>
        <v>-18.47826086956522</v>
      </c>
      <c r="N22" s="58">
        <f t="shared" si="10"/>
        <v>23.85185185185185</v>
      </c>
      <c r="O22" s="59">
        <f t="shared" si="11"/>
        <v>23.863636363636363</v>
      </c>
    </row>
    <row r="23" spans="1:15" ht="12">
      <c r="A23" s="56" t="s">
        <v>84</v>
      </c>
      <c r="B23" s="57">
        <v>21</v>
      </c>
      <c r="C23" s="58">
        <f t="shared" si="13"/>
        <v>5.8171745152354575</v>
      </c>
      <c r="D23" s="57">
        <v>11</v>
      </c>
      <c r="E23" s="58">
        <f t="shared" si="14"/>
        <v>3.225806451612903</v>
      </c>
      <c r="F23" s="57">
        <f t="shared" si="6"/>
        <v>-10</v>
      </c>
      <c r="G23" s="4">
        <f t="shared" si="7"/>
        <v>-47.61904761904761</v>
      </c>
      <c r="H23" s="57">
        <v>732</v>
      </c>
      <c r="I23" s="58">
        <f t="shared" si="15"/>
        <v>19.44223107569721</v>
      </c>
      <c r="J23" s="57">
        <v>355</v>
      </c>
      <c r="K23" s="58">
        <f t="shared" si="16"/>
        <v>11.08682073703935</v>
      </c>
      <c r="L23" s="57">
        <f t="shared" si="8"/>
        <v>-377</v>
      </c>
      <c r="M23" s="58">
        <f t="shared" si="9"/>
        <v>-51.50273224043716</v>
      </c>
      <c r="N23" s="58">
        <f t="shared" si="10"/>
        <v>34.857142857142854</v>
      </c>
      <c r="O23" s="59">
        <f t="shared" si="11"/>
        <v>32.27272727272727</v>
      </c>
    </row>
    <row r="24" spans="1:15" ht="12">
      <c r="A24" s="56" t="s">
        <v>85</v>
      </c>
      <c r="B24" s="61">
        <v>6</v>
      </c>
      <c r="C24" s="66">
        <f t="shared" si="13"/>
        <v>1.662049861495845</v>
      </c>
      <c r="D24" s="61">
        <v>4</v>
      </c>
      <c r="E24" s="67">
        <f t="shared" si="14"/>
        <v>1.1730205278592376</v>
      </c>
      <c r="F24" s="68">
        <v>6</v>
      </c>
      <c r="G24" s="4">
        <f t="shared" si="7"/>
        <v>-33.33333333333334</v>
      </c>
      <c r="H24" s="57">
        <v>369</v>
      </c>
      <c r="I24" s="58">
        <f t="shared" si="15"/>
        <v>9.800796812749004</v>
      </c>
      <c r="J24" s="57">
        <v>218</v>
      </c>
      <c r="K24" s="58">
        <f t="shared" si="16"/>
        <v>6.808244846970643</v>
      </c>
      <c r="L24" s="57">
        <v>369</v>
      </c>
      <c r="M24" s="58">
        <f t="shared" si="9"/>
        <v>-40.921409214092144</v>
      </c>
      <c r="N24" s="69" t="s">
        <v>90</v>
      </c>
      <c r="O24" s="59">
        <f t="shared" si="11"/>
        <v>54.5</v>
      </c>
    </row>
    <row r="25" spans="1:15" ht="12">
      <c r="A25" s="56" t="s">
        <v>89</v>
      </c>
      <c r="B25" s="61" t="s">
        <v>90</v>
      </c>
      <c r="C25" s="61" t="s">
        <v>90</v>
      </c>
      <c r="D25" s="61">
        <v>10</v>
      </c>
      <c r="E25" s="67">
        <f t="shared" si="14"/>
        <v>2.932551319648094</v>
      </c>
      <c r="F25" s="68">
        <v>10</v>
      </c>
      <c r="G25" s="62" t="s">
        <v>93</v>
      </c>
      <c r="H25" s="61" t="s">
        <v>90</v>
      </c>
      <c r="I25" s="61" t="s">
        <v>90</v>
      </c>
      <c r="J25" s="61" t="s">
        <v>90</v>
      </c>
      <c r="K25" s="61" t="s">
        <v>90</v>
      </c>
      <c r="L25" s="61" t="s">
        <v>90</v>
      </c>
      <c r="M25" s="61" t="s">
        <v>90</v>
      </c>
      <c r="N25" s="61" t="s">
        <v>90</v>
      </c>
      <c r="O25" s="63" t="s">
        <v>90</v>
      </c>
    </row>
    <row r="26" spans="1:15" ht="9.75" customHeight="1">
      <c r="A26" s="64"/>
      <c r="B26" s="57"/>
      <c r="C26" s="58"/>
      <c r="D26" s="57"/>
      <c r="E26" s="58"/>
      <c r="F26" s="57"/>
      <c r="G26" s="4"/>
      <c r="H26" s="57"/>
      <c r="I26" s="58"/>
      <c r="J26" s="57"/>
      <c r="K26" s="58"/>
      <c r="L26" s="57"/>
      <c r="M26" s="58"/>
      <c r="N26" s="58"/>
      <c r="O26" s="59"/>
    </row>
    <row r="27" spans="1:15" s="70" customFormat="1" ht="12">
      <c r="A27" s="51" t="s">
        <v>94</v>
      </c>
      <c r="B27" s="53">
        <f>SUM(B28:B34)</f>
        <v>83</v>
      </c>
      <c r="C27" s="52">
        <f>B27/B$27*100</f>
        <v>100</v>
      </c>
      <c r="D27" s="53">
        <f>SUM(D28:D34)</f>
        <v>69</v>
      </c>
      <c r="E27" s="52">
        <f>D27/D$27*100</f>
        <v>100</v>
      </c>
      <c r="F27" s="53">
        <f aca="true" t="shared" si="17" ref="F27:F57">D27-B27</f>
        <v>-14</v>
      </c>
      <c r="G27" s="3">
        <f aca="true" t="shared" si="18" ref="G27:G57">D27/B27*100-100</f>
        <v>-16.86746987951807</v>
      </c>
      <c r="H27" s="53">
        <f>SUM(H28:H34)</f>
        <v>1227</v>
      </c>
      <c r="I27" s="52">
        <f aca="true" t="shared" si="19" ref="I27:I33">H27/H$27*100</f>
        <v>100</v>
      </c>
      <c r="J27" s="53">
        <f>SUM(J28:J34)</f>
        <v>852</v>
      </c>
      <c r="K27" s="52">
        <f aca="true" t="shared" si="20" ref="K27:K32">J27/J$27*100</f>
        <v>100</v>
      </c>
      <c r="L27" s="53">
        <f aca="true" t="shared" si="21" ref="L27:L57">J27-H27</f>
        <v>-375</v>
      </c>
      <c r="M27" s="52">
        <f aca="true" t="shared" si="22" ref="M27:M57">J27/H27*100-100</f>
        <v>-30.562347188264056</v>
      </c>
      <c r="N27" s="52">
        <f aca="true" t="shared" si="23" ref="N27:N57">H27/B27</f>
        <v>14.783132530120483</v>
      </c>
      <c r="O27" s="65">
        <f aca="true" t="shared" si="24" ref="O27:O57">J27/D27</f>
        <v>12.347826086956522</v>
      </c>
    </row>
    <row r="28" spans="1:15" ht="12">
      <c r="A28" s="56" t="s">
        <v>80</v>
      </c>
      <c r="B28" s="57">
        <v>14</v>
      </c>
      <c r="C28" s="58">
        <f aca="true" t="shared" si="25" ref="C28:E33">B28/B$27*100</f>
        <v>16.867469879518072</v>
      </c>
      <c r="D28" s="57">
        <v>11</v>
      </c>
      <c r="E28" s="58">
        <f t="shared" si="25"/>
        <v>15.942028985507244</v>
      </c>
      <c r="F28" s="57">
        <f t="shared" si="17"/>
        <v>-3</v>
      </c>
      <c r="G28" s="4">
        <f t="shared" si="18"/>
        <v>-21.42857142857143</v>
      </c>
      <c r="H28" s="57">
        <v>32</v>
      </c>
      <c r="I28" s="58">
        <f t="shared" si="19"/>
        <v>2.6079869600651997</v>
      </c>
      <c r="J28" s="57">
        <v>26</v>
      </c>
      <c r="K28" s="58">
        <f t="shared" si="20"/>
        <v>3.051643192488263</v>
      </c>
      <c r="L28" s="57">
        <f t="shared" si="21"/>
        <v>-6</v>
      </c>
      <c r="M28" s="58">
        <f t="shared" si="22"/>
        <v>-18.75</v>
      </c>
      <c r="N28" s="58">
        <f t="shared" si="23"/>
        <v>2.2857142857142856</v>
      </c>
      <c r="O28" s="59">
        <f t="shared" si="24"/>
        <v>2.3636363636363638</v>
      </c>
    </row>
    <row r="29" spans="1:15" ht="12">
      <c r="A29" s="56" t="s">
        <v>81</v>
      </c>
      <c r="B29" s="57">
        <v>15</v>
      </c>
      <c r="C29" s="58">
        <f t="shared" si="25"/>
        <v>18.072289156626507</v>
      </c>
      <c r="D29" s="57">
        <v>11</v>
      </c>
      <c r="E29" s="58">
        <f t="shared" si="25"/>
        <v>15.942028985507244</v>
      </c>
      <c r="F29" s="57">
        <f t="shared" si="17"/>
        <v>-4</v>
      </c>
      <c r="G29" s="4">
        <f t="shared" si="18"/>
        <v>-26.66666666666667</v>
      </c>
      <c r="H29" s="57">
        <v>106</v>
      </c>
      <c r="I29" s="58">
        <f t="shared" si="19"/>
        <v>8.638956805215974</v>
      </c>
      <c r="J29" s="57">
        <v>74</v>
      </c>
      <c r="K29" s="58">
        <f t="shared" si="20"/>
        <v>8.685446009389672</v>
      </c>
      <c r="L29" s="57">
        <f t="shared" si="21"/>
        <v>-32</v>
      </c>
      <c r="M29" s="58">
        <f t="shared" si="22"/>
        <v>-30.188679245283026</v>
      </c>
      <c r="N29" s="58">
        <f t="shared" si="23"/>
        <v>7.066666666666666</v>
      </c>
      <c r="O29" s="59">
        <f t="shared" si="24"/>
        <v>6.7272727272727275</v>
      </c>
    </row>
    <row r="30" spans="1:15" ht="12">
      <c r="A30" s="56" t="s">
        <v>82</v>
      </c>
      <c r="B30" s="57">
        <v>36</v>
      </c>
      <c r="C30" s="58">
        <f t="shared" si="25"/>
        <v>43.373493975903614</v>
      </c>
      <c r="D30" s="57">
        <v>37</v>
      </c>
      <c r="E30" s="58">
        <f t="shared" si="25"/>
        <v>53.62318840579711</v>
      </c>
      <c r="F30" s="57">
        <f t="shared" si="17"/>
        <v>1</v>
      </c>
      <c r="G30" s="4">
        <f t="shared" si="18"/>
        <v>2.7777777777777715</v>
      </c>
      <c r="H30" s="57">
        <v>521</v>
      </c>
      <c r="I30" s="58">
        <f t="shared" si="19"/>
        <v>42.46128769356153</v>
      </c>
      <c r="J30" s="57">
        <v>491</v>
      </c>
      <c r="K30" s="58">
        <f t="shared" si="20"/>
        <v>57.62910798122066</v>
      </c>
      <c r="L30" s="57">
        <f t="shared" si="21"/>
        <v>-30</v>
      </c>
      <c r="M30" s="58">
        <f t="shared" si="22"/>
        <v>-5.758157389635315</v>
      </c>
      <c r="N30" s="58">
        <f t="shared" si="23"/>
        <v>14.472222222222221</v>
      </c>
      <c r="O30" s="59">
        <f t="shared" si="24"/>
        <v>13.27027027027027</v>
      </c>
    </row>
    <row r="31" spans="1:15" ht="12">
      <c r="A31" s="56" t="s">
        <v>83</v>
      </c>
      <c r="B31" s="57">
        <v>14</v>
      </c>
      <c r="C31" s="58">
        <f t="shared" si="25"/>
        <v>16.867469879518072</v>
      </c>
      <c r="D31" s="57">
        <v>8</v>
      </c>
      <c r="E31" s="58">
        <f t="shared" si="25"/>
        <v>11.594202898550725</v>
      </c>
      <c r="F31" s="57">
        <f t="shared" si="17"/>
        <v>-6</v>
      </c>
      <c r="G31" s="4">
        <f t="shared" si="18"/>
        <v>-42.85714285714286</v>
      </c>
      <c r="H31" s="57">
        <v>325</v>
      </c>
      <c r="I31" s="58">
        <f t="shared" si="19"/>
        <v>26.487367563162184</v>
      </c>
      <c r="J31" s="57">
        <v>186</v>
      </c>
      <c r="K31" s="58">
        <f t="shared" si="20"/>
        <v>21.830985915492956</v>
      </c>
      <c r="L31" s="57">
        <f t="shared" si="21"/>
        <v>-139</v>
      </c>
      <c r="M31" s="58">
        <f t="shared" si="22"/>
        <v>-42.769230769230774</v>
      </c>
      <c r="N31" s="58">
        <f t="shared" si="23"/>
        <v>23.214285714285715</v>
      </c>
      <c r="O31" s="59">
        <f t="shared" si="24"/>
        <v>23.25</v>
      </c>
    </row>
    <row r="32" spans="1:15" ht="12">
      <c r="A32" s="56" t="s">
        <v>84</v>
      </c>
      <c r="B32" s="57">
        <v>1</v>
      </c>
      <c r="C32" s="58">
        <f t="shared" si="25"/>
        <v>1.2048192771084338</v>
      </c>
      <c r="D32" s="57">
        <v>2</v>
      </c>
      <c r="E32" s="58">
        <f t="shared" si="25"/>
        <v>2.898550724637681</v>
      </c>
      <c r="F32" s="57">
        <f t="shared" si="17"/>
        <v>1</v>
      </c>
      <c r="G32" s="4">
        <f t="shared" si="18"/>
        <v>100</v>
      </c>
      <c r="H32" s="57">
        <v>44</v>
      </c>
      <c r="I32" s="58">
        <f t="shared" si="19"/>
        <v>3.585982070089649</v>
      </c>
      <c r="J32" s="57">
        <v>75</v>
      </c>
      <c r="K32" s="58">
        <f t="shared" si="20"/>
        <v>8.80281690140845</v>
      </c>
      <c r="L32" s="57">
        <f t="shared" si="21"/>
        <v>31</v>
      </c>
      <c r="M32" s="58">
        <f t="shared" si="22"/>
        <v>70.45454545454547</v>
      </c>
      <c r="N32" s="58">
        <f t="shared" si="23"/>
        <v>44</v>
      </c>
      <c r="O32" s="59">
        <f t="shared" si="24"/>
        <v>37.5</v>
      </c>
    </row>
    <row r="33" spans="1:15" ht="12">
      <c r="A33" s="56" t="s">
        <v>85</v>
      </c>
      <c r="B33" s="57">
        <v>3</v>
      </c>
      <c r="C33" s="58">
        <f t="shared" si="25"/>
        <v>3.614457831325301</v>
      </c>
      <c r="D33" s="61" t="s">
        <v>90</v>
      </c>
      <c r="E33" s="61" t="s">
        <v>90</v>
      </c>
      <c r="F33" s="57">
        <v>-3</v>
      </c>
      <c r="G33" s="62">
        <v>-100</v>
      </c>
      <c r="H33" s="57">
        <v>199</v>
      </c>
      <c r="I33" s="58">
        <f t="shared" si="19"/>
        <v>16.21841890790546</v>
      </c>
      <c r="J33" s="69" t="s">
        <v>90</v>
      </c>
      <c r="K33" s="69" t="s">
        <v>90</v>
      </c>
      <c r="L33" s="57">
        <v>-199</v>
      </c>
      <c r="M33" s="58">
        <v>-100</v>
      </c>
      <c r="N33" s="58">
        <f t="shared" si="23"/>
        <v>66.33333333333333</v>
      </c>
      <c r="O33" s="71" t="s">
        <v>90</v>
      </c>
    </row>
    <row r="34" spans="1:15" ht="12" hidden="1">
      <c r="A34" s="56" t="s">
        <v>86</v>
      </c>
      <c r="B34" s="61" t="s">
        <v>90</v>
      </c>
      <c r="C34" s="61" t="s">
        <v>90</v>
      </c>
      <c r="D34" s="61" t="s">
        <v>90</v>
      </c>
      <c r="E34" s="61" t="s">
        <v>90</v>
      </c>
      <c r="F34" s="61" t="s">
        <v>90</v>
      </c>
      <c r="G34" s="72" t="s">
        <v>90</v>
      </c>
      <c r="H34" s="61" t="s">
        <v>90</v>
      </c>
      <c r="I34" s="69" t="s">
        <v>90</v>
      </c>
      <c r="J34" s="69" t="s">
        <v>90</v>
      </c>
      <c r="K34" s="69" t="s">
        <v>90</v>
      </c>
      <c r="L34" s="69" t="s">
        <v>90</v>
      </c>
      <c r="M34" s="69" t="s">
        <v>90</v>
      </c>
      <c r="N34" s="69" t="s">
        <v>90</v>
      </c>
      <c r="O34" s="71" t="s">
        <v>90</v>
      </c>
    </row>
    <row r="35" spans="1:15" ht="9.75" customHeight="1">
      <c r="A35" s="64"/>
      <c r="B35" s="57"/>
      <c r="C35" s="58"/>
      <c r="D35" s="57"/>
      <c r="E35" s="58"/>
      <c r="F35" s="57"/>
      <c r="G35" s="4"/>
      <c r="H35" s="57"/>
      <c r="I35" s="58"/>
      <c r="J35" s="57"/>
      <c r="K35" s="58"/>
      <c r="L35" s="57"/>
      <c r="M35" s="58"/>
      <c r="N35" s="58"/>
      <c r="O35" s="59"/>
    </row>
    <row r="36" spans="1:15" s="70" customFormat="1" ht="12">
      <c r="A36" s="51" t="s">
        <v>95</v>
      </c>
      <c r="B36" s="53">
        <f>SUM(B37:B45)</f>
        <v>8993</v>
      </c>
      <c r="C36" s="52">
        <f>B36/B$36*100</f>
        <v>100</v>
      </c>
      <c r="D36" s="53">
        <f>SUM(D37:D46)</f>
        <v>8515</v>
      </c>
      <c r="E36" s="52">
        <f>D36/D$36*100</f>
        <v>100</v>
      </c>
      <c r="F36" s="53">
        <f t="shared" si="17"/>
        <v>-478</v>
      </c>
      <c r="G36" s="3">
        <f t="shared" si="18"/>
        <v>-5.315245190703877</v>
      </c>
      <c r="H36" s="53">
        <f>SUM(H37:H45)</f>
        <v>71828</v>
      </c>
      <c r="I36" s="52">
        <f aca="true" t="shared" si="26" ref="I36:I44">H36/H$36*100</f>
        <v>100</v>
      </c>
      <c r="J36" s="53">
        <f>SUM(J37:J45)</f>
        <v>64039</v>
      </c>
      <c r="K36" s="52">
        <f aca="true" t="shared" si="27" ref="K36:K44">J36/J$36*100</f>
        <v>100</v>
      </c>
      <c r="L36" s="53">
        <f t="shared" si="21"/>
        <v>-7789</v>
      </c>
      <c r="M36" s="52">
        <f t="shared" si="22"/>
        <v>-10.843960572478693</v>
      </c>
      <c r="N36" s="52">
        <f t="shared" si="23"/>
        <v>7.987101078616702</v>
      </c>
      <c r="O36" s="65">
        <f t="shared" si="24"/>
        <v>7.520728126834997</v>
      </c>
    </row>
    <row r="37" spans="1:15" ht="12">
      <c r="A37" s="56" t="s">
        <v>80</v>
      </c>
      <c r="B37" s="57">
        <v>5103</v>
      </c>
      <c r="C37" s="58">
        <f aca="true" t="shared" si="28" ref="C37:E46">B37/B$36*100</f>
        <v>56.74413432669855</v>
      </c>
      <c r="D37" s="57">
        <v>4835</v>
      </c>
      <c r="E37" s="58">
        <f t="shared" si="28"/>
        <v>56.782149148561366</v>
      </c>
      <c r="F37" s="57">
        <f t="shared" si="17"/>
        <v>-268</v>
      </c>
      <c r="G37" s="4">
        <f t="shared" si="18"/>
        <v>-5.2518126592200645</v>
      </c>
      <c r="H37" s="57">
        <v>10614</v>
      </c>
      <c r="I37" s="58">
        <f t="shared" si="26"/>
        <v>14.776967199420838</v>
      </c>
      <c r="J37" s="57">
        <v>10318</v>
      </c>
      <c r="K37" s="58">
        <f t="shared" si="27"/>
        <v>16.11205671543903</v>
      </c>
      <c r="L37" s="57">
        <f t="shared" si="21"/>
        <v>-296</v>
      </c>
      <c r="M37" s="58">
        <f t="shared" si="22"/>
        <v>-2.7887695496514056</v>
      </c>
      <c r="N37" s="58">
        <f t="shared" si="23"/>
        <v>2.079952968841858</v>
      </c>
      <c r="O37" s="59">
        <f t="shared" si="24"/>
        <v>2.1340227507755944</v>
      </c>
    </row>
    <row r="38" spans="1:15" ht="12">
      <c r="A38" s="56" t="s">
        <v>81</v>
      </c>
      <c r="B38" s="57">
        <v>1857</v>
      </c>
      <c r="C38" s="58">
        <f t="shared" si="28"/>
        <v>20.64939397309018</v>
      </c>
      <c r="D38" s="57">
        <v>1836</v>
      </c>
      <c r="E38" s="58">
        <f t="shared" si="28"/>
        <v>21.561949500880797</v>
      </c>
      <c r="F38" s="57">
        <f t="shared" si="17"/>
        <v>-21</v>
      </c>
      <c r="G38" s="4">
        <f t="shared" si="18"/>
        <v>-1.1308562197092158</v>
      </c>
      <c r="H38" s="57">
        <v>12219</v>
      </c>
      <c r="I38" s="58">
        <f t="shared" si="26"/>
        <v>17.011471849418054</v>
      </c>
      <c r="J38" s="57">
        <v>12071</v>
      </c>
      <c r="K38" s="58">
        <f t="shared" si="27"/>
        <v>18.849451115726353</v>
      </c>
      <c r="L38" s="57">
        <f t="shared" si="21"/>
        <v>-148</v>
      </c>
      <c r="M38" s="58">
        <f t="shared" si="22"/>
        <v>-1.2112284147638945</v>
      </c>
      <c r="N38" s="58">
        <f t="shared" si="23"/>
        <v>6.579967689822294</v>
      </c>
      <c r="O38" s="59">
        <f t="shared" si="24"/>
        <v>6.574618736383442</v>
      </c>
    </row>
    <row r="39" spans="1:15" ht="12">
      <c r="A39" s="56" t="s">
        <v>82</v>
      </c>
      <c r="B39" s="57">
        <v>1212</v>
      </c>
      <c r="C39" s="58">
        <f t="shared" si="28"/>
        <v>13.477148893583898</v>
      </c>
      <c r="D39" s="57">
        <v>1160</v>
      </c>
      <c r="E39" s="58">
        <f t="shared" si="28"/>
        <v>13.623018203170876</v>
      </c>
      <c r="F39" s="57">
        <f t="shared" si="17"/>
        <v>-52</v>
      </c>
      <c r="G39" s="4">
        <f t="shared" si="18"/>
        <v>-4.290429042904293</v>
      </c>
      <c r="H39" s="57">
        <v>16076</v>
      </c>
      <c r="I39" s="58">
        <f t="shared" si="26"/>
        <v>22.381244083087378</v>
      </c>
      <c r="J39" s="57">
        <v>15485</v>
      </c>
      <c r="K39" s="58">
        <f t="shared" si="27"/>
        <v>24.180577460609943</v>
      </c>
      <c r="L39" s="57">
        <f t="shared" si="21"/>
        <v>-591</v>
      </c>
      <c r="M39" s="58">
        <f t="shared" si="22"/>
        <v>-3.676287633739733</v>
      </c>
      <c r="N39" s="58">
        <f t="shared" si="23"/>
        <v>13.264026402640264</v>
      </c>
      <c r="O39" s="59">
        <f t="shared" si="24"/>
        <v>13.349137931034482</v>
      </c>
    </row>
    <row r="40" spans="1:15" ht="12">
      <c r="A40" s="56" t="s">
        <v>83</v>
      </c>
      <c r="B40" s="57">
        <v>403</v>
      </c>
      <c r="C40" s="58">
        <f t="shared" si="28"/>
        <v>4.481263204714779</v>
      </c>
      <c r="D40" s="57">
        <v>349</v>
      </c>
      <c r="E40" s="58">
        <f t="shared" si="28"/>
        <v>4.098649442160893</v>
      </c>
      <c r="F40" s="57">
        <f t="shared" si="17"/>
        <v>-54</v>
      </c>
      <c r="G40" s="4">
        <f t="shared" si="18"/>
        <v>-13.399503722084376</v>
      </c>
      <c r="H40" s="57">
        <v>9502</v>
      </c>
      <c r="I40" s="58">
        <f t="shared" si="26"/>
        <v>13.228824413877597</v>
      </c>
      <c r="J40" s="57">
        <v>8187</v>
      </c>
      <c r="K40" s="58">
        <f t="shared" si="27"/>
        <v>12.784397008073206</v>
      </c>
      <c r="L40" s="57">
        <f t="shared" si="21"/>
        <v>-1315</v>
      </c>
      <c r="M40" s="58">
        <f t="shared" si="22"/>
        <v>-13.839191749105453</v>
      </c>
      <c r="N40" s="58">
        <f t="shared" si="23"/>
        <v>23.57816377171216</v>
      </c>
      <c r="O40" s="59">
        <f t="shared" si="24"/>
        <v>23.458452722063036</v>
      </c>
    </row>
    <row r="41" spans="1:15" ht="12">
      <c r="A41" s="56" t="s">
        <v>84</v>
      </c>
      <c r="B41" s="57">
        <v>248</v>
      </c>
      <c r="C41" s="58">
        <f t="shared" si="28"/>
        <v>2.757700433670633</v>
      </c>
      <c r="D41" s="57">
        <v>220</v>
      </c>
      <c r="E41" s="58">
        <f t="shared" si="28"/>
        <v>2.583675866118614</v>
      </c>
      <c r="F41" s="57">
        <f t="shared" si="17"/>
        <v>-28</v>
      </c>
      <c r="G41" s="4">
        <f t="shared" si="18"/>
        <v>-11.290322580645167</v>
      </c>
      <c r="H41" s="57">
        <v>9215</v>
      </c>
      <c r="I41" s="58">
        <f t="shared" si="26"/>
        <v>12.829258784874979</v>
      </c>
      <c r="J41" s="57">
        <v>8190</v>
      </c>
      <c r="K41" s="58">
        <f t="shared" si="27"/>
        <v>12.789081653367479</v>
      </c>
      <c r="L41" s="57">
        <f t="shared" si="21"/>
        <v>-1025</v>
      </c>
      <c r="M41" s="58">
        <f t="shared" si="22"/>
        <v>-11.123168746608798</v>
      </c>
      <c r="N41" s="58">
        <f t="shared" si="23"/>
        <v>37.15725806451613</v>
      </c>
      <c r="O41" s="59">
        <f t="shared" si="24"/>
        <v>37.22727272727273</v>
      </c>
    </row>
    <row r="42" spans="1:15" ht="12">
      <c r="A42" s="56" t="s">
        <v>85</v>
      </c>
      <c r="B42" s="57">
        <v>139</v>
      </c>
      <c r="C42" s="58">
        <f t="shared" si="28"/>
        <v>1.5456466140331369</v>
      </c>
      <c r="D42" s="57">
        <v>87</v>
      </c>
      <c r="E42" s="58">
        <f t="shared" si="28"/>
        <v>1.0217263652378157</v>
      </c>
      <c r="F42" s="57">
        <f t="shared" si="17"/>
        <v>-52</v>
      </c>
      <c r="G42" s="4">
        <f t="shared" si="18"/>
        <v>-37.410071942446045</v>
      </c>
      <c r="H42" s="57">
        <v>9370</v>
      </c>
      <c r="I42" s="58">
        <f t="shared" si="26"/>
        <v>13.045052068831097</v>
      </c>
      <c r="J42" s="57">
        <v>5766</v>
      </c>
      <c r="K42" s="58">
        <f t="shared" si="27"/>
        <v>9.003888255594248</v>
      </c>
      <c r="L42" s="57">
        <f t="shared" si="21"/>
        <v>-3604</v>
      </c>
      <c r="M42" s="58">
        <f t="shared" si="22"/>
        <v>-38.46318036286019</v>
      </c>
      <c r="N42" s="58">
        <f t="shared" si="23"/>
        <v>67.41007194244604</v>
      </c>
      <c r="O42" s="59">
        <f t="shared" si="24"/>
        <v>66.27586206896552</v>
      </c>
    </row>
    <row r="43" spans="1:15" ht="12">
      <c r="A43" s="56" t="s">
        <v>86</v>
      </c>
      <c r="B43" s="57">
        <v>26</v>
      </c>
      <c r="C43" s="58">
        <f t="shared" si="28"/>
        <v>0.28911375514288895</v>
      </c>
      <c r="D43" s="57">
        <v>25</v>
      </c>
      <c r="E43" s="58">
        <f t="shared" si="28"/>
        <v>0.2935995302407516</v>
      </c>
      <c r="F43" s="57">
        <f t="shared" si="17"/>
        <v>-1</v>
      </c>
      <c r="G43" s="4">
        <f t="shared" si="18"/>
        <v>-3.8461538461538396</v>
      </c>
      <c r="H43" s="57">
        <v>3622</v>
      </c>
      <c r="I43" s="58">
        <f t="shared" si="26"/>
        <v>5.042601770897144</v>
      </c>
      <c r="J43" s="57">
        <v>3547</v>
      </c>
      <c r="K43" s="58">
        <f t="shared" si="27"/>
        <v>5.538812286263059</v>
      </c>
      <c r="L43" s="57">
        <f t="shared" si="21"/>
        <v>-75</v>
      </c>
      <c r="M43" s="58">
        <f t="shared" si="22"/>
        <v>-2.070679182771954</v>
      </c>
      <c r="N43" s="58">
        <f t="shared" si="23"/>
        <v>139.30769230769232</v>
      </c>
      <c r="O43" s="59">
        <f t="shared" si="24"/>
        <v>141.88</v>
      </c>
    </row>
    <row r="44" spans="1:15" ht="12">
      <c r="A44" s="56" t="s">
        <v>87</v>
      </c>
      <c r="B44" s="57">
        <v>5</v>
      </c>
      <c r="C44" s="58">
        <f t="shared" si="28"/>
        <v>0.055598799065940174</v>
      </c>
      <c r="D44" s="57">
        <v>2</v>
      </c>
      <c r="E44" s="58">
        <f t="shared" si="28"/>
        <v>0.023487962419260128</v>
      </c>
      <c r="F44" s="57">
        <f t="shared" si="17"/>
        <v>-3</v>
      </c>
      <c r="G44" s="4">
        <f t="shared" si="18"/>
        <v>-60</v>
      </c>
      <c r="H44" s="57">
        <v>1210</v>
      </c>
      <c r="I44" s="58">
        <f t="shared" si="26"/>
        <v>1.6845798295929164</v>
      </c>
      <c r="J44" s="57">
        <v>475</v>
      </c>
      <c r="K44" s="58">
        <f t="shared" si="27"/>
        <v>0.7417355049266853</v>
      </c>
      <c r="L44" s="57">
        <f t="shared" si="21"/>
        <v>-735</v>
      </c>
      <c r="M44" s="58">
        <f t="shared" si="22"/>
        <v>-60.74380165289256</v>
      </c>
      <c r="N44" s="58">
        <f t="shared" si="23"/>
        <v>242</v>
      </c>
      <c r="O44" s="59">
        <f t="shared" si="24"/>
        <v>237.5</v>
      </c>
    </row>
    <row r="45" spans="1:15" ht="12">
      <c r="A45" s="56" t="s">
        <v>88</v>
      </c>
      <c r="B45" s="61" t="s">
        <v>90</v>
      </c>
      <c r="C45" s="61" t="s">
        <v>90</v>
      </c>
      <c r="D45" s="61" t="s">
        <v>90</v>
      </c>
      <c r="E45" s="61" t="s">
        <v>90</v>
      </c>
      <c r="F45" s="61" t="s">
        <v>90</v>
      </c>
      <c r="G45" s="72" t="s">
        <v>90</v>
      </c>
      <c r="H45" s="61" t="s">
        <v>90</v>
      </c>
      <c r="I45" s="61" t="s">
        <v>90</v>
      </c>
      <c r="J45" s="61" t="s">
        <v>90</v>
      </c>
      <c r="K45" s="61" t="s">
        <v>90</v>
      </c>
      <c r="L45" s="61" t="s">
        <v>90</v>
      </c>
      <c r="M45" s="61" t="s">
        <v>90</v>
      </c>
      <c r="N45" s="61" t="s">
        <v>90</v>
      </c>
      <c r="O45" s="63" t="s">
        <v>90</v>
      </c>
    </row>
    <row r="46" spans="1:15" ht="12">
      <c r="A46" s="56" t="s">
        <v>89</v>
      </c>
      <c r="B46" s="61" t="s">
        <v>90</v>
      </c>
      <c r="C46" s="61" t="s">
        <v>90</v>
      </c>
      <c r="D46" s="61">
        <v>1</v>
      </c>
      <c r="E46" s="73">
        <f t="shared" si="28"/>
        <v>0.011743981209630064</v>
      </c>
      <c r="F46" s="57">
        <v>1</v>
      </c>
      <c r="G46" s="72" t="s">
        <v>90</v>
      </c>
      <c r="H46" s="61" t="s">
        <v>90</v>
      </c>
      <c r="I46" s="61" t="s">
        <v>90</v>
      </c>
      <c r="J46" s="61" t="s">
        <v>90</v>
      </c>
      <c r="K46" s="61" t="s">
        <v>90</v>
      </c>
      <c r="L46" s="61" t="s">
        <v>90</v>
      </c>
      <c r="M46" s="61" t="s">
        <v>90</v>
      </c>
      <c r="N46" s="61" t="s">
        <v>90</v>
      </c>
      <c r="O46" s="63" t="s">
        <v>90</v>
      </c>
    </row>
    <row r="47" spans="1:15" ht="9.75" customHeight="1">
      <c r="A47" s="64"/>
      <c r="B47" s="57"/>
      <c r="C47" s="58"/>
      <c r="D47" s="57"/>
      <c r="E47" s="58"/>
      <c r="F47" s="57"/>
      <c r="G47" s="4"/>
      <c r="H47" s="57"/>
      <c r="I47" s="58"/>
      <c r="J47" s="57"/>
      <c r="K47" s="58"/>
      <c r="L47" s="57"/>
      <c r="M47" s="58"/>
      <c r="N47" s="58"/>
      <c r="O47" s="59"/>
    </row>
    <row r="48" spans="1:15" s="70" customFormat="1" ht="11.25" customHeight="1">
      <c r="A48" s="51" t="s">
        <v>96</v>
      </c>
      <c r="B48" s="53">
        <f>SUM(B49:B57)</f>
        <v>8085</v>
      </c>
      <c r="C48" s="52">
        <f>B48/B$48*100</f>
        <v>100</v>
      </c>
      <c r="D48" s="53">
        <f>SUM(D49:D58)</f>
        <v>6873</v>
      </c>
      <c r="E48" s="52">
        <f>D48/D$48*100</f>
        <v>100</v>
      </c>
      <c r="F48" s="53">
        <f t="shared" si="17"/>
        <v>-1212</v>
      </c>
      <c r="G48" s="3">
        <f t="shared" si="18"/>
        <v>-14.990723562152127</v>
      </c>
      <c r="H48" s="53">
        <f>SUM(H49:H57)</f>
        <v>151973</v>
      </c>
      <c r="I48" s="52">
        <f aca="true" t="shared" si="29" ref="I48:I57">H48/H$48*100</f>
        <v>100</v>
      </c>
      <c r="J48" s="53">
        <f>SUM(J49:J57)</f>
        <v>131752</v>
      </c>
      <c r="K48" s="52">
        <f aca="true" t="shared" si="30" ref="K48:K57">J48/J$48*100</f>
        <v>100</v>
      </c>
      <c r="L48" s="53">
        <f t="shared" si="21"/>
        <v>-20221</v>
      </c>
      <c r="M48" s="52">
        <f t="shared" si="22"/>
        <v>-13.305652977831585</v>
      </c>
      <c r="N48" s="52">
        <f t="shared" si="23"/>
        <v>18.796907854050712</v>
      </c>
      <c r="O48" s="65">
        <f t="shared" si="24"/>
        <v>19.169503855667102</v>
      </c>
    </row>
    <row r="49" spans="1:15" ht="12">
      <c r="A49" s="56" t="s">
        <v>80</v>
      </c>
      <c r="B49" s="57">
        <v>3738</v>
      </c>
      <c r="C49" s="58">
        <f aca="true" t="shared" si="31" ref="C49:E58">B49/B$48*100</f>
        <v>46.23376623376623</v>
      </c>
      <c r="D49" s="57">
        <v>3208</v>
      </c>
      <c r="E49" s="58">
        <f t="shared" si="31"/>
        <v>46.6753964789757</v>
      </c>
      <c r="F49" s="57">
        <f t="shared" si="17"/>
        <v>-530</v>
      </c>
      <c r="G49" s="4">
        <f t="shared" si="18"/>
        <v>-14.178705189941141</v>
      </c>
      <c r="H49" s="57">
        <v>8520</v>
      </c>
      <c r="I49" s="58">
        <f t="shared" si="29"/>
        <v>5.606259006534056</v>
      </c>
      <c r="J49" s="57">
        <v>7346</v>
      </c>
      <c r="K49" s="58">
        <f t="shared" si="30"/>
        <v>5.5756269354544905</v>
      </c>
      <c r="L49" s="57">
        <f t="shared" si="21"/>
        <v>-1174</v>
      </c>
      <c r="M49" s="58">
        <f t="shared" si="22"/>
        <v>-13.779342723004689</v>
      </c>
      <c r="N49" s="58">
        <f t="shared" si="23"/>
        <v>2.279293739967897</v>
      </c>
      <c r="O49" s="59">
        <f t="shared" si="24"/>
        <v>2.289900249376559</v>
      </c>
    </row>
    <row r="50" spans="1:15" ht="12">
      <c r="A50" s="56" t="s">
        <v>81</v>
      </c>
      <c r="B50" s="57">
        <v>1560</v>
      </c>
      <c r="C50" s="58">
        <f t="shared" si="31"/>
        <v>19.29499072356215</v>
      </c>
      <c r="D50" s="57">
        <v>1322</v>
      </c>
      <c r="E50" s="58">
        <f t="shared" si="31"/>
        <v>19.234686454241235</v>
      </c>
      <c r="F50" s="57">
        <f t="shared" si="17"/>
        <v>-238</v>
      </c>
      <c r="G50" s="4">
        <f t="shared" si="18"/>
        <v>-15.256410256410263</v>
      </c>
      <c r="H50" s="57">
        <v>10283</v>
      </c>
      <c r="I50" s="58">
        <f t="shared" si="29"/>
        <v>6.766333493449494</v>
      </c>
      <c r="J50" s="57">
        <v>8764</v>
      </c>
      <c r="K50" s="58">
        <f t="shared" si="30"/>
        <v>6.651891432388123</v>
      </c>
      <c r="L50" s="57">
        <f t="shared" si="21"/>
        <v>-1519</v>
      </c>
      <c r="M50" s="58">
        <f t="shared" si="22"/>
        <v>-14.771953710006798</v>
      </c>
      <c r="N50" s="58">
        <f t="shared" si="23"/>
        <v>6.591666666666667</v>
      </c>
      <c r="O50" s="59">
        <f t="shared" si="24"/>
        <v>6.6293494704992435</v>
      </c>
    </row>
    <row r="51" spans="1:15" ht="12">
      <c r="A51" s="56" t="s">
        <v>82</v>
      </c>
      <c r="B51" s="57">
        <v>1172</v>
      </c>
      <c r="C51" s="58">
        <f t="shared" si="31"/>
        <v>14.495980210265923</v>
      </c>
      <c r="D51" s="57">
        <v>968</v>
      </c>
      <c r="E51" s="58">
        <f t="shared" si="31"/>
        <v>14.084097191910375</v>
      </c>
      <c r="F51" s="57">
        <f t="shared" si="17"/>
        <v>-204</v>
      </c>
      <c r="G51" s="4">
        <f t="shared" si="18"/>
        <v>-17.406143344709903</v>
      </c>
      <c r="H51" s="57">
        <v>16177</v>
      </c>
      <c r="I51" s="58">
        <f t="shared" si="29"/>
        <v>10.644653984589368</v>
      </c>
      <c r="J51" s="57">
        <v>13108</v>
      </c>
      <c r="K51" s="58">
        <f t="shared" si="30"/>
        <v>9.94899508166859</v>
      </c>
      <c r="L51" s="57">
        <f t="shared" si="21"/>
        <v>-3069</v>
      </c>
      <c r="M51" s="58">
        <f t="shared" si="22"/>
        <v>-18.971379118501574</v>
      </c>
      <c r="N51" s="58">
        <f t="shared" si="23"/>
        <v>13.802901023890785</v>
      </c>
      <c r="O51" s="59">
        <f t="shared" si="24"/>
        <v>13.541322314049587</v>
      </c>
    </row>
    <row r="52" spans="1:15" ht="12">
      <c r="A52" s="56" t="s">
        <v>83</v>
      </c>
      <c r="B52" s="57">
        <v>524</v>
      </c>
      <c r="C52" s="58">
        <f t="shared" si="31"/>
        <v>6.481137909709338</v>
      </c>
      <c r="D52" s="57">
        <v>449</v>
      </c>
      <c r="E52" s="58">
        <f t="shared" si="31"/>
        <v>6.532809544594791</v>
      </c>
      <c r="F52" s="57">
        <f t="shared" si="17"/>
        <v>-75</v>
      </c>
      <c r="G52" s="4">
        <f t="shared" si="18"/>
        <v>-14.312977099236647</v>
      </c>
      <c r="H52" s="57">
        <v>12467</v>
      </c>
      <c r="I52" s="58">
        <f t="shared" si="29"/>
        <v>8.203430872589209</v>
      </c>
      <c r="J52" s="57">
        <v>10750</v>
      </c>
      <c r="K52" s="58">
        <f t="shared" si="30"/>
        <v>8.159268929503916</v>
      </c>
      <c r="L52" s="57">
        <f t="shared" si="21"/>
        <v>-1717</v>
      </c>
      <c r="M52" s="58">
        <f t="shared" si="22"/>
        <v>-13.772359027833474</v>
      </c>
      <c r="N52" s="58">
        <f t="shared" si="23"/>
        <v>23.791984732824428</v>
      </c>
      <c r="O52" s="59">
        <f t="shared" si="24"/>
        <v>23.942093541202674</v>
      </c>
    </row>
    <row r="53" spans="1:15" ht="12">
      <c r="A53" s="56" t="s">
        <v>84</v>
      </c>
      <c r="B53" s="57">
        <v>468</v>
      </c>
      <c r="C53" s="58">
        <f t="shared" si="31"/>
        <v>5.788497217068646</v>
      </c>
      <c r="D53" s="57">
        <v>347</v>
      </c>
      <c r="E53" s="58">
        <f t="shared" si="31"/>
        <v>5.048741452058781</v>
      </c>
      <c r="F53" s="57">
        <f t="shared" si="17"/>
        <v>-121</v>
      </c>
      <c r="G53" s="4">
        <f t="shared" si="18"/>
        <v>-25.85470085470085</v>
      </c>
      <c r="H53" s="57">
        <v>17869</v>
      </c>
      <c r="I53" s="58">
        <f t="shared" si="29"/>
        <v>11.758009646450358</v>
      </c>
      <c r="J53" s="57">
        <v>13232</v>
      </c>
      <c r="K53" s="58">
        <f t="shared" si="30"/>
        <v>10.043111300018216</v>
      </c>
      <c r="L53" s="57">
        <f t="shared" si="21"/>
        <v>-4637</v>
      </c>
      <c r="M53" s="58">
        <f t="shared" si="22"/>
        <v>-25.949969220437623</v>
      </c>
      <c r="N53" s="58">
        <f t="shared" si="23"/>
        <v>38.18162393162393</v>
      </c>
      <c r="O53" s="59">
        <f t="shared" si="24"/>
        <v>38.13256484149856</v>
      </c>
    </row>
    <row r="54" spans="1:15" ht="12">
      <c r="A54" s="56" t="s">
        <v>85</v>
      </c>
      <c r="B54" s="57">
        <v>343</v>
      </c>
      <c r="C54" s="58">
        <f t="shared" si="31"/>
        <v>4.242424242424243</v>
      </c>
      <c r="D54" s="57">
        <v>334</v>
      </c>
      <c r="E54" s="58">
        <f t="shared" si="31"/>
        <v>4.859595518696349</v>
      </c>
      <c r="F54" s="57">
        <f t="shared" si="17"/>
        <v>-9</v>
      </c>
      <c r="G54" s="4">
        <f t="shared" si="18"/>
        <v>-2.623906705539355</v>
      </c>
      <c r="H54" s="57">
        <v>23622</v>
      </c>
      <c r="I54" s="58">
        <f t="shared" si="29"/>
        <v>15.543550499101814</v>
      </c>
      <c r="J54" s="57">
        <v>22803</v>
      </c>
      <c r="K54" s="58">
        <f t="shared" si="30"/>
        <v>17.307517153439797</v>
      </c>
      <c r="L54" s="57">
        <f t="shared" si="21"/>
        <v>-819</v>
      </c>
      <c r="M54" s="58">
        <f t="shared" si="22"/>
        <v>-3.4671069342138736</v>
      </c>
      <c r="N54" s="58">
        <f t="shared" si="23"/>
        <v>68.86880466472303</v>
      </c>
      <c r="O54" s="59">
        <f t="shared" si="24"/>
        <v>68.27245508982035</v>
      </c>
    </row>
    <row r="55" spans="1:15" ht="12">
      <c r="A55" s="56" t="s">
        <v>86</v>
      </c>
      <c r="B55" s="57">
        <v>185</v>
      </c>
      <c r="C55" s="58">
        <f t="shared" si="31"/>
        <v>2.2881880024737167</v>
      </c>
      <c r="D55" s="57">
        <v>158</v>
      </c>
      <c r="E55" s="58">
        <f t="shared" si="31"/>
        <v>2.2988505747126435</v>
      </c>
      <c r="F55" s="57">
        <f t="shared" si="17"/>
        <v>-27</v>
      </c>
      <c r="G55" s="4">
        <f t="shared" si="18"/>
        <v>-14.594594594594597</v>
      </c>
      <c r="H55" s="57">
        <v>24896</v>
      </c>
      <c r="I55" s="58">
        <f t="shared" si="29"/>
        <v>16.381857303599983</v>
      </c>
      <c r="J55" s="57">
        <v>21555</v>
      </c>
      <c r="K55" s="58">
        <f t="shared" si="30"/>
        <v>16.36028295585646</v>
      </c>
      <c r="L55" s="57">
        <f t="shared" si="21"/>
        <v>-3341</v>
      </c>
      <c r="M55" s="58">
        <f t="shared" si="22"/>
        <v>-13.419826478149105</v>
      </c>
      <c r="N55" s="58">
        <f t="shared" si="23"/>
        <v>134.57297297297296</v>
      </c>
      <c r="O55" s="59">
        <f t="shared" si="24"/>
        <v>136.4240506329114</v>
      </c>
    </row>
    <row r="56" spans="1:15" ht="12">
      <c r="A56" s="56" t="s">
        <v>87</v>
      </c>
      <c r="B56" s="57">
        <v>45</v>
      </c>
      <c r="C56" s="58">
        <f t="shared" si="31"/>
        <v>0.5565862708719851</v>
      </c>
      <c r="D56" s="57">
        <v>37</v>
      </c>
      <c r="E56" s="58">
        <f t="shared" si="31"/>
        <v>0.5383384257238469</v>
      </c>
      <c r="F56" s="57">
        <f t="shared" si="17"/>
        <v>-8</v>
      </c>
      <c r="G56" s="4">
        <f t="shared" si="18"/>
        <v>-17.777777777777786</v>
      </c>
      <c r="H56" s="57">
        <v>11242</v>
      </c>
      <c r="I56" s="58">
        <f t="shared" si="29"/>
        <v>7.397366637494818</v>
      </c>
      <c r="J56" s="57">
        <v>9297</v>
      </c>
      <c r="K56" s="58">
        <f t="shared" si="30"/>
        <v>7.056439370939341</v>
      </c>
      <c r="L56" s="57">
        <f t="shared" si="21"/>
        <v>-1945</v>
      </c>
      <c r="M56" s="58">
        <f t="shared" si="22"/>
        <v>-17.301191958726207</v>
      </c>
      <c r="N56" s="58">
        <f t="shared" si="23"/>
        <v>249.82222222222222</v>
      </c>
      <c r="O56" s="59">
        <f t="shared" si="24"/>
        <v>251.27027027027026</v>
      </c>
    </row>
    <row r="57" spans="1:15" ht="12">
      <c r="A57" s="56" t="s">
        <v>88</v>
      </c>
      <c r="B57" s="57">
        <v>50</v>
      </c>
      <c r="C57" s="58">
        <f t="shared" si="31"/>
        <v>0.6184291898577613</v>
      </c>
      <c r="D57" s="57">
        <v>47</v>
      </c>
      <c r="E57" s="58">
        <f t="shared" si="31"/>
        <v>0.6838352975411028</v>
      </c>
      <c r="F57" s="57">
        <f t="shared" si="17"/>
        <v>-3</v>
      </c>
      <c r="G57" s="4">
        <f t="shared" si="18"/>
        <v>-6</v>
      </c>
      <c r="H57" s="57">
        <v>26897</v>
      </c>
      <c r="I57" s="58">
        <f t="shared" si="29"/>
        <v>17.6985385561909</v>
      </c>
      <c r="J57" s="57">
        <v>24897</v>
      </c>
      <c r="K57" s="58">
        <f t="shared" si="30"/>
        <v>18.896866840731068</v>
      </c>
      <c r="L57" s="57">
        <f t="shared" si="21"/>
        <v>-2000</v>
      </c>
      <c r="M57" s="58">
        <f t="shared" si="22"/>
        <v>-7.43577350633899</v>
      </c>
      <c r="N57" s="58">
        <f t="shared" si="23"/>
        <v>537.94</v>
      </c>
      <c r="O57" s="59">
        <f t="shared" si="24"/>
        <v>529.7234042553191</v>
      </c>
    </row>
    <row r="58" spans="1:15" ht="12">
      <c r="A58" s="56" t="s">
        <v>89</v>
      </c>
      <c r="B58" s="61" t="s">
        <v>90</v>
      </c>
      <c r="C58" s="61" t="s">
        <v>90</v>
      </c>
      <c r="D58" s="57">
        <v>3</v>
      </c>
      <c r="E58" s="58">
        <f t="shared" si="31"/>
        <v>0.043649061545176775</v>
      </c>
      <c r="F58" s="57">
        <v>3</v>
      </c>
      <c r="G58" s="72" t="s">
        <v>90</v>
      </c>
      <c r="H58" s="61" t="s">
        <v>90</v>
      </c>
      <c r="I58" s="61" t="s">
        <v>90</v>
      </c>
      <c r="J58" s="61" t="s">
        <v>90</v>
      </c>
      <c r="K58" s="61" t="s">
        <v>90</v>
      </c>
      <c r="L58" s="61" t="s">
        <v>90</v>
      </c>
      <c r="M58" s="61" t="s">
        <v>90</v>
      </c>
      <c r="N58" s="61" t="s">
        <v>90</v>
      </c>
      <c r="O58" s="63" t="s">
        <v>90</v>
      </c>
    </row>
    <row r="59" spans="1:15" ht="9.75" customHeight="1">
      <c r="A59" s="64"/>
      <c r="B59" s="57"/>
      <c r="C59" s="58"/>
      <c r="D59" s="57"/>
      <c r="E59" s="58"/>
      <c r="F59" s="57"/>
      <c r="G59" s="4"/>
      <c r="H59" s="57"/>
      <c r="I59" s="58"/>
      <c r="J59" s="57"/>
      <c r="K59" s="58"/>
      <c r="L59" s="57"/>
      <c r="M59" s="58"/>
      <c r="N59" s="58"/>
      <c r="O59" s="59"/>
    </row>
    <row r="60" spans="1:15" s="70" customFormat="1" ht="24">
      <c r="A60" s="51" t="s">
        <v>97</v>
      </c>
      <c r="B60" s="53">
        <f>SUM(B61:B69)</f>
        <v>138</v>
      </c>
      <c r="C60" s="52">
        <f>B60/B$60*100</f>
        <v>100</v>
      </c>
      <c r="D60" s="53">
        <f>SUM(D61:D70)</f>
        <v>163</v>
      </c>
      <c r="E60" s="52">
        <f>D60/D$60*100</f>
        <v>100</v>
      </c>
      <c r="F60" s="53">
        <f aca="true" t="shared" si="32" ref="F60:F92">D60-B60</f>
        <v>25</v>
      </c>
      <c r="G60" s="3">
        <f aca="true" t="shared" si="33" ref="G60:G92">D60/B60*100-100</f>
        <v>18.1159420289855</v>
      </c>
      <c r="H60" s="53">
        <f>SUM(H61:H69)</f>
        <v>2994</v>
      </c>
      <c r="I60" s="52">
        <f aca="true" t="shared" si="34" ref="I60:I68">H60/H$60*100</f>
        <v>100</v>
      </c>
      <c r="J60" s="53">
        <f>SUM(J61:J69)</f>
        <v>2926</v>
      </c>
      <c r="K60" s="52">
        <f aca="true" t="shared" si="35" ref="K60:K68">J60/J$60*100</f>
        <v>100</v>
      </c>
      <c r="L60" s="53">
        <f aca="true" t="shared" si="36" ref="L60:L92">J60-H60</f>
        <v>-68</v>
      </c>
      <c r="M60" s="52">
        <f aca="true" t="shared" si="37" ref="M60:M92">J60/H60*100-100</f>
        <v>-2.271209084836329</v>
      </c>
      <c r="N60" s="52">
        <f aca="true" t="shared" si="38" ref="N60:N92">H60/B60</f>
        <v>21.695652173913043</v>
      </c>
      <c r="O60" s="65">
        <f aca="true" t="shared" si="39" ref="O60:O93">J60/D60</f>
        <v>17.950920245398773</v>
      </c>
    </row>
    <row r="61" spans="1:15" ht="12">
      <c r="A61" s="56" t="s">
        <v>80</v>
      </c>
      <c r="B61" s="57">
        <v>36</v>
      </c>
      <c r="C61" s="58">
        <f aca="true" t="shared" si="40" ref="C61:E68">B61/B$60*100</f>
        <v>26.08695652173913</v>
      </c>
      <c r="D61" s="57">
        <v>46</v>
      </c>
      <c r="E61" s="58">
        <f t="shared" si="40"/>
        <v>28.22085889570552</v>
      </c>
      <c r="F61" s="57">
        <f t="shared" si="32"/>
        <v>10</v>
      </c>
      <c r="G61" s="4">
        <f t="shared" si="33"/>
        <v>27.77777777777777</v>
      </c>
      <c r="H61" s="57">
        <v>88</v>
      </c>
      <c r="I61" s="58">
        <f t="shared" si="34"/>
        <v>2.9392117568470275</v>
      </c>
      <c r="J61" s="57">
        <v>115</v>
      </c>
      <c r="K61" s="58">
        <f t="shared" si="35"/>
        <v>3.93028024606972</v>
      </c>
      <c r="L61" s="57">
        <f t="shared" si="36"/>
        <v>27</v>
      </c>
      <c r="M61" s="58">
        <f t="shared" si="37"/>
        <v>30.681818181818187</v>
      </c>
      <c r="N61" s="58">
        <f t="shared" si="38"/>
        <v>2.4444444444444446</v>
      </c>
      <c r="O61" s="59">
        <f t="shared" si="39"/>
        <v>2.5</v>
      </c>
    </row>
    <row r="62" spans="1:15" ht="12">
      <c r="A62" s="56" t="s">
        <v>81</v>
      </c>
      <c r="B62" s="57">
        <v>33</v>
      </c>
      <c r="C62" s="58">
        <f t="shared" si="40"/>
        <v>23.91304347826087</v>
      </c>
      <c r="D62" s="57">
        <v>29</v>
      </c>
      <c r="E62" s="58">
        <f t="shared" si="40"/>
        <v>17.791411042944784</v>
      </c>
      <c r="F62" s="57">
        <f t="shared" si="32"/>
        <v>-4</v>
      </c>
      <c r="G62" s="4">
        <f t="shared" si="33"/>
        <v>-12.121212121212125</v>
      </c>
      <c r="H62" s="57">
        <v>201</v>
      </c>
      <c r="I62" s="58">
        <f t="shared" si="34"/>
        <v>6.713426853707414</v>
      </c>
      <c r="J62" s="57">
        <v>192</v>
      </c>
      <c r="K62" s="58">
        <f t="shared" si="35"/>
        <v>6.561859193438141</v>
      </c>
      <c r="L62" s="57">
        <f t="shared" si="36"/>
        <v>-9</v>
      </c>
      <c r="M62" s="58">
        <f t="shared" si="37"/>
        <v>-4.477611940298516</v>
      </c>
      <c r="N62" s="58">
        <f t="shared" si="38"/>
        <v>6.090909090909091</v>
      </c>
      <c r="O62" s="59">
        <f t="shared" si="39"/>
        <v>6.620689655172414</v>
      </c>
    </row>
    <row r="63" spans="1:15" ht="12">
      <c r="A63" s="56" t="s">
        <v>82</v>
      </c>
      <c r="B63" s="57">
        <v>36</v>
      </c>
      <c r="C63" s="58">
        <f t="shared" si="40"/>
        <v>26.08695652173913</v>
      </c>
      <c r="D63" s="57">
        <v>39</v>
      </c>
      <c r="E63" s="58">
        <f t="shared" si="40"/>
        <v>23.92638036809816</v>
      </c>
      <c r="F63" s="57">
        <f t="shared" si="32"/>
        <v>3</v>
      </c>
      <c r="G63" s="4">
        <f t="shared" si="33"/>
        <v>8.333333333333329</v>
      </c>
      <c r="H63" s="57">
        <v>503</v>
      </c>
      <c r="I63" s="58">
        <f t="shared" si="34"/>
        <v>16.800267201068806</v>
      </c>
      <c r="J63" s="57">
        <v>554</v>
      </c>
      <c r="K63" s="58">
        <f t="shared" si="35"/>
        <v>18.9336978810663</v>
      </c>
      <c r="L63" s="57">
        <f t="shared" si="36"/>
        <v>51</v>
      </c>
      <c r="M63" s="58">
        <f t="shared" si="37"/>
        <v>10.13916500994037</v>
      </c>
      <c r="N63" s="58">
        <f t="shared" si="38"/>
        <v>13.972222222222221</v>
      </c>
      <c r="O63" s="59">
        <f t="shared" si="39"/>
        <v>14.205128205128204</v>
      </c>
    </row>
    <row r="64" spans="1:15" ht="12">
      <c r="A64" s="56" t="s">
        <v>83</v>
      </c>
      <c r="B64" s="57">
        <v>10</v>
      </c>
      <c r="C64" s="58">
        <f t="shared" si="40"/>
        <v>7.246376811594203</v>
      </c>
      <c r="D64" s="57">
        <v>10</v>
      </c>
      <c r="E64" s="58">
        <f t="shared" si="40"/>
        <v>6.134969325153374</v>
      </c>
      <c r="F64" s="57">
        <f t="shared" si="32"/>
        <v>0</v>
      </c>
      <c r="G64" s="4">
        <f t="shared" si="33"/>
        <v>0</v>
      </c>
      <c r="H64" s="57">
        <v>233</v>
      </c>
      <c r="I64" s="58">
        <f t="shared" si="34"/>
        <v>7.782231128924516</v>
      </c>
      <c r="J64" s="57">
        <v>235</v>
      </c>
      <c r="K64" s="58">
        <f t="shared" si="35"/>
        <v>8.031442241968557</v>
      </c>
      <c r="L64" s="57">
        <f t="shared" si="36"/>
        <v>2</v>
      </c>
      <c r="M64" s="58">
        <f t="shared" si="37"/>
        <v>0.8583690987124442</v>
      </c>
      <c r="N64" s="58">
        <f t="shared" si="38"/>
        <v>23.3</v>
      </c>
      <c r="O64" s="59">
        <f t="shared" si="39"/>
        <v>23.5</v>
      </c>
    </row>
    <row r="65" spans="1:15" ht="12">
      <c r="A65" s="56" t="s">
        <v>84</v>
      </c>
      <c r="B65" s="57">
        <v>4</v>
      </c>
      <c r="C65" s="58">
        <f t="shared" si="40"/>
        <v>2.898550724637681</v>
      </c>
      <c r="D65" s="57">
        <v>4</v>
      </c>
      <c r="E65" s="58">
        <f t="shared" si="40"/>
        <v>2.4539877300613497</v>
      </c>
      <c r="F65" s="57">
        <f t="shared" si="32"/>
        <v>0</v>
      </c>
      <c r="G65" s="4">
        <f t="shared" si="33"/>
        <v>0</v>
      </c>
      <c r="H65" s="57">
        <v>166</v>
      </c>
      <c r="I65" s="58">
        <f t="shared" si="34"/>
        <v>5.544422177688711</v>
      </c>
      <c r="J65" s="57">
        <v>174</v>
      </c>
      <c r="K65" s="58">
        <f t="shared" si="35"/>
        <v>5.946684894053315</v>
      </c>
      <c r="L65" s="57">
        <f t="shared" si="36"/>
        <v>8</v>
      </c>
      <c r="M65" s="58">
        <f t="shared" si="37"/>
        <v>4.819277108433724</v>
      </c>
      <c r="N65" s="58">
        <f t="shared" si="38"/>
        <v>41.5</v>
      </c>
      <c r="O65" s="59">
        <f t="shared" si="39"/>
        <v>43.5</v>
      </c>
    </row>
    <row r="66" spans="1:15" ht="12">
      <c r="A66" s="56" t="s">
        <v>85</v>
      </c>
      <c r="B66" s="57">
        <v>13</v>
      </c>
      <c r="C66" s="58">
        <f t="shared" si="40"/>
        <v>9.420289855072465</v>
      </c>
      <c r="D66" s="57">
        <v>13</v>
      </c>
      <c r="E66" s="58">
        <f t="shared" si="40"/>
        <v>7.975460122699387</v>
      </c>
      <c r="F66" s="57">
        <f t="shared" si="32"/>
        <v>0</v>
      </c>
      <c r="G66" s="4">
        <f t="shared" si="33"/>
        <v>0</v>
      </c>
      <c r="H66" s="57">
        <v>880</v>
      </c>
      <c r="I66" s="58">
        <f t="shared" si="34"/>
        <v>29.392117568470272</v>
      </c>
      <c r="J66" s="57">
        <v>903</v>
      </c>
      <c r="K66" s="58">
        <f t="shared" si="35"/>
        <v>30.861244019138756</v>
      </c>
      <c r="L66" s="57">
        <f t="shared" si="36"/>
        <v>23</v>
      </c>
      <c r="M66" s="58">
        <f t="shared" si="37"/>
        <v>2.6136363636363598</v>
      </c>
      <c r="N66" s="58">
        <f t="shared" si="38"/>
        <v>67.6923076923077</v>
      </c>
      <c r="O66" s="59">
        <f t="shared" si="39"/>
        <v>69.46153846153847</v>
      </c>
    </row>
    <row r="67" spans="1:15" ht="12">
      <c r="A67" s="56" t="s">
        <v>86</v>
      </c>
      <c r="B67" s="57">
        <v>5</v>
      </c>
      <c r="C67" s="58">
        <f t="shared" si="40"/>
        <v>3.6231884057971016</v>
      </c>
      <c r="D67" s="57">
        <v>4</v>
      </c>
      <c r="E67" s="58">
        <f t="shared" si="40"/>
        <v>2.4539877300613497</v>
      </c>
      <c r="F67" s="57">
        <f t="shared" si="32"/>
        <v>-1</v>
      </c>
      <c r="G67" s="4">
        <f t="shared" si="33"/>
        <v>-20</v>
      </c>
      <c r="H67" s="57">
        <v>711</v>
      </c>
      <c r="I67" s="58">
        <f t="shared" si="34"/>
        <v>23.74749498997996</v>
      </c>
      <c r="J67" s="57">
        <v>549</v>
      </c>
      <c r="K67" s="58">
        <f t="shared" si="35"/>
        <v>18.762816131237184</v>
      </c>
      <c r="L67" s="57">
        <f t="shared" si="36"/>
        <v>-162</v>
      </c>
      <c r="M67" s="58">
        <f t="shared" si="37"/>
        <v>-22.784810126582272</v>
      </c>
      <c r="N67" s="58">
        <f t="shared" si="38"/>
        <v>142.2</v>
      </c>
      <c r="O67" s="59">
        <f t="shared" si="39"/>
        <v>137.25</v>
      </c>
    </row>
    <row r="68" spans="1:15" ht="12">
      <c r="A68" s="56" t="s">
        <v>87</v>
      </c>
      <c r="B68" s="61">
        <v>1</v>
      </c>
      <c r="C68" s="69">
        <f t="shared" si="40"/>
        <v>0.7246376811594203</v>
      </c>
      <c r="D68" s="61">
        <v>1</v>
      </c>
      <c r="E68" s="69">
        <f t="shared" si="40"/>
        <v>0.6134969325153374</v>
      </c>
      <c r="F68" s="57">
        <f t="shared" si="32"/>
        <v>0</v>
      </c>
      <c r="G68" s="4">
        <f t="shared" si="33"/>
        <v>0</v>
      </c>
      <c r="H68" s="61">
        <v>212</v>
      </c>
      <c r="I68" s="73">
        <f t="shared" si="34"/>
        <v>7.080828323313293</v>
      </c>
      <c r="J68" s="61">
        <v>204</v>
      </c>
      <c r="K68" s="58">
        <f t="shared" si="35"/>
        <v>6.971975393028025</v>
      </c>
      <c r="L68" s="57">
        <v>212</v>
      </c>
      <c r="M68" s="58">
        <f t="shared" si="37"/>
        <v>-3.773584905660371</v>
      </c>
      <c r="N68" s="58">
        <f t="shared" si="38"/>
        <v>212</v>
      </c>
      <c r="O68" s="59">
        <f t="shared" si="39"/>
        <v>204</v>
      </c>
    </row>
    <row r="69" spans="1:15" ht="12">
      <c r="A69" s="56" t="s">
        <v>88</v>
      </c>
      <c r="B69" s="61" t="s">
        <v>90</v>
      </c>
      <c r="C69" s="61" t="s">
        <v>90</v>
      </c>
      <c r="D69" s="61" t="s">
        <v>90</v>
      </c>
      <c r="E69" s="61" t="s">
        <v>90</v>
      </c>
      <c r="F69" s="61" t="s">
        <v>90</v>
      </c>
      <c r="G69" s="72" t="s">
        <v>90</v>
      </c>
      <c r="H69" s="61" t="s">
        <v>90</v>
      </c>
      <c r="I69" s="61" t="s">
        <v>90</v>
      </c>
      <c r="J69" s="61" t="s">
        <v>90</v>
      </c>
      <c r="K69" s="61" t="s">
        <v>90</v>
      </c>
      <c r="L69" s="61" t="s">
        <v>90</v>
      </c>
      <c r="M69" s="61" t="s">
        <v>90</v>
      </c>
      <c r="N69" s="61" t="s">
        <v>90</v>
      </c>
      <c r="O69" s="71" t="s">
        <v>90</v>
      </c>
    </row>
    <row r="70" spans="1:15" ht="12">
      <c r="A70" s="56" t="s">
        <v>89</v>
      </c>
      <c r="B70" s="61" t="s">
        <v>90</v>
      </c>
      <c r="C70" s="61" t="s">
        <v>90</v>
      </c>
      <c r="D70" s="61">
        <v>17</v>
      </c>
      <c r="E70" s="74">
        <v>10.4</v>
      </c>
      <c r="F70" s="61">
        <v>17</v>
      </c>
      <c r="G70" s="72" t="s">
        <v>90</v>
      </c>
      <c r="H70" s="61" t="s">
        <v>90</v>
      </c>
      <c r="I70" s="61" t="s">
        <v>90</v>
      </c>
      <c r="J70" s="61" t="s">
        <v>90</v>
      </c>
      <c r="K70" s="61" t="s">
        <v>90</v>
      </c>
      <c r="L70" s="61" t="s">
        <v>90</v>
      </c>
      <c r="M70" s="61" t="s">
        <v>90</v>
      </c>
      <c r="N70" s="61" t="s">
        <v>90</v>
      </c>
      <c r="O70" s="63" t="s">
        <v>90</v>
      </c>
    </row>
    <row r="71" spans="1:15" ht="9.75" customHeight="1">
      <c r="A71" s="56"/>
      <c r="B71" s="61"/>
      <c r="C71" s="61"/>
      <c r="D71" s="61"/>
      <c r="E71" s="61"/>
      <c r="F71" s="61"/>
      <c r="G71" s="72"/>
      <c r="H71" s="61"/>
      <c r="I71" s="61"/>
      <c r="J71" s="61"/>
      <c r="K71" s="61"/>
      <c r="L71" s="61"/>
      <c r="M71" s="61"/>
      <c r="N71" s="61"/>
      <c r="O71" s="63"/>
    </row>
    <row r="72" spans="1:15" s="70" customFormat="1" ht="17.25" customHeight="1">
      <c r="A72" s="51" t="s">
        <v>98</v>
      </c>
      <c r="B72" s="53">
        <f>SUM(B73:B81)</f>
        <v>1587</v>
      </c>
      <c r="C72" s="52">
        <f>SUM(C73:C81)</f>
        <v>100</v>
      </c>
      <c r="D72" s="53">
        <f>SUM(D73:D82)</f>
        <v>1644</v>
      </c>
      <c r="E72" s="52">
        <f>SUM(E73:E82)</f>
        <v>100.00000000000001</v>
      </c>
      <c r="F72" s="53">
        <f t="shared" si="32"/>
        <v>57</v>
      </c>
      <c r="G72" s="3">
        <f t="shared" si="33"/>
        <v>3.591682419659719</v>
      </c>
      <c r="H72" s="53">
        <f>SUM(H73:H81)</f>
        <v>27364</v>
      </c>
      <c r="I72" s="52">
        <f>SUM(I73:I81)</f>
        <v>100</v>
      </c>
      <c r="J72" s="53">
        <f>SUM(J73:J81)</f>
        <v>25849</v>
      </c>
      <c r="K72" s="52">
        <f>SUM(K73:K81)</f>
        <v>100</v>
      </c>
      <c r="L72" s="53">
        <f t="shared" si="36"/>
        <v>-1515</v>
      </c>
      <c r="M72" s="52">
        <f t="shared" si="37"/>
        <v>-5.53647127612922</v>
      </c>
      <c r="N72" s="52">
        <f t="shared" si="38"/>
        <v>17.24259609325772</v>
      </c>
      <c r="O72" s="65">
        <f t="shared" si="39"/>
        <v>15.72323600973236</v>
      </c>
    </row>
    <row r="73" spans="1:15" ht="12">
      <c r="A73" s="56" t="s">
        <v>80</v>
      </c>
      <c r="B73" s="57">
        <v>672</v>
      </c>
      <c r="C73" s="58">
        <f aca="true" t="shared" si="41" ref="C73:C81">B73/B$72*100</f>
        <v>42.34404536862004</v>
      </c>
      <c r="D73" s="57">
        <v>695</v>
      </c>
      <c r="E73" s="58">
        <f aca="true" t="shared" si="42" ref="E73:E82">D73/D$72*100</f>
        <v>42.27493917274939</v>
      </c>
      <c r="F73" s="57">
        <f t="shared" si="32"/>
        <v>23</v>
      </c>
      <c r="G73" s="4">
        <f t="shared" si="33"/>
        <v>3.422619047619051</v>
      </c>
      <c r="H73" s="57">
        <v>1552</v>
      </c>
      <c r="I73" s="58">
        <f aca="true" t="shared" si="43" ref="I73:I81">H73/H$72*100</f>
        <v>5.671685426107294</v>
      </c>
      <c r="J73" s="57">
        <v>1571</v>
      </c>
      <c r="K73" s="58">
        <f aca="true" t="shared" si="44" ref="K73:K81">J73/J$72*100</f>
        <v>6.077604549499013</v>
      </c>
      <c r="L73" s="57">
        <f t="shared" si="36"/>
        <v>19</v>
      </c>
      <c r="M73" s="58">
        <f t="shared" si="37"/>
        <v>1.2242268041237025</v>
      </c>
      <c r="N73" s="58">
        <f t="shared" si="38"/>
        <v>2.3095238095238093</v>
      </c>
      <c r="O73" s="59">
        <f t="shared" si="39"/>
        <v>2.260431654676259</v>
      </c>
    </row>
    <row r="74" spans="1:15" ht="12">
      <c r="A74" s="56" t="s">
        <v>81</v>
      </c>
      <c r="B74" s="57">
        <v>285</v>
      </c>
      <c r="C74" s="58">
        <f t="shared" si="41"/>
        <v>17.958412098298677</v>
      </c>
      <c r="D74" s="57">
        <v>326</v>
      </c>
      <c r="E74" s="58">
        <f t="shared" si="42"/>
        <v>19.829683698296837</v>
      </c>
      <c r="F74" s="57">
        <f t="shared" si="32"/>
        <v>41</v>
      </c>
      <c r="G74" s="4">
        <f t="shared" si="33"/>
        <v>14.385964912280699</v>
      </c>
      <c r="H74" s="57">
        <v>1875</v>
      </c>
      <c r="I74" s="58">
        <f t="shared" si="43"/>
        <v>6.8520684110510155</v>
      </c>
      <c r="J74" s="57">
        <v>2136</v>
      </c>
      <c r="K74" s="58">
        <f t="shared" si="44"/>
        <v>8.263375759216991</v>
      </c>
      <c r="L74" s="57">
        <f t="shared" si="36"/>
        <v>261</v>
      </c>
      <c r="M74" s="58">
        <f t="shared" si="37"/>
        <v>13.920000000000002</v>
      </c>
      <c r="N74" s="58">
        <f t="shared" si="38"/>
        <v>6.578947368421052</v>
      </c>
      <c r="O74" s="59">
        <f t="shared" si="39"/>
        <v>6.552147239263804</v>
      </c>
    </row>
    <row r="75" spans="1:15" ht="12">
      <c r="A75" s="56" t="s">
        <v>82</v>
      </c>
      <c r="B75" s="57">
        <v>267</v>
      </c>
      <c r="C75" s="58">
        <f t="shared" si="41"/>
        <v>16.824196597353495</v>
      </c>
      <c r="D75" s="57">
        <v>273</v>
      </c>
      <c r="E75" s="58">
        <f t="shared" si="42"/>
        <v>16.605839416058394</v>
      </c>
      <c r="F75" s="57">
        <f t="shared" si="32"/>
        <v>6</v>
      </c>
      <c r="G75" s="4">
        <f t="shared" si="33"/>
        <v>2.247191011235955</v>
      </c>
      <c r="H75" s="57">
        <v>3638</v>
      </c>
      <c r="I75" s="58">
        <f t="shared" si="43"/>
        <v>13.294839935681917</v>
      </c>
      <c r="J75" s="57">
        <v>3742</v>
      </c>
      <c r="K75" s="58">
        <f t="shared" si="44"/>
        <v>14.476382065070215</v>
      </c>
      <c r="L75" s="57">
        <f t="shared" si="36"/>
        <v>104</v>
      </c>
      <c r="M75" s="58">
        <f t="shared" si="37"/>
        <v>2.8587135788894926</v>
      </c>
      <c r="N75" s="58">
        <f t="shared" si="38"/>
        <v>13.625468164794007</v>
      </c>
      <c r="O75" s="59">
        <f t="shared" si="39"/>
        <v>13.706959706959706</v>
      </c>
    </row>
    <row r="76" spans="1:15" ht="12">
      <c r="A76" s="56" t="s">
        <v>83</v>
      </c>
      <c r="B76" s="57">
        <v>118</v>
      </c>
      <c r="C76" s="58">
        <f t="shared" si="41"/>
        <v>7.435412728418401</v>
      </c>
      <c r="D76" s="57">
        <v>117</v>
      </c>
      <c r="E76" s="58">
        <f t="shared" si="42"/>
        <v>7.116788321167883</v>
      </c>
      <c r="F76" s="57">
        <f t="shared" si="32"/>
        <v>-1</v>
      </c>
      <c r="G76" s="4">
        <f t="shared" si="33"/>
        <v>-0.8474576271186436</v>
      </c>
      <c r="H76" s="57">
        <v>2839</v>
      </c>
      <c r="I76" s="58">
        <f t="shared" si="43"/>
        <v>10.374945183452713</v>
      </c>
      <c r="J76" s="57">
        <v>2813</v>
      </c>
      <c r="K76" s="58">
        <f t="shared" si="44"/>
        <v>10.882432589268443</v>
      </c>
      <c r="L76" s="57">
        <f t="shared" si="36"/>
        <v>-26</v>
      </c>
      <c r="M76" s="58">
        <f t="shared" si="37"/>
        <v>-0.915815427967587</v>
      </c>
      <c r="N76" s="58">
        <f t="shared" si="38"/>
        <v>24.059322033898304</v>
      </c>
      <c r="O76" s="59">
        <f t="shared" si="39"/>
        <v>24.042735042735043</v>
      </c>
    </row>
    <row r="77" spans="1:15" ht="12">
      <c r="A77" s="56" t="s">
        <v>84</v>
      </c>
      <c r="B77" s="57">
        <v>122</v>
      </c>
      <c r="C77" s="58">
        <f t="shared" si="41"/>
        <v>7.687460617517328</v>
      </c>
      <c r="D77" s="57">
        <v>110</v>
      </c>
      <c r="E77" s="58">
        <f t="shared" si="42"/>
        <v>6.690997566909976</v>
      </c>
      <c r="F77" s="57">
        <f t="shared" si="32"/>
        <v>-12</v>
      </c>
      <c r="G77" s="4">
        <f t="shared" si="33"/>
        <v>-9.836065573770497</v>
      </c>
      <c r="H77" s="57">
        <v>4715</v>
      </c>
      <c r="I77" s="58">
        <f t="shared" si="43"/>
        <v>17.23066803098962</v>
      </c>
      <c r="J77" s="57">
        <v>4209</v>
      </c>
      <c r="K77" s="58">
        <f t="shared" si="44"/>
        <v>16.2830283569964</v>
      </c>
      <c r="L77" s="57">
        <f t="shared" si="36"/>
        <v>-506</v>
      </c>
      <c r="M77" s="58">
        <f t="shared" si="37"/>
        <v>-10.731707317073173</v>
      </c>
      <c r="N77" s="58">
        <f t="shared" si="38"/>
        <v>38.64754098360656</v>
      </c>
      <c r="O77" s="59">
        <f t="shared" si="39"/>
        <v>38.263636363636365</v>
      </c>
    </row>
    <row r="78" spans="1:15" ht="12">
      <c r="A78" s="56" t="s">
        <v>85</v>
      </c>
      <c r="B78" s="57">
        <v>87</v>
      </c>
      <c r="C78" s="58">
        <f t="shared" si="41"/>
        <v>5.482041587901701</v>
      </c>
      <c r="D78" s="57">
        <v>85</v>
      </c>
      <c r="E78" s="58">
        <f t="shared" si="42"/>
        <v>5.170316301703163</v>
      </c>
      <c r="F78" s="57">
        <f t="shared" si="32"/>
        <v>-2</v>
      </c>
      <c r="G78" s="4">
        <f t="shared" si="33"/>
        <v>-2.2988505747126453</v>
      </c>
      <c r="H78" s="57">
        <v>5815</v>
      </c>
      <c r="I78" s="58">
        <f t="shared" si="43"/>
        <v>21.250548165472885</v>
      </c>
      <c r="J78" s="57">
        <v>5600</v>
      </c>
      <c r="K78" s="58">
        <f t="shared" si="44"/>
        <v>21.66428101667376</v>
      </c>
      <c r="L78" s="57">
        <f t="shared" si="36"/>
        <v>-215</v>
      </c>
      <c r="M78" s="58">
        <f t="shared" si="37"/>
        <v>-3.697334479793639</v>
      </c>
      <c r="N78" s="58">
        <f t="shared" si="38"/>
        <v>66.83908045977012</v>
      </c>
      <c r="O78" s="59">
        <f t="shared" si="39"/>
        <v>65.88235294117646</v>
      </c>
    </row>
    <row r="79" spans="1:15" ht="12">
      <c r="A79" s="56" t="s">
        <v>86</v>
      </c>
      <c r="B79" s="57">
        <v>29</v>
      </c>
      <c r="C79" s="58">
        <f t="shared" si="41"/>
        <v>1.8273471959672338</v>
      </c>
      <c r="D79" s="57">
        <v>26</v>
      </c>
      <c r="E79" s="58">
        <f t="shared" si="42"/>
        <v>1.5815085158150852</v>
      </c>
      <c r="F79" s="57">
        <f t="shared" si="32"/>
        <v>-3</v>
      </c>
      <c r="G79" s="4">
        <f t="shared" si="33"/>
        <v>-10.34482758620689</v>
      </c>
      <c r="H79" s="57">
        <v>3773</v>
      </c>
      <c r="I79" s="58">
        <f t="shared" si="43"/>
        <v>13.788188861277591</v>
      </c>
      <c r="J79" s="57">
        <v>3415</v>
      </c>
      <c r="K79" s="58">
        <f t="shared" si="44"/>
        <v>13.211342798560874</v>
      </c>
      <c r="L79" s="57">
        <f t="shared" si="36"/>
        <v>-358</v>
      </c>
      <c r="M79" s="58">
        <f t="shared" si="37"/>
        <v>-9.488470712960506</v>
      </c>
      <c r="N79" s="58">
        <f t="shared" si="38"/>
        <v>130.10344827586206</v>
      </c>
      <c r="O79" s="59">
        <f t="shared" si="39"/>
        <v>131.34615384615384</v>
      </c>
    </row>
    <row r="80" spans="1:15" ht="12">
      <c r="A80" s="56" t="s">
        <v>87</v>
      </c>
      <c r="B80" s="57">
        <v>3</v>
      </c>
      <c r="C80" s="58">
        <f t="shared" si="41"/>
        <v>0.1890359168241966</v>
      </c>
      <c r="D80" s="57">
        <v>2</v>
      </c>
      <c r="E80" s="58">
        <f t="shared" si="42"/>
        <v>0.12165450121654502</v>
      </c>
      <c r="F80" s="57">
        <f t="shared" si="32"/>
        <v>-1</v>
      </c>
      <c r="G80" s="4">
        <f t="shared" si="33"/>
        <v>-33.33333333333334</v>
      </c>
      <c r="H80" s="57">
        <v>791</v>
      </c>
      <c r="I80" s="58">
        <f t="shared" si="43"/>
        <v>2.8906592603420553</v>
      </c>
      <c r="J80" s="57">
        <v>443</v>
      </c>
      <c r="K80" s="58">
        <f t="shared" si="44"/>
        <v>1.7137993732832992</v>
      </c>
      <c r="L80" s="57">
        <f t="shared" si="36"/>
        <v>-348</v>
      </c>
      <c r="M80" s="58">
        <f t="shared" si="37"/>
        <v>-43.99494310998736</v>
      </c>
      <c r="N80" s="58">
        <f t="shared" si="38"/>
        <v>263.6666666666667</v>
      </c>
      <c r="O80" s="59">
        <f t="shared" si="39"/>
        <v>221.5</v>
      </c>
    </row>
    <row r="81" spans="1:15" ht="12">
      <c r="A81" s="56" t="s">
        <v>88</v>
      </c>
      <c r="B81" s="57">
        <v>4</v>
      </c>
      <c r="C81" s="58">
        <f t="shared" si="41"/>
        <v>0.2520478890989288</v>
      </c>
      <c r="D81" s="57">
        <v>5</v>
      </c>
      <c r="E81" s="58">
        <f t="shared" si="42"/>
        <v>0.30413625304136255</v>
      </c>
      <c r="F81" s="57">
        <f t="shared" si="32"/>
        <v>1</v>
      </c>
      <c r="G81" s="4">
        <f t="shared" si="33"/>
        <v>25</v>
      </c>
      <c r="H81" s="57">
        <v>2366</v>
      </c>
      <c r="I81" s="58">
        <f t="shared" si="43"/>
        <v>8.646396725624909</v>
      </c>
      <c r="J81" s="57">
        <v>1920</v>
      </c>
      <c r="K81" s="58">
        <f t="shared" si="44"/>
        <v>7.4277534914310035</v>
      </c>
      <c r="L81" s="57">
        <f t="shared" si="36"/>
        <v>-446</v>
      </c>
      <c r="M81" s="58">
        <f t="shared" si="37"/>
        <v>-18.850380388841927</v>
      </c>
      <c r="N81" s="58">
        <f t="shared" si="38"/>
        <v>591.5</v>
      </c>
      <c r="O81" s="59">
        <f t="shared" si="39"/>
        <v>384</v>
      </c>
    </row>
    <row r="82" spans="1:15" ht="12">
      <c r="A82" s="56" t="s">
        <v>89</v>
      </c>
      <c r="B82" s="61" t="s">
        <v>90</v>
      </c>
      <c r="C82" s="61" t="s">
        <v>90</v>
      </c>
      <c r="D82" s="57">
        <v>5</v>
      </c>
      <c r="E82" s="58">
        <f t="shared" si="42"/>
        <v>0.30413625304136255</v>
      </c>
      <c r="F82" s="61">
        <v>5</v>
      </c>
      <c r="G82" s="72" t="s">
        <v>90</v>
      </c>
      <c r="H82" s="61" t="s">
        <v>90</v>
      </c>
      <c r="I82" s="61" t="s">
        <v>90</v>
      </c>
      <c r="J82" s="61" t="s">
        <v>90</v>
      </c>
      <c r="K82" s="61" t="s">
        <v>90</v>
      </c>
      <c r="L82" s="61" t="s">
        <v>90</v>
      </c>
      <c r="M82" s="61" t="s">
        <v>90</v>
      </c>
      <c r="N82" s="61" t="s">
        <v>90</v>
      </c>
      <c r="O82" s="63" t="s">
        <v>90</v>
      </c>
    </row>
    <row r="83" spans="1:15" ht="9.75" customHeight="1">
      <c r="A83" s="64"/>
      <c r="B83" s="57"/>
      <c r="C83" s="58"/>
      <c r="D83" s="57"/>
      <c r="E83" s="58"/>
      <c r="F83" s="57"/>
      <c r="G83" s="4"/>
      <c r="H83" s="57"/>
      <c r="I83" s="58"/>
      <c r="J83" s="57"/>
      <c r="K83" s="58"/>
      <c r="L83" s="57"/>
      <c r="M83" s="58"/>
      <c r="N83" s="58"/>
      <c r="O83" s="59"/>
    </row>
    <row r="84" spans="1:15" s="70" customFormat="1" ht="24">
      <c r="A84" s="51" t="s">
        <v>99</v>
      </c>
      <c r="B84" s="53">
        <f>SUM(B85:B93)</f>
        <v>29574</v>
      </c>
      <c r="C84" s="52">
        <f>B84/B$84*100</f>
        <v>100</v>
      </c>
      <c r="D84" s="53">
        <f>SUM(D85:D94)</f>
        <v>27783</v>
      </c>
      <c r="E84" s="52">
        <f>D84/D$84*100</f>
        <v>100</v>
      </c>
      <c r="F84" s="53">
        <f t="shared" si="32"/>
        <v>-1791</v>
      </c>
      <c r="G84" s="3">
        <f t="shared" si="33"/>
        <v>-6.055995130858179</v>
      </c>
      <c r="H84" s="53">
        <f>SUM(H85:H93)</f>
        <v>147970</v>
      </c>
      <c r="I84" s="52">
        <f aca="true" t="shared" si="45" ref="I84:I92">H84/H$84*100</f>
        <v>100</v>
      </c>
      <c r="J84" s="53">
        <f>SUM(J85:J94)</f>
        <v>147906</v>
      </c>
      <c r="K84" s="52">
        <f aca="true" t="shared" si="46" ref="K84:K92">J84/J$84*100</f>
        <v>100</v>
      </c>
      <c r="L84" s="53">
        <f t="shared" si="36"/>
        <v>-64</v>
      </c>
      <c r="M84" s="52">
        <v>0</v>
      </c>
      <c r="N84" s="52">
        <f t="shared" si="38"/>
        <v>5.003381348481774</v>
      </c>
      <c r="O84" s="65">
        <f t="shared" si="39"/>
        <v>5.3236151603498545</v>
      </c>
    </row>
    <row r="85" spans="1:15" ht="12">
      <c r="A85" s="56" t="s">
        <v>80</v>
      </c>
      <c r="B85" s="57">
        <v>21519</v>
      </c>
      <c r="C85" s="58">
        <f aca="true" t="shared" si="47" ref="C85:E92">B85/B$84*100</f>
        <v>72.76323797930615</v>
      </c>
      <c r="D85" s="57">
        <v>19533</v>
      </c>
      <c r="E85" s="58">
        <f t="shared" si="47"/>
        <v>70.30558255048051</v>
      </c>
      <c r="F85" s="57">
        <f t="shared" si="32"/>
        <v>-1986</v>
      </c>
      <c r="G85" s="4">
        <f t="shared" si="33"/>
        <v>-9.229053394674466</v>
      </c>
      <c r="H85" s="57">
        <v>46525</v>
      </c>
      <c r="I85" s="58">
        <f t="shared" si="45"/>
        <v>31.442184226532405</v>
      </c>
      <c r="J85" s="57">
        <v>42869</v>
      </c>
      <c r="K85" s="58">
        <f t="shared" si="46"/>
        <v>28.98394926507376</v>
      </c>
      <c r="L85" s="57">
        <f t="shared" si="36"/>
        <v>-3656</v>
      </c>
      <c r="M85" s="58">
        <f t="shared" si="37"/>
        <v>-7.858140784524451</v>
      </c>
      <c r="N85" s="58">
        <f t="shared" si="38"/>
        <v>2.1620428458571497</v>
      </c>
      <c r="O85" s="59">
        <f t="shared" si="39"/>
        <v>2.194696155224492</v>
      </c>
    </row>
    <row r="86" spans="1:15" ht="12">
      <c r="A86" s="56" t="s">
        <v>81</v>
      </c>
      <c r="B86" s="57">
        <v>4969</v>
      </c>
      <c r="C86" s="58">
        <f t="shared" si="47"/>
        <v>16.80192060593765</v>
      </c>
      <c r="D86" s="57">
        <v>4912</v>
      </c>
      <c r="E86" s="58">
        <f t="shared" si="47"/>
        <v>17.679876183277543</v>
      </c>
      <c r="F86" s="57">
        <f t="shared" si="32"/>
        <v>-57</v>
      </c>
      <c r="G86" s="4">
        <f t="shared" si="33"/>
        <v>-1.1471120949889269</v>
      </c>
      <c r="H86" s="57">
        <v>32025</v>
      </c>
      <c r="I86" s="58">
        <f t="shared" si="45"/>
        <v>21.64290058795702</v>
      </c>
      <c r="J86" s="57">
        <v>31562</v>
      </c>
      <c r="K86" s="58">
        <f t="shared" si="46"/>
        <v>21.33922896975106</v>
      </c>
      <c r="L86" s="57">
        <f t="shared" si="36"/>
        <v>-463</v>
      </c>
      <c r="M86" s="58">
        <f t="shared" si="37"/>
        <v>-1.4457455113192879</v>
      </c>
      <c r="N86" s="58">
        <f t="shared" si="38"/>
        <v>6.444958744214127</v>
      </c>
      <c r="O86" s="59">
        <f t="shared" si="39"/>
        <v>6.425488599348534</v>
      </c>
    </row>
    <row r="87" spans="1:15" ht="12">
      <c r="A87" s="56" t="s">
        <v>82</v>
      </c>
      <c r="B87" s="57">
        <v>2002</v>
      </c>
      <c r="C87" s="58">
        <f t="shared" si="47"/>
        <v>6.769459660512613</v>
      </c>
      <c r="D87" s="57">
        <v>2233</v>
      </c>
      <c r="E87" s="58">
        <f t="shared" si="47"/>
        <v>8.037288989669943</v>
      </c>
      <c r="F87" s="57">
        <f t="shared" si="32"/>
        <v>231</v>
      </c>
      <c r="G87" s="4">
        <f t="shared" si="33"/>
        <v>11.538461538461547</v>
      </c>
      <c r="H87" s="57">
        <v>26370</v>
      </c>
      <c r="I87" s="58">
        <f t="shared" si="45"/>
        <v>17.821179968912617</v>
      </c>
      <c r="J87" s="57">
        <v>29589</v>
      </c>
      <c r="K87" s="58">
        <f t="shared" si="46"/>
        <v>20.00527361973145</v>
      </c>
      <c r="L87" s="57">
        <f t="shared" si="36"/>
        <v>3219</v>
      </c>
      <c r="M87" s="58">
        <f t="shared" si="37"/>
        <v>12.207053469852113</v>
      </c>
      <c r="N87" s="58">
        <f t="shared" si="38"/>
        <v>13.171828171828173</v>
      </c>
      <c r="O87" s="59">
        <f t="shared" si="39"/>
        <v>13.25078369905956</v>
      </c>
    </row>
    <row r="88" spans="1:15" ht="12">
      <c r="A88" s="56" t="s">
        <v>83</v>
      </c>
      <c r="B88" s="57">
        <v>554</v>
      </c>
      <c r="C88" s="58">
        <f t="shared" si="47"/>
        <v>1.8732670589030906</v>
      </c>
      <c r="D88" s="57">
        <v>567</v>
      </c>
      <c r="E88" s="58">
        <f t="shared" si="47"/>
        <v>2.0408163265306123</v>
      </c>
      <c r="F88" s="57">
        <f t="shared" si="32"/>
        <v>13</v>
      </c>
      <c r="G88" s="4">
        <f t="shared" si="33"/>
        <v>2.346570397111904</v>
      </c>
      <c r="H88" s="57">
        <v>13133</v>
      </c>
      <c r="I88" s="58">
        <f t="shared" si="45"/>
        <v>8.875447725890382</v>
      </c>
      <c r="J88" s="57">
        <v>13428</v>
      </c>
      <c r="K88" s="58">
        <f t="shared" si="46"/>
        <v>9.078739199221127</v>
      </c>
      <c r="L88" s="57">
        <f t="shared" si="36"/>
        <v>295</v>
      </c>
      <c r="M88" s="58">
        <f t="shared" si="37"/>
        <v>2.246249904819919</v>
      </c>
      <c r="N88" s="58">
        <f t="shared" si="38"/>
        <v>23.705776173285198</v>
      </c>
      <c r="O88" s="59">
        <f t="shared" si="39"/>
        <v>23.682539682539684</v>
      </c>
    </row>
    <row r="89" spans="1:15" ht="12">
      <c r="A89" s="56" t="s">
        <v>84</v>
      </c>
      <c r="B89" s="57">
        <v>332</v>
      </c>
      <c r="C89" s="58">
        <f t="shared" si="47"/>
        <v>1.1226076959491444</v>
      </c>
      <c r="D89" s="57">
        <v>332</v>
      </c>
      <c r="E89" s="58">
        <f t="shared" si="47"/>
        <v>1.1949753446352085</v>
      </c>
      <c r="F89" s="57">
        <f t="shared" si="32"/>
        <v>0</v>
      </c>
      <c r="G89" s="4">
        <f t="shared" si="33"/>
        <v>0</v>
      </c>
      <c r="H89" s="57">
        <v>12394</v>
      </c>
      <c r="I89" s="58">
        <f t="shared" si="45"/>
        <v>8.376022166655403</v>
      </c>
      <c r="J89" s="57">
        <v>12212</v>
      </c>
      <c r="K89" s="58">
        <f t="shared" si="46"/>
        <v>8.256595405189783</v>
      </c>
      <c r="L89" s="57">
        <f t="shared" si="36"/>
        <v>-182</v>
      </c>
      <c r="M89" s="58">
        <f t="shared" si="37"/>
        <v>-1.4684524770050018</v>
      </c>
      <c r="N89" s="58">
        <f t="shared" si="38"/>
        <v>37.33132530120482</v>
      </c>
      <c r="O89" s="59">
        <f t="shared" si="39"/>
        <v>36.78313253012048</v>
      </c>
    </row>
    <row r="90" spans="1:15" ht="12">
      <c r="A90" s="56" t="s">
        <v>85</v>
      </c>
      <c r="B90" s="57">
        <v>146</v>
      </c>
      <c r="C90" s="58">
        <f t="shared" si="47"/>
        <v>0.4936768783390816</v>
      </c>
      <c r="D90" s="57">
        <v>152</v>
      </c>
      <c r="E90" s="58">
        <f t="shared" si="47"/>
        <v>0.5470971457366015</v>
      </c>
      <c r="F90" s="57">
        <f t="shared" si="32"/>
        <v>6</v>
      </c>
      <c r="G90" s="4">
        <f t="shared" si="33"/>
        <v>4.109589041095887</v>
      </c>
      <c r="H90" s="57">
        <v>9733</v>
      </c>
      <c r="I90" s="58">
        <f t="shared" si="45"/>
        <v>6.577684665810637</v>
      </c>
      <c r="J90" s="57">
        <v>10041</v>
      </c>
      <c r="K90" s="58">
        <f t="shared" si="46"/>
        <v>6.788771246602572</v>
      </c>
      <c r="L90" s="57">
        <f t="shared" si="36"/>
        <v>308</v>
      </c>
      <c r="M90" s="58">
        <f t="shared" si="37"/>
        <v>3.164491934655288</v>
      </c>
      <c r="N90" s="58">
        <f t="shared" si="38"/>
        <v>66.66438356164383</v>
      </c>
      <c r="O90" s="59">
        <f t="shared" si="39"/>
        <v>66.0592105263158</v>
      </c>
    </row>
    <row r="91" spans="1:15" ht="12">
      <c r="A91" s="56" t="s">
        <v>86</v>
      </c>
      <c r="B91" s="57">
        <v>43</v>
      </c>
      <c r="C91" s="58">
        <f t="shared" si="47"/>
        <v>0.14539798471630486</v>
      </c>
      <c r="D91" s="57">
        <v>31</v>
      </c>
      <c r="E91" s="58">
        <f t="shared" si="47"/>
        <v>0.111579023143649</v>
      </c>
      <c r="F91" s="57">
        <f t="shared" si="32"/>
        <v>-12</v>
      </c>
      <c r="G91" s="4">
        <f t="shared" si="33"/>
        <v>-27.906976744186053</v>
      </c>
      <c r="H91" s="57">
        <v>5643</v>
      </c>
      <c r="I91" s="58">
        <f t="shared" si="45"/>
        <v>3.813610867067649</v>
      </c>
      <c r="J91" s="57">
        <v>3859</v>
      </c>
      <c r="K91" s="58">
        <f t="shared" si="46"/>
        <v>2.6090895568807215</v>
      </c>
      <c r="L91" s="57">
        <f t="shared" si="36"/>
        <v>-1784</v>
      </c>
      <c r="M91" s="58">
        <f t="shared" si="37"/>
        <v>-31.614389509126354</v>
      </c>
      <c r="N91" s="58">
        <f t="shared" si="38"/>
        <v>131.2325581395349</v>
      </c>
      <c r="O91" s="59">
        <f t="shared" si="39"/>
        <v>124.48387096774194</v>
      </c>
    </row>
    <row r="92" spans="1:15" ht="12">
      <c r="A92" s="56" t="s">
        <v>87</v>
      </c>
      <c r="B92" s="57">
        <v>9</v>
      </c>
      <c r="C92" s="58">
        <f t="shared" si="47"/>
        <v>0.030432136335970784</v>
      </c>
      <c r="D92" s="57">
        <v>11</v>
      </c>
      <c r="E92" s="58">
        <f t="shared" si="47"/>
        <v>0.03959255659935932</v>
      </c>
      <c r="F92" s="57">
        <f t="shared" si="32"/>
        <v>2</v>
      </c>
      <c r="G92" s="4">
        <f t="shared" si="33"/>
        <v>22.22222222222223</v>
      </c>
      <c r="H92" s="57">
        <v>2147</v>
      </c>
      <c r="I92" s="58">
        <f t="shared" si="45"/>
        <v>1.4509697911738866</v>
      </c>
      <c r="J92" s="57">
        <v>2703</v>
      </c>
      <c r="K92" s="58">
        <f t="shared" si="46"/>
        <v>1.8275120684759238</v>
      </c>
      <c r="L92" s="57">
        <f t="shared" si="36"/>
        <v>556</v>
      </c>
      <c r="M92" s="58">
        <f t="shared" si="37"/>
        <v>25.89659990684676</v>
      </c>
      <c r="N92" s="58">
        <f t="shared" si="38"/>
        <v>238.55555555555554</v>
      </c>
      <c r="O92" s="59">
        <f t="shared" si="39"/>
        <v>245.72727272727272</v>
      </c>
    </row>
    <row r="93" spans="1:15" ht="12">
      <c r="A93" s="56" t="s">
        <v>88</v>
      </c>
      <c r="B93" s="61" t="s">
        <v>90</v>
      </c>
      <c r="C93" s="61" t="s">
        <v>90</v>
      </c>
      <c r="D93" s="61">
        <v>4</v>
      </c>
      <c r="E93" s="73">
        <f>D93/D$84*100</f>
        <v>0.014397293308857936</v>
      </c>
      <c r="F93" s="57">
        <v>4</v>
      </c>
      <c r="G93" s="72" t="s">
        <v>90</v>
      </c>
      <c r="H93" s="61" t="s">
        <v>90</v>
      </c>
      <c r="I93" s="69" t="s">
        <v>90</v>
      </c>
      <c r="J93" s="61">
        <v>1643</v>
      </c>
      <c r="K93" s="74">
        <v>1.1</v>
      </c>
      <c r="L93" s="57">
        <v>1643</v>
      </c>
      <c r="M93" s="69" t="s">
        <v>90</v>
      </c>
      <c r="N93" s="69" t="s">
        <v>90</v>
      </c>
      <c r="O93" s="59">
        <f t="shared" si="39"/>
        <v>410.75</v>
      </c>
    </row>
    <row r="94" spans="1:15" ht="12">
      <c r="A94" s="56" t="s">
        <v>89</v>
      </c>
      <c r="B94" s="61" t="s">
        <v>90</v>
      </c>
      <c r="C94" s="61" t="s">
        <v>90</v>
      </c>
      <c r="D94" s="61">
        <v>8</v>
      </c>
      <c r="E94" s="73">
        <f>D94/D$84*100</f>
        <v>0.028794586617715872</v>
      </c>
      <c r="F94" s="61">
        <v>8</v>
      </c>
      <c r="G94" s="72" t="s">
        <v>90</v>
      </c>
      <c r="H94" s="61" t="s">
        <v>90</v>
      </c>
      <c r="I94" s="61" t="s">
        <v>90</v>
      </c>
      <c r="J94" s="61" t="s">
        <v>90</v>
      </c>
      <c r="K94" s="61" t="s">
        <v>90</v>
      </c>
      <c r="L94" s="61" t="s">
        <v>90</v>
      </c>
      <c r="M94" s="61" t="s">
        <v>90</v>
      </c>
      <c r="N94" s="61" t="s">
        <v>90</v>
      </c>
      <c r="O94" s="63" t="s">
        <v>90</v>
      </c>
    </row>
    <row r="95" spans="1:15" ht="9.75" customHeight="1">
      <c r="A95" s="64"/>
      <c r="B95" s="57"/>
      <c r="C95" s="58"/>
      <c r="D95" s="57"/>
      <c r="E95" s="58"/>
      <c r="F95" s="57"/>
      <c r="G95" s="4"/>
      <c r="H95" s="57"/>
      <c r="I95" s="58"/>
      <c r="J95" s="57"/>
      <c r="K95" s="58"/>
      <c r="L95" s="57"/>
      <c r="M95" s="58"/>
      <c r="N95" s="58"/>
      <c r="O95" s="59"/>
    </row>
    <row r="96" spans="1:15" s="70" customFormat="1" ht="12">
      <c r="A96" s="51" t="s">
        <v>100</v>
      </c>
      <c r="B96" s="53">
        <f>SUM(B97:B105)</f>
        <v>1305</v>
      </c>
      <c r="C96" s="52">
        <f>B96/B$96*100</f>
        <v>100</v>
      </c>
      <c r="D96" s="53">
        <f>SUM(D97:D106)</f>
        <v>1236</v>
      </c>
      <c r="E96" s="52">
        <f>D96/D$96*100</f>
        <v>100</v>
      </c>
      <c r="F96" s="53">
        <f aca="true" t="shared" si="48" ref="F96:F139">D96-B96</f>
        <v>-69</v>
      </c>
      <c r="G96" s="3">
        <f aca="true" t="shared" si="49" ref="G96:G139">D96/B96*100-100</f>
        <v>-5.28735632183907</v>
      </c>
      <c r="H96" s="53">
        <f>SUM(H97:H105)</f>
        <v>16933</v>
      </c>
      <c r="I96" s="52">
        <f aca="true" t="shared" si="50" ref="I96:I105">H96/H$96*100</f>
        <v>100</v>
      </c>
      <c r="J96" s="53">
        <f>SUM(J97:J105)</f>
        <v>15755</v>
      </c>
      <c r="K96" s="52">
        <f aca="true" t="shared" si="51" ref="K96:K105">J96/J$96*100</f>
        <v>100</v>
      </c>
      <c r="L96" s="53">
        <f aca="true" t="shared" si="52" ref="L96:L139">J96-H96</f>
        <v>-1178</v>
      </c>
      <c r="M96" s="52">
        <f aca="true" t="shared" si="53" ref="M96:M139">J96/H96*100-100</f>
        <v>-6.956829858855485</v>
      </c>
      <c r="N96" s="52">
        <f aca="true" t="shared" si="54" ref="N96:N139">H96/B96</f>
        <v>12.975478927203065</v>
      </c>
      <c r="O96" s="65">
        <f aca="true" t="shared" si="55" ref="O96:O139">J96/D96</f>
        <v>12.746763754045308</v>
      </c>
    </row>
    <row r="97" spans="1:15" ht="12">
      <c r="A97" s="56" t="s">
        <v>80</v>
      </c>
      <c r="B97" s="57">
        <v>516</v>
      </c>
      <c r="C97" s="58">
        <f aca="true" t="shared" si="56" ref="C97:E106">B97/B$96*100</f>
        <v>39.54022988505747</v>
      </c>
      <c r="D97" s="57">
        <v>502</v>
      </c>
      <c r="E97" s="58">
        <f t="shared" si="56"/>
        <v>40.614886731391586</v>
      </c>
      <c r="F97" s="57">
        <f t="shared" si="48"/>
        <v>-14</v>
      </c>
      <c r="G97" s="4">
        <f t="shared" si="49"/>
        <v>-2.713178294573652</v>
      </c>
      <c r="H97" s="57">
        <v>1035</v>
      </c>
      <c r="I97" s="58">
        <f t="shared" si="50"/>
        <v>6.112325045768618</v>
      </c>
      <c r="J97" s="57">
        <v>1030</v>
      </c>
      <c r="K97" s="58">
        <f t="shared" si="51"/>
        <v>6.537607108854332</v>
      </c>
      <c r="L97" s="57">
        <f t="shared" si="52"/>
        <v>-5</v>
      </c>
      <c r="M97" s="58">
        <f t="shared" si="53"/>
        <v>-0.4830917874396192</v>
      </c>
      <c r="N97" s="58">
        <f t="shared" si="54"/>
        <v>2.005813953488372</v>
      </c>
      <c r="O97" s="59">
        <f t="shared" si="55"/>
        <v>2.051792828685259</v>
      </c>
    </row>
    <row r="98" spans="1:15" ht="12">
      <c r="A98" s="56" t="s">
        <v>81</v>
      </c>
      <c r="B98" s="57">
        <v>252</v>
      </c>
      <c r="C98" s="58">
        <f t="shared" si="56"/>
        <v>19.310344827586206</v>
      </c>
      <c r="D98" s="57">
        <v>266</v>
      </c>
      <c r="E98" s="58">
        <f t="shared" si="56"/>
        <v>21.521035598705502</v>
      </c>
      <c r="F98" s="57">
        <f t="shared" si="48"/>
        <v>14</v>
      </c>
      <c r="G98" s="4">
        <f t="shared" si="49"/>
        <v>5.555555555555557</v>
      </c>
      <c r="H98" s="57">
        <v>1791</v>
      </c>
      <c r="I98" s="58">
        <f t="shared" si="50"/>
        <v>10.576979861808303</v>
      </c>
      <c r="J98" s="57">
        <v>1858</v>
      </c>
      <c r="K98" s="58">
        <f t="shared" si="51"/>
        <v>11.793081561409076</v>
      </c>
      <c r="L98" s="57">
        <f t="shared" si="52"/>
        <v>67</v>
      </c>
      <c r="M98" s="58">
        <f t="shared" si="53"/>
        <v>3.740926856504757</v>
      </c>
      <c r="N98" s="58">
        <f t="shared" si="54"/>
        <v>7.107142857142857</v>
      </c>
      <c r="O98" s="59">
        <f t="shared" si="55"/>
        <v>6.984962406015038</v>
      </c>
    </row>
    <row r="99" spans="1:15" ht="12">
      <c r="A99" s="56" t="s">
        <v>82</v>
      </c>
      <c r="B99" s="57">
        <v>335</v>
      </c>
      <c r="C99" s="58">
        <f t="shared" si="56"/>
        <v>25.67049808429119</v>
      </c>
      <c r="D99" s="57">
        <v>275</v>
      </c>
      <c r="E99" s="58">
        <f t="shared" si="56"/>
        <v>22.249190938511326</v>
      </c>
      <c r="F99" s="57">
        <f t="shared" si="48"/>
        <v>-60</v>
      </c>
      <c r="G99" s="4">
        <f t="shared" si="49"/>
        <v>-17.91044776119402</v>
      </c>
      <c r="H99" s="57">
        <v>4501</v>
      </c>
      <c r="I99" s="58">
        <f t="shared" si="50"/>
        <v>26.581231914014054</v>
      </c>
      <c r="J99" s="57">
        <v>3695</v>
      </c>
      <c r="K99" s="58">
        <f t="shared" si="51"/>
        <v>23.452872104093938</v>
      </c>
      <c r="L99" s="57">
        <f t="shared" si="52"/>
        <v>-806</v>
      </c>
      <c r="M99" s="58">
        <f t="shared" si="53"/>
        <v>-17.907131748500333</v>
      </c>
      <c r="N99" s="58">
        <f t="shared" si="54"/>
        <v>13.435820895522388</v>
      </c>
      <c r="O99" s="59">
        <f t="shared" si="55"/>
        <v>13.436363636363636</v>
      </c>
    </row>
    <row r="100" spans="1:15" ht="12">
      <c r="A100" s="56" t="s">
        <v>83</v>
      </c>
      <c r="B100" s="57">
        <v>95</v>
      </c>
      <c r="C100" s="58">
        <f t="shared" si="56"/>
        <v>7.2796934865900385</v>
      </c>
      <c r="D100" s="57">
        <v>94</v>
      </c>
      <c r="E100" s="58">
        <f t="shared" si="56"/>
        <v>7.605177993527508</v>
      </c>
      <c r="F100" s="57">
        <f t="shared" si="48"/>
        <v>-1</v>
      </c>
      <c r="G100" s="4">
        <f t="shared" si="49"/>
        <v>-1.05263157894737</v>
      </c>
      <c r="H100" s="57">
        <v>2269</v>
      </c>
      <c r="I100" s="58">
        <f t="shared" si="50"/>
        <v>13.399870076182602</v>
      </c>
      <c r="J100" s="57">
        <v>2237</v>
      </c>
      <c r="K100" s="58">
        <f t="shared" si="51"/>
        <v>14.198667089812758</v>
      </c>
      <c r="L100" s="57">
        <f t="shared" si="52"/>
        <v>-32</v>
      </c>
      <c r="M100" s="58">
        <f t="shared" si="53"/>
        <v>-1.41031291317762</v>
      </c>
      <c r="N100" s="58">
        <f t="shared" si="54"/>
        <v>23.88421052631579</v>
      </c>
      <c r="O100" s="59">
        <f t="shared" si="55"/>
        <v>23.79787234042553</v>
      </c>
    </row>
    <row r="101" spans="1:15" ht="12">
      <c r="A101" s="56" t="s">
        <v>84</v>
      </c>
      <c r="B101" s="57">
        <v>59</v>
      </c>
      <c r="C101" s="58">
        <f t="shared" si="56"/>
        <v>4.521072796934866</v>
      </c>
      <c r="D101" s="57">
        <v>53</v>
      </c>
      <c r="E101" s="58">
        <f t="shared" si="56"/>
        <v>4.288025889967638</v>
      </c>
      <c r="F101" s="57">
        <f t="shared" si="48"/>
        <v>-6</v>
      </c>
      <c r="G101" s="4">
        <f t="shared" si="49"/>
        <v>-10.169491525423723</v>
      </c>
      <c r="H101" s="57">
        <v>2088</v>
      </c>
      <c r="I101" s="58">
        <f t="shared" si="50"/>
        <v>12.330951396681037</v>
      </c>
      <c r="J101" s="57">
        <v>1935</v>
      </c>
      <c r="K101" s="58">
        <f t="shared" si="51"/>
        <v>12.281815296731196</v>
      </c>
      <c r="L101" s="57">
        <f t="shared" si="52"/>
        <v>-153</v>
      </c>
      <c r="M101" s="58">
        <f t="shared" si="53"/>
        <v>-7.327586206896555</v>
      </c>
      <c r="N101" s="58">
        <f t="shared" si="54"/>
        <v>35.389830508474574</v>
      </c>
      <c r="O101" s="59">
        <f t="shared" si="55"/>
        <v>36.509433962264154</v>
      </c>
    </row>
    <row r="102" spans="1:15" ht="12">
      <c r="A102" s="56" t="s">
        <v>85</v>
      </c>
      <c r="B102" s="57">
        <v>34</v>
      </c>
      <c r="C102" s="58">
        <f t="shared" si="56"/>
        <v>2.6053639846743293</v>
      </c>
      <c r="D102" s="57">
        <v>27</v>
      </c>
      <c r="E102" s="58">
        <f t="shared" si="56"/>
        <v>2.1844660194174756</v>
      </c>
      <c r="F102" s="57">
        <f t="shared" si="48"/>
        <v>-7</v>
      </c>
      <c r="G102" s="4">
        <f t="shared" si="49"/>
        <v>-20.588235294117652</v>
      </c>
      <c r="H102" s="57">
        <v>2242</v>
      </c>
      <c r="I102" s="58">
        <f t="shared" si="50"/>
        <v>13.240418118466899</v>
      </c>
      <c r="J102" s="57">
        <v>1737</v>
      </c>
      <c r="K102" s="58">
        <f t="shared" si="51"/>
        <v>11.025071405902889</v>
      </c>
      <c r="L102" s="57">
        <f t="shared" si="52"/>
        <v>-505</v>
      </c>
      <c r="M102" s="58">
        <f t="shared" si="53"/>
        <v>-22.52453166815343</v>
      </c>
      <c r="N102" s="58">
        <f t="shared" si="54"/>
        <v>65.94117647058823</v>
      </c>
      <c r="O102" s="59">
        <f t="shared" si="55"/>
        <v>64.33333333333333</v>
      </c>
    </row>
    <row r="103" spans="1:15" ht="12">
      <c r="A103" s="56" t="s">
        <v>86</v>
      </c>
      <c r="B103" s="57">
        <v>7</v>
      </c>
      <c r="C103" s="58">
        <f t="shared" si="56"/>
        <v>0.5363984674329502</v>
      </c>
      <c r="D103" s="57">
        <v>11</v>
      </c>
      <c r="E103" s="58">
        <f t="shared" si="56"/>
        <v>0.889967637540453</v>
      </c>
      <c r="F103" s="57">
        <f t="shared" si="48"/>
        <v>4</v>
      </c>
      <c r="G103" s="4">
        <f t="shared" si="49"/>
        <v>57.14285714285714</v>
      </c>
      <c r="H103" s="57">
        <v>1163</v>
      </c>
      <c r="I103" s="58">
        <f t="shared" si="50"/>
        <v>6.868245437902321</v>
      </c>
      <c r="J103" s="57">
        <v>1419</v>
      </c>
      <c r="K103" s="58">
        <f t="shared" si="51"/>
        <v>9.006664550936211</v>
      </c>
      <c r="L103" s="57">
        <f t="shared" si="52"/>
        <v>256</v>
      </c>
      <c r="M103" s="58">
        <f t="shared" si="53"/>
        <v>22.012037833190035</v>
      </c>
      <c r="N103" s="58">
        <f t="shared" si="54"/>
        <v>166.14285714285714</v>
      </c>
      <c r="O103" s="59">
        <f t="shared" si="55"/>
        <v>129</v>
      </c>
    </row>
    <row r="104" spans="1:15" ht="12">
      <c r="A104" s="56" t="s">
        <v>87</v>
      </c>
      <c r="B104" s="57">
        <v>6</v>
      </c>
      <c r="C104" s="58">
        <f t="shared" si="56"/>
        <v>0.45977011494252873</v>
      </c>
      <c r="D104" s="57">
        <v>4</v>
      </c>
      <c r="E104" s="58">
        <f t="shared" si="56"/>
        <v>0.3236245954692557</v>
      </c>
      <c r="F104" s="57">
        <f t="shared" si="48"/>
        <v>-2</v>
      </c>
      <c r="G104" s="4">
        <f t="shared" si="49"/>
        <v>-33.33333333333334</v>
      </c>
      <c r="H104" s="57">
        <v>1457</v>
      </c>
      <c r="I104" s="58">
        <f t="shared" si="50"/>
        <v>8.604500088584421</v>
      </c>
      <c r="J104" s="57">
        <v>1002</v>
      </c>
      <c r="K104" s="58">
        <f t="shared" si="51"/>
        <v>6.359885750555379</v>
      </c>
      <c r="L104" s="57">
        <f t="shared" si="52"/>
        <v>-455</v>
      </c>
      <c r="M104" s="58">
        <f t="shared" si="53"/>
        <v>-31.228551818805755</v>
      </c>
      <c r="N104" s="58">
        <f t="shared" si="54"/>
        <v>242.83333333333334</v>
      </c>
      <c r="O104" s="59">
        <f t="shared" si="55"/>
        <v>250.5</v>
      </c>
    </row>
    <row r="105" spans="1:15" ht="12">
      <c r="A105" s="56" t="s">
        <v>88</v>
      </c>
      <c r="B105" s="57">
        <v>1</v>
      </c>
      <c r="C105" s="58">
        <f t="shared" si="56"/>
        <v>0.07662835249042146</v>
      </c>
      <c r="D105" s="57">
        <v>2</v>
      </c>
      <c r="E105" s="58">
        <f t="shared" si="56"/>
        <v>0.16181229773462785</v>
      </c>
      <c r="F105" s="57">
        <f t="shared" si="48"/>
        <v>1</v>
      </c>
      <c r="G105" s="4">
        <f t="shared" si="49"/>
        <v>100</v>
      </c>
      <c r="H105" s="57">
        <v>387</v>
      </c>
      <c r="I105" s="58">
        <f t="shared" si="50"/>
        <v>2.285478060591744</v>
      </c>
      <c r="J105" s="57">
        <v>842</v>
      </c>
      <c r="K105" s="58">
        <f t="shared" si="51"/>
        <v>5.344335131704221</v>
      </c>
      <c r="L105" s="57">
        <f t="shared" si="52"/>
        <v>455</v>
      </c>
      <c r="M105" s="58">
        <f t="shared" si="53"/>
        <v>117.57105943152456</v>
      </c>
      <c r="N105" s="58">
        <f t="shared" si="54"/>
        <v>387</v>
      </c>
      <c r="O105" s="59">
        <f t="shared" si="55"/>
        <v>421</v>
      </c>
    </row>
    <row r="106" spans="1:15" ht="12">
      <c r="A106" s="56" t="s">
        <v>89</v>
      </c>
      <c r="B106" s="61" t="s">
        <v>90</v>
      </c>
      <c r="C106" s="61" t="s">
        <v>90</v>
      </c>
      <c r="D106" s="57">
        <v>2</v>
      </c>
      <c r="E106" s="58">
        <f t="shared" si="56"/>
        <v>0.16181229773462785</v>
      </c>
      <c r="F106" s="61">
        <v>2</v>
      </c>
      <c r="G106" s="72" t="s">
        <v>90</v>
      </c>
      <c r="H106" s="61" t="s">
        <v>90</v>
      </c>
      <c r="I106" s="61" t="s">
        <v>90</v>
      </c>
      <c r="J106" s="61" t="s">
        <v>90</v>
      </c>
      <c r="K106" s="61" t="s">
        <v>90</v>
      </c>
      <c r="L106" s="61" t="s">
        <v>90</v>
      </c>
      <c r="M106" s="61" t="s">
        <v>90</v>
      </c>
      <c r="N106" s="61" t="s">
        <v>90</v>
      </c>
      <c r="O106" s="63" t="s">
        <v>90</v>
      </c>
    </row>
    <row r="107" spans="1:15" ht="9.75" customHeight="1">
      <c r="A107" s="64"/>
      <c r="B107" s="57"/>
      <c r="C107" s="58"/>
      <c r="D107" s="57"/>
      <c r="E107" s="58"/>
      <c r="F107" s="57"/>
      <c r="G107" s="4"/>
      <c r="H107" s="57"/>
      <c r="I107" s="58"/>
      <c r="J107" s="57"/>
      <c r="K107" s="58"/>
      <c r="L107" s="57"/>
      <c r="M107" s="58"/>
      <c r="N107" s="58"/>
      <c r="O107" s="59"/>
    </row>
    <row r="108" spans="1:15" s="70" customFormat="1" ht="12">
      <c r="A108" s="51" t="s">
        <v>101</v>
      </c>
      <c r="B108" s="53">
        <f>SUM(B109:B114)</f>
        <v>1882</v>
      </c>
      <c r="C108" s="52">
        <f>B108/B$108*100</f>
        <v>100</v>
      </c>
      <c r="D108" s="53">
        <f>SUM(D109:D116)</f>
        <v>1977</v>
      </c>
      <c r="E108" s="52">
        <f>D108/D$108*100</f>
        <v>100</v>
      </c>
      <c r="F108" s="53">
        <f t="shared" si="48"/>
        <v>95</v>
      </c>
      <c r="G108" s="3">
        <f t="shared" si="49"/>
        <v>5.047821466524979</v>
      </c>
      <c r="H108" s="53">
        <f>SUM(H109:H114)</f>
        <v>4139</v>
      </c>
      <c r="I108" s="52">
        <f aca="true" t="shared" si="57" ref="I108:I114">H108/H$108*100</f>
        <v>100</v>
      </c>
      <c r="J108" s="53">
        <f>SUM(J109:J115)</f>
        <v>4574</v>
      </c>
      <c r="K108" s="52">
        <f aca="true" t="shared" si="58" ref="K108:K115">J108/J$108*100</f>
        <v>100</v>
      </c>
      <c r="L108" s="53">
        <f t="shared" si="52"/>
        <v>435</v>
      </c>
      <c r="M108" s="52">
        <f t="shared" si="53"/>
        <v>10.509784972215513</v>
      </c>
      <c r="N108" s="52">
        <f t="shared" si="54"/>
        <v>2.1992561105207225</v>
      </c>
      <c r="O108" s="65">
        <f t="shared" si="55"/>
        <v>2.313606474456247</v>
      </c>
    </row>
    <row r="109" spans="1:15" ht="12">
      <c r="A109" s="56" t="s">
        <v>80</v>
      </c>
      <c r="B109" s="57">
        <v>1744</v>
      </c>
      <c r="C109" s="58">
        <f aca="true" t="shared" si="59" ref="C109:E116">B109/B$108*100</f>
        <v>92.6673751328374</v>
      </c>
      <c r="D109" s="57">
        <v>1831</v>
      </c>
      <c r="E109" s="58">
        <f t="shared" si="59"/>
        <v>92.61507334344967</v>
      </c>
      <c r="F109" s="57">
        <f t="shared" si="48"/>
        <v>87</v>
      </c>
      <c r="G109" s="4">
        <f t="shared" si="49"/>
        <v>4.9885321100917395</v>
      </c>
      <c r="H109" s="57">
        <v>2758</v>
      </c>
      <c r="I109" s="58">
        <f t="shared" si="57"/>
        <v>66.6344527663687</v>
      </c>
      <c r="J109" s="57">
        <v>3009</v>
      </c>
      <c r="K109" s="58">
        <f t="shared" si="58"/>
        <v>65.78487101005685</v>
      </c>
      <c r="L109" s="57">
        <f t="shared" si="52"/>
        <v>251</v>
      </c>
      <c r="M109" s="58">
        <f t="shared" si="53"/>
        <v>9.100797679477893</v>
      </c>
      <c r="N109" s="58">
        <f t="shared" si="54"/>
        <v>1.5814220183486238</v>
      </c>
      <c r="O109" s="59">
        <f t="shared" si="55"/>
        <v>1.6433642818132168</v>
      </c>
    </row>
    <row r="110" spans="1:15" ht="12">
      <c r="A110" s="56" t="s">
        <v>81</v>
      </c>
      <c r="B110" s="57">
        <v>100</v>
      </c>
      <c r="C110" s="58">
        <f t="shared" si="59"/>
        <v>5.313496280552603</v>
      </c>
      <c r="D110" s="57">
        <v>97</v>
      </c>
      <c r="E110" s="58">
        <f t="shared" si="59"/>
        <v>4.906423874557411</v>
      </c>
      <c r="F110" s="57">
        <f t="shared" si="48"/>
        <v>-3</v>
      </c>
      <c r="G110" s="4">
        <f t="shared" si="49"/>
        <v>-3</v>
      </c>
      <c r="H110" s="57">
        <v>610</v>
      </c>
      <c r="I110" s="58">
        <f t="shared" si="57"/>
        <v>14.7378593863252</v>
      </c>
      <c r="J110" s="57">
        <v>601</v>
      </c>
      <c r="K110" s="58">
        <f t="shared" si="58"/>
        <v>13.139484040227373</v>
      </c>
      <c r="L110" s="57">
        <f t="shared" si="52"/>
        <v>-9</v>
      </c>
      <c r="M110" s="58">
        <f t="shared" si="53"/>
        <v>-1.4754098360655803</v>
      </c>
      <c r="N110" s="58">
        <f t="shared" si="54"/>
        <v>6.1</v>
      </c>
      <c r="O110" s="59">
        <f t="shared" si="55"/>
        <v>6.195876288659794</v>
      </c>
    </row>
    <row r="111" spans="1:15" ht="12">
      <c r="A111" s="56" t="s">
        <v>82</v>
      </c>
      <c r="B111" s="57">
        <v>28</v>
      </c>
      <c r="C111" s="58">
        <f t="shared" si="59"/>
        <v>1.487778958554729</v>
      </c>
      <c r="D111" s="57">
        <v>30</v>
      </c>
      <c r="E111" s="58">
        <f t="shared" si="59"/>
        <v>1.5174506828528074</v>
      </c>
      <c r="F111" s="57">
        <f t="shared" si="48"/>
        <v>2</v>
      </c>
      <c r="G111" s="4">
        <f t="shared" si="49"/>
        <v>7.142857142857139</v>
      </c>
      <c r="H111" s="57">
        <v>351</v>
      </c>
      <c r="I111" s="58">
        <f t="shared" si="57"/>
        <v>8.480309253442861</v>
      </c>
      <c r="J111" s="57">
        <v>417</v>
      </c>
      <c r="K111" s="58">
        <f t="shared" si="58"/>
        <v>9.116746829908177</v>
      </c>
      <c r="L111" s="57">
        <f t="shared" si="52"/>
        <v>66</v>
      </c>
      <c r="M111" s="58">
        <f t="shared" si="53"/>
        <v>18.803418803418808</v>
      </c>
      <c r="N111" s="58">
        <f t="shared" si="54"/>
        <v>12.535714285714286</v>
      </c>
      <c r="O111" s="59">
        <f t="shared" si="55"/>
        <v>13.9</v>
      </c>
    </row>
    <row r="112" spans="1:15" ht="12">
      <c r="A112" s="56" t="s">
        <v>83</v>
      </c>
      <c r="B112" s="57">
        <v>3</v>
      </c>
      <c r="C112" s="58">
        <f t="shared" si="59"/>
        <v>0.1594048884165781</v>
      </c>
      <c r="D112" s="57">
        <v>10</v>
      </c>
      <c r="E112" s="58">
        <f t="shared" si="59"/>
        <v>0.5058168942842691</v>
      </c>
      <c r="F112" s="57">
        <f t="shared" si="48"/>
        <v>7</v>
      </c>
      <c r="G112" s="4">
        <f t="shared" si="49"/>
        <v>233.33333333333337</v>
      </c>
      <c r="H112" s="57">
        <v>67</v>
      </c>
      <c r="I112" s="58">
        <f t="shared" si="57"/>
        <v>1.6187484899734237</v>
      </c>
      <c r="J112" s="57">
        <v>242</v>
      </c>
      <c r="K112" s="58">
        <f t="shared" si="58"/>
        <v>5.2907739396589415</v>
      </c>
      <c r="L112" s="57">
        <f t="shared" si="52"/>
        <v>175</v>
      </c>
      <c r="M112" s="58">
        <f t="shared" si="53"/>
        <v>261.1940298507463</v>
      </c>
      <c r="N112" s="58">
        <f t="shared" si="54"/>
        <v>22.333333333333332</v>
      </c>
      <c r="O112" s="59">
        <f t="shared" si="55"/>
        <v>24.2</v>
      </c>
    </row>
    <row r="113" spans="1:15" ht="12">
      <c r="A113" s="56" t="s">
        <v>84</v>
      </c>
      <c r="B113" s="57">
        <v>4</v>
      </c>
      <c r="C113" s="58">
        <f t="shared" si="59"/>
        <v>0.21253985122210414</v>
      </c>
      <c r="D113" s="57">
        <v>2</v>
      </c>
      <c r="E113" s="58">
        <f t="shared" si="59"/>
        <v>0.10116337885685382</v>
      </c>
      <c r="F113" s="57">
        <f t="shared" si="48"/>
        <v>-2</v>
      </c>
      <c r="G113" s="4">
        <f t="shared" si="49"/>
        <v>-50</v>
      </c>
      <c r="H113" s="57">
        <v>142</v>
      </c>
      <c r="I113" s="58">
        <f t="shared" si="57"/>
        <v>3.430780381734719</v>
      </c>
      <c r="J113" s="57">
        <v>64</v>
      </c>
      <c r="K113" s="58">
        <f t="shared" si="58"/>
        <v>1.3992129427197202</v>
      </c>
      <c r="L113" s="57">
        <f t="shared" si="52"/>
        <v>-78</v>
      </c>
      <c r="M113" s="58">
        <f t="shared" si="53"/>
        <v>-54.92957746478873</v>
      </c>
      <c r="N113" s="58">
        <f t="shared" si="54"/>
        <v>35.5</v>
      </c>
      <c r="O113" s="59">
        <f t="shared" si="55"/>
        <v>32</v>
      </c>
    </row>
    <row r="114" spans="1:15" ht="12">
      <c r="A114" s="56" t="s">
        <v>85</v>
      </c>
      <c r="B114" s="57">
        <v>3</v>
      </c>
      <c r="C114" s="58">
        <f t="shared" si="59"/>
        <v>0.1594048884165781</v>
      </c>
      <c r="D114" s="57">
        <v>2</v>
      </c>
      <c r="E114" s="58">
        <f t="shared" si="59"/>
        <v>0.10116337885685382</v>
      </c>
      <c r="F114" s="68">
        <f t="shared" si="48"/>
        <v>-1</v>
      </c>
      <c r="G114" s="4">
        <f t="shared" si="49"/>
        <v>-33.33333333333334</v>
      </c>
      <c r="H114" s="57">
        <v>211</v>
      </c>
      <c r="I114" s="58">
        <f t="shared" si="57"/>
        <v>5.09784972215511</v>
      </c>
      <c r="J114" s="57">
        <v>104</v>
      </c>
      <c r="K114" s="58">
        <f t="shared" si="58"/>
        <v>2.2737210319195453</v>
      </c>
      <c r="L114" s="57">
        <f t="shared" si="52"/>
        <v>-107</v>
      </c>
      <c r="M114" s="58">
        <f t="shared" si="53"/>
        <v>-50.71090047393365</v>
      </c>
      <c r="N114" s="69">
        <f t="shared" si="54"/>
        <v>70.33333333333333</v>
      </c>
      <c r="O114" s="59">
        <f t="shared" si="55"/>
        <v>52</v>
      </c>
    </row>
    <row r="115" spans="1:15" ht="12">
      <c r="A115" s="56" t="s">
        <v>86</v>
      </c>
      <c r="B115" s="61" t="s">
        <v>90</v>
      </c>
      <c r="C115" s="61" t="s">
        <v>90</v>
      </c>
      <c r="D115" s="57">
        <v>1</v>
      </c>
      <c r="E115" s="58">
        <f t="shared" si="59"/>
        <v>0.05058168942842691</v>
      </c>
      <c r="F115" s="68">
        <v>1</v>
      </c>
      <c r="G115" s="72" t="s">
        <v>90</v>
      </c>
      <c r="H115" s="61" t="s">
        <v>90</v>
      </c>
      <c r="I115" s="61" t="s">
        <v>90</v>
      </c>
      <c r="J115" s="57">
        <v>137</v>
      </c>
      <c r="K115" s="58">
        <f t="shared" si="58"/>
        <v>2.9951902055094006</v>
      </c>
      <c r="L115" s="57">
        <v>137</v>
      </c>
      <c r="M115" s="61" t="s">
        <v>90</v>
      </c>
      <c r="N115" s="61" t="s">
        <v>90</v>
      </c>
      <c r="O115" s="59">
        <f t="shared" si="55"/>
        <v>137</v>
      </c>
    </row>
    <row r="116" spans="1:15" ht="12">
      <c r="A116" s="56" t="s">
        <v>89</v>
      </c>
      <c r="B116" s="61" t="s">
        <v>90</v>
      </c>
      <c r="C116" s="61" t="s">
        <v>90</v>
      </c>
      <c r="D116" s="57">
        <v>4</v>
      </c>
      <c r="E116" s="58">
        <f t="shared" si="59"/>
        <v>0.20232675771370764</v>
      </c>
      <c r="F116" s="61">
        <v>4</v>
      </c>
      <c r="G116" s="72" t="s">
        <v>90</v>
      </c>
      <c r="H116" s="61" t="s">
        <v>90</v>
      </c>
      <c r="I116" s="61" t="s">
        <v>90</v>
      </c>
      <c r="J116" s="61" t="s">
        <v>90</v>
      </c>
      <c r="K116" s="61" t="s">
        <v>90</v>
      </c>
      <c r="L116" s="61" t="s">
        <v>90</v>
      </c>
      <c r="M116" s="61" t="s">
        <v>90</v>
      </c>
      <c r="N116" s="61" t="s">
        <v>90</v>
      </c>
      <c r="O116" s="63" t="s">
        <v>90</v>
      </c>
    </row>
    <row r="117" spans="1:15" ht="9.75" customHeight="1">
      <c r="A117" s="64"/>
      <c r="B117" s="57"/>
      <c r="C117" s="58"/>
      <c r="D117" s="57"/>
      <c r="E117" s="58"/>
      <c r="F117" s="57"/>
      <c r="G117" s="4"/>
      <c r="H117" s="57"/>
      <c r="I117" s="58"/>
      <c r="J117" s="57"/>
      <c r="K117" s="58"/>
      <c r="L117" s="57"/>
      <c r="M117" s="69"/>
      <c r="N117" s="58"/>
      <c r="O117" s="59"/>
    </row>
    <row r="118" spans="1:15" s="70" customFormat="1" ht="12">
      <c r="A118" s="51" t="s">
        <v>102</v>
      </c>
      <c r="B118" s="53">
        <f>SUM(B119:B127)</f>
        <v>20936</v>
      </c>
      <c r="C118" s="52">
        <f>B118/B$118*100</f>
        <v>100</v>
      </c>
      <c r="D118" s="53">
        <f>SUM(D119:D128)</f>
        <v>21270</v>
      </c>
      <c r="E118" s="52">
        <f>D118/D$118*100</f>
        <v>100</v>
      </c>
      <c r="F118" s="53">
        <f t="shared" si="48"/>
        <v>334</v>
      </c>
      <c r="G118" s="3">
        <f t="shared" si="49"/>
        <v>1.5953381734810819</v>
      </c>
      <c r="H118" s="53">
        <f>SUM(H119:H127)</f>
        <v>146178</v>
      </c>
      <c r="I118" s="52">
        <f aca="true" t="shared" si="60" ref="I118:I127">H118/H$118*100</f>
        <v>100</v>
      </c>
      <c r="J118" s="53">
        <f>SUM(J119:J127)</f>
        <v>151155</v>
      </c>
      <c r="K118" s="52">
        <f aca="true" t="shared" si="61" ref="K118:K127">J118/J$118*100</f>
        <v>100</v>
      </c>
      <c r="L118" s="53">
        <f t="shared" si="52"/>
        <v>4977</v>
      </c>
      <c r="M118" s="52">
        <f t="shared" si="53"/>
        <v>3.4047531092229946</v>
      </c>
      <c r="N118" s="52">
        <f t="shared" si="54"/>
        <v>6.98213603362629</v>
      </c>
      <c r="O118" s="65">
        <f t="shared" si="55"/>
        <v>7.106488011283498</v>
      </c>
    </row>
    <row r="119" spans="1:15" ht="12">
      <c r="A119" s="56" t="s">
        <v>80</v>
      </c>
      <c r="B119" s="57">
        <v>14687</v>
      </c>
      <c r="C119" s="58">
        <f aca="true" t="shared" si="62" ref="C119:E128">B119/B$118*100</f>
        <v>70.1518914787925</v>
      </c>
      <c r="D119" s="57">
        <v>14603</v>
      </c>
      <c r="E119" s="58">
        <f t="shared" si="62"/>
        <v>68.65538316878232</v>
      </c>
      <c r="F119" s="57">
        <f t="shared" si="48"/>
        <v>-84</v>
      </c>
      <c r="G119" s="4">
        <f t="shared" si="49"/>
        <v>-0.571934363723031</v>
      </c>
      <c r="H119" s="57">
        <v>26749</v>
      </c>
      <c r="I119" s="58">
        <f t="shared" si="60"/>
        <v>18.29892323058189</v>
      </c>
      <c r="J119" s="57">
        <v>27035</v>
      </c>
      <c r="K119" s="58">
        <f t="shared" si="61"/>
        <v>17.885614104726937</v>
      </c>
      <c r="L119" s="57">
        <f t="shared" si="52"/>
        <v>286</v>
      </c>
      <c r="M119" s="58">
        <f t="shared" si="53"/>
        <v>1.0691988485550752</v>
      </c>
      <c r="N119" s="58">
        <f t="shared" si="54"/>
        <v>1.8212705113365562</v>
      </c>
      <c r="O119" s="59">
        <f t="shared" si="55"/>
        <v>1.8513319180990206</v>
      </c>
    </row>
    <row r="120" spans="1:15" ht="12">
      <c r="A120" s="56" t="s">
        <v>81</v>
      </c>
      <c r="B120" s="57">
        <v>2998</v>
      </c>
      <c r="C120" s="58">
        <f t="shared" si="62"/>
        <v>14.319831868551777</v>
      </c>
      <c r="D120" s="57">
        <v>3062</v>
      </c>
      <c r="E120" s="58">
        <f t="shared" si="62"/>
        <v>14.395862717442407</v>
      </c>
      <c r="F120" s="57">
        <f t="shared" si="48"/>
        <v>64</v>
      </c>
      <c r="G120" s="4">
        <f t="shared" si="49"/>
        <v>2.134756504336238</v>
      </c>
      <c r="H120" s="57">
        <v>19711</v>
      </c>
      <c r="I120" s="58">
        <f t="shared" si="60"/>
        <v>13.484245235261119</v>
      </c>
      <c r="J120" s="57">
        <v>20100</v>
      </c>
      <c r="K120" s="58">
        <f t="shared" si="61"/>
        <v>13.297608415202939</v>
      </c>
      <c r="L120" s="57">
        <f t="shared" si="52"/>
        <v>389</v>
      </c>
      <c r="M120" s="58">
        <f t="shared" si="53"/>
        <v>1.973517325351338</v>
      </c>
      <c r="N120" s="58">
        <f t="shared" si="54"/>
        <v>6.5747164776517675</v>
      </c>
      <c r="O120" s="59">
        <f t="shared" si="55"/>
        <v>6.564337034617897</v>
      </c>
    </row>
    <row r="121" spans="1:15" ht="12">
      <c r="A121" s="56" t="s">
        <v>82</v>
      </c>
      <c r="B121" s="57">
        <v>1781</v>
      </c>
      <c r="C121" s="58">
        <f t="shared" si="62"/>
        <v>8.50687810470004</v>
      </c>
      <c r="D121" s="57">
        <v>1830</v>
      </c>
      <c r="E121" s="58">
        <f t="shared" si="62"/>
        <v>8.603667136812412</v>
      </c>
      <c r="F121" s="57">
        <f t="shared" si="48"/>
        <v>49</v>
      </c>
      <c r="G121" s="4">
        <f t="shared" si="49"/>
        <v>2.751263335204939</v>
      </c>
      <c r="H121" s="57">
        <v>23925</v>
      </c>
      <c r="I121" s="58">
        <f t="shared" si="60"/>
        <v>16.367031974715758</v>
      </c>
      <c r="J121" s="57">
        <v>24455</v>
      </c>
      <c r="K121" s="58">
        <f t="shared" si="61"/>
        <v>16.178756905163574</v>
      </c>
      <c r="L121" s="57">
        <f t="shared" si="52"/>
        <v>530</v>
      </c>
      <c r="M121" s="58">
        <f t="shared" si="53"/>
        <v>2.215256008359461</v>
      </c>
      <c r="N121" s="58">
        <f t="shared" si="54"/>
        <v>13.433464345873105</v>
      </c>
      <c r="O121" s="59">
        <f t="shared" si="55"/>
        <v>13.363387978142077</v>
      </c>
    </row>
    <row r="122" spans="1:15" ht="12">
      <c r="A122" s="56" t="s">
        <v>83</v>
      </c>
      <c r="B122" s="57">
        <v>612</v>
      </c>
      <c r="C122" s="58">
        <f t="shared" si="62"/>
        <v>2.92319449751624</v>
      </c>
      <c r="D122" s="57">
        <v>626</v>
      </c>
      <c r="E122" s="58">
        <f t="shared" si="62"/>
        <v>2.943112364833098</v>
      </c>
      <c r="F122" s="57">
        <f t="shared" si="48"/>
        <v>14</v>
      </c>
      <c r="G122" s="4">
        <f t="shared" si="49"/>
        <v>2.28758169934639</v>
      </c>
      <c r="H122" s="57">
        <v>14527</v>
      </c>
      <c r="I122" s="58">
        <f t="shared" si="60"/>
        <v>9.937883949705153</v>
      </c>
      <c r="J122" s="57">
        <v>14830</v>
      </c>
      <c r="K122" s="58">
        <f t="shared" si="61"/>
        <v>9.81112103469948</v>
      </c>
      <c r="L122" s="57">
        <f t="shared" si="52"/>
        <v>303</v>
      </c>
      <c r="M122" s="58">
        <f t="shared" si="53"/>
        <v>2.0857713223652468</v>
      </c>
      <c r="N122" s="58">
        <f t="shared" si="54"/>
        <v>23.736928104575163</v>
      </c>
      <c r="O122" s="59">
        <f t="shared" si="55"/>
        <v>23.690095846645367</v>
      </c>
    </row>
    <row r="123" spans="1:15" ht="12">
      <c r="A123" s="56" t="s">
        <v>84</v>
      </c>
      <c r="B123" s="57">
        <v>441</v>
      </c>
      <c r="C123" s="58">
        <f t="shared" si="62"/>
        <v>2.1064195643867025</v>
      </c>
      <c r="D123" s="57">
        <v>465</v>
      </c>
      <c r="E123" s="58">
        <f t="shared" si="62"/>
        <v>2.1861777150916786</v>
      </c>
      <c r="F123" s="57">
        <f t="shared" si="48"/>
        <v>24</v>
      </c>
      <c r="G123" s="4">
        <f t="shared" si="49"/>
        <v>5.4421768707483125</v>
      </c>
      <c r="H123" s="57">
        <v>16720</v>
      </c>
      <c r="I123" s="58">
        <f t="shared" si="60"/>
        <v>11.438109701870323</v>
      </c>
      <c r="J123" s="57">
        <v>17421</v>
      </c>
      <c r="K123" s="58">
        <f t="shared" si="61"/>
        <v>11.525255532400516</v>
      </c>
      <c r="L123" s="57">
        <f t="shared" si="52"/>
        <v>701</v>
      </c>
      <c r="M123" s="58">
        <f t="shared" si="53"/>
        <v>4.192583732057415</v>
      </c>
      <c r="N123" s="58">
        <f t="shared" si="54"/>
        <v>37.91383219954648</v>
      </c>
      <c r="O123" s="59">
        <f t="shared" si="55"/>
        <v>37.464516129032255</v>
      </c>
    </row>
    <row r="124" spans="1:15" ht="12">
      <c r="A124" s="56" t="s">
        <v>85</v>
      </c>
      <c r="B124" s="57">
        <v>309</v>
      </c>
      <c r="C124" s="58">
        <f t="shared" si="62"/>
        <v>1.4759266335498662</v>
      </c>
      <c r="D124" s="57">
        <v>304</v>
      </c>
      <c r="E124" s="58">
        <f t="shared" si="62"/>
        <v>1.4292430653502586</v>
      </c>
      <c r="F124" s="57">
        <f t="shared" si="48"/>
        <v>-5</v>
      </c>
      <c r="G124" s="4">
        <f t="shared" si="49"/>
        <v>-1.6181229773462746</v>
      </c>
      <c r="H124" s="57">
        <v>20447</v>
      </c>
      <c r="I124" s="58">
        <f t="shared" si="60"/>
        <v>13.987740973333882</v>
      </c>
      <c r="J124" s="57">
        <v>20599</v>
      </c>
      <c r="K124" s="58">
        <f t="shared" si="61"/>
        <v>13.627733121630115</v>
      </c>
      <c r="L124" s="57">
        <f t="shared" si="52"/>
        <v>152</v>
      </c>
      <c r="M124" s="58">
        <f t="shared" si="53"/>
        <v>0.7433853377023496</v>
      </c>
      <c r="N124" s="58">
        <f t="shared" si="54"/>
        <v>66.1715210355987</v>
      </c>
      <c r="O124" s="59">
        <f t="shared" si="55"/>
        <v>67.75986842105263</v>
      </c>
    </row>
    <row r="125" spans="1:15" ht="12">
      <c r="A125" s="56" t="s">
        <v>86</v>
      </c>
      <c r="B125" s="57">
        <v>68</v>
      </c>
      <c r="C125" s="58">
        <f t="shared" si="62"/>
        <v>0.3247993886129156</v>
      </c>
      <c r="D125" s="57">
        <v>84</v>
      </c>
      <c r="E125" s="58">
        <f t="shared" si="62"/>
        <v>0.39492242595204513</v>
      </c>
      <c r="F125" s="57">
        <f t="shared" si="48"/>
        <v>16</v>
      </c>
      <c r="G125" s="4">
        <f t="shared" si="49"/>
        <v>23.529411764705884</v>
      </c>
      <c r="H125" s="57">
        <v>9178</v>
      </c>
      <c r="I125" s="58">
        <f t="shared" si="60"/>
        <v>6.278646581564941</v>
      </c>
      <c r="J125" s="57">
        <v>11259</v>
      </c>
      <c r="K125" s="58">
        <f t="shared" si="61"/>
        <v>7.448645430187556</v>
      </c>
      <c r="L125" s="57">
        <f t="shared" si="52"/>
        <v>2081</v>
      </c>
      <c r="M125" s="58">
        <f t="shared" si="53"/>
        <v>22.67378513837437</v>
      </c>
      <c r="N125" s="58">
        <f t="shared" si="54"/>
        <v>134.97058823529412</v>
      </c>
      <c r="O125" s="59">
        <f t="shared" si="55"/>
        <v>134.03571428571428</v>
      </c>
    </row>
    <row r="126" spans="1:15" ht="12">
      <c r="A126" s="56" t="s">
        <v>87</v>
      </c>
      <c r="B126" s="57">
        <v>19</v>
      </c>
      <c r="C126" s="58">
        <f t="shared" si="62"/>
        <v>0.0907527703477264</v>
      </c>
      <c r="D126" s="57">
        <v>20</v>
      </c>
      <c r="E126" s="58">
        <f t="shared" si="62"/>
        <v>0.09402914903620122</v>
      </c>
      <c r="F126" s="57">
        <f t="shared" si="48"/>
        <v>1</v>
      </c>
      <c r="G126" s="4">
        <f t="shared" si="49"/>
        <v>5.263157894736835</v>
      </c>
      <c r="H126" s="57">
        <v>4547</v>
      </c>
      <c r="I126" s="58">
        <f t="shared" si="60"/>
        <v>3.110591197033753</v>
      </c>
      <c r="J126" s="57">
        <v>4968</v>
      </c>
      <c r="K126" s="58">
        <f t="shared" si="61"/>
        <v>3.286692467996428</v>
      </c>
      <c r="L126" s="57">
        <f t="shared" si="52"/>
        <v>421</v>
      </c>
      <c r="M126" s="58">
        <f t="shared" si="53"/>
        <v>9.25885199032328</v>
      </c>
      <c r="N126" s="58">
        <f t="shared" si="54"/>
        <v>239.31578947368422</v>
      </c>
      <c r="O126" s="59">
        <f t="shared" si="55"/>
        <v>248.4</v>
      </c>
    </row>
    <row r="127" spans="1:15" ht="12">
      <c r="A127" s="56" t="s">
        <v>88</v>
      </c>
      <c r="B127" s="57">
        <v>21</v>
      </c>
      <c r="C127" s="58">
        <f t="shared" si="62"/>
        <v>0.10030569354222392</v>
      </c>
      <c r="D127" s="57">
        <v>20</v>
      </c>
      <c r="E127" s="58">
        <f t="shared" si="62"/>
        <v>0.09402914903620122</v>
      </c>
      <c r="F127" s="57">
        <f t="shared" si="48"/>
        <v>-1</v>
      </c>
      <c r="G127" s="4">
        <f t="shared" si="49"/>
        <v>-4.761904761904773</v>
      </c>
      <c r="H127" s="57">
        <v>10374</v>
      </c>
      <c r="I127" s="58">
        <f t="shared" si="60"/>
        <v>7.096827155933178</v>
      </c>
      <c r="J127" s="57">
        <v>10488</v>
      </c>
      <c r="K127" s="58">
        <f t="shared" si="61"/>
        <v>6.938572987992458</v>
      </c>
      <c r="L127" s="57">
        <f t="shared" si="52"/>
        <v>114</v>
      </c>
      <c r="M127" s="58">
        <f t="shared" si="53"/>
        <v>1.098901098901095</v>
      </c>
      <c r="N127" s="58">
        <f t="shared" si="54"/>
        <v>494</v>
      </c>
      <c r="O127" s="59">
        <f t="shared" si="55"/>
        <v>524.4</v>
      </c>
    </row>
    <row r="128" spans="1:15" ht="12">
      <c r="A128" s="56" t="s">
        <v>89</v>
      </c>
      <c r="B128" s="61" t="s">
        <v>90</v>
      </c>
      <c r="C128" s="61" t="s">
        <v>90</v>
      </c>
      <c r="D128" s="57">
        <v>256</v>
      </c>
      <c r="E128" s="58">
        <f t="shared" si="62"/>
        <v>1.2035731076633756</v>
      </c>
      <c r="F128" s="61">
        <v>256</v>
      </c>
      <c r="G128" s="72" t="s">
        <v>90</v>
      </c>
      <c r="H128" s="61" t="s">
        <v>90</v>
      </c>
      <c r="I128" s="61" t="s">
        <v>90</v>
      </c>
      <c r="J128" s="61" t="s">
        <v>90</v>
      </c>
      <c r="K128" s="61" t="s">
        <v>90</v>
      </c>
      <c r="L128" s="61" t="s">
        <v>90</v>
      </c>
      <c r="M128" s="61" t="s">
        <v>90</v>
      </c>
      <c r="N128" s="61" t="s">
        <v>90</v>
      </c>
      <c r="O128" s="63" t="s">
        <v>90</v>
      </c>
    </row>
    <row r="129" spans="1:15" ht="9.75" customHeight="1">
      <c r="A129" s="64"/>
      <c r="B129" s="57"/>
      <c r="C129" s="58"/>
      <c r="D129" s="57"/>
      <c r="E129" s="58"/>
      <c r="F129" s="57"/>
      <c r="G129" s="4"/>
      <c r="H129" s="57"/>
      <c r="I129" s="58"/>
      <c r="J129" s="57"/>
      <c r="K129" s="58"/>
      <c r="L129" s="57"/>
      <c r="M129" s="58"/>
      <c r="N129" s="58"/>
      <c r="O129" s="59"/>
    </row>
    <row r="130" spans="1:15" s="70" customFormat="1" ht="24">
      <c r="A130" s="51" t="s">
        <v>103</v>
      </c>
      <c r="B130" s="53">
        <f>SUM(B131:B139)</f>
        <v>658</v>
      </c>
      <c r="C130" s="52">
        <f>B130/B$130*100</f>
        <v>100</v>
      </c>
      <c r="D130" s="53">
        <f>SUM(D131:D139)</f>
        <v>652</v>
      </c>
      <c r="E130" s="52">
        <f>D130/D$130*100</f>
        <v>100</v>
      </c>
      <c r="F130" s="53">
        <f t="shared" si="48"/>
        <v>-6</v>
      </c>
      <c r="G130" s="3">
        <f t="shared" si="49"/>
        <v>-0.9118541033434724</v>
      </c>
      <c r="H130" s="53">
        <f>SUM(H131:H139)</f>
        <v>20993</v>
      </c>
      <c r="I130" s="52">
        <f aca="true" t="shared" si="63" ref="I130:I139">H130/H$130*100</f>
        <v>100</v>
      </c>
      <c r="J130" s="53">
        <f>SUM(J131:J139)</f>
        <v>21707</v>
      </c>
      <c r="K130" s="52">
        <f aca="true" t="shared" si="64" ref="K130:K139">J130/J$130*100</f>
        <v>100</v>
      </c>
      <c r="L130" s="53">
        <f t="shared" si="52"/>
        <v>714</v>
      </c>
      <c r="M130" s="52">
        <f t="shared" si="53"/>
        <v>3.4011337112370654</v>
      </c>
      <c r="N130" s="52">
        <f t="shared" si="54"/>
        <v>31.904255319148938</v>
      </c>
      <c r="O130" s="65">
        <f t="shared" si="55"/>
        <v>33.29294478527607</v>
      </c>
    </row>
    <row r="131" spans="1:15" ht="12">
      <c r="A131" s="56" t="s">
        <v>80</v>
      </c>
      <c r="B131" s="57">
        <v>298</v>
      </c>
      <c r="C131" s="58">
        <f aca="true" t="shared" si="65" ref="C131:E139">B131/B$130*100</f>
        <v>45.2887537993921</v>
      </c>
      <c r="D131" s="57">
        <v>299</v>
      </c>
      <c r="E131" s="58">
        <f t="shared" si="65"/>
        <v>45.858895705521476</v>
      </c>
      <c r="F131" s="57">
        <f t="shared" si="48"/>
        <v>1</v>
      </c>
      <c r="G131" s="4">
        <f t="shared" si="49"/>
        <v>0.3355704697986681</v>
      </c>
      <c r="H131" s="57">
        <v>546</v>
      </c>
      <c r="I131" s="58">
        <f t="shared" si="63"/>
        <v>2.6008669556518837</v>
      </c>
      <c r="J131" s="57">
        <v>548</v>
      </c>
      <c r="K131" s="58">
        <f t="shared" si="64"/>
        <v>2.524531257198139</v>
      </c>
      <c r="L131" s="57">
        <f t="shared" si="52"/>
        <v>2</v>
      </c>
      <c r="M131" s="58">
        <f t="shared" si="53"/>
        <v>0.366300366300365</v>
      </c>
      <c r="N131" s="58">
        <f t="shared" si="54"/>
        <v>1.832214765100671</v>
      </c>
      <c r="O131" s="59">
        <f t="shared" si="55"/>
        <v>1.8327759197324414</v>
      </c>
    </row>
    <row r="132" spans="1:15" ht="12">
      <c r="A132" s="56" t="s">
        <v>81</v>
      </c>
      <c r="B132" s="57">
        <v>86</v>
      </c>
      <c r="C132" s="58">
        <f t="shared" si="65"/>
        <v>13.069908814589665</v>
      </c>
      <c r="D132" s="57">
        <v>78</v>
      </c>
      <c r="E132" s="58">
        <f t="shared" si="65"/>
        <v>11.96319018404908</v>
      </c>
      <c r="F132" s="57">
        <f t="shared" si="48"/>
        <v>-8</v>
      </c>
      <c r="G132" s="4">
        <f t="shared" si="49"/>
        <v>-9.302325581395351</v>
      </c>
      <c r="H132" s="57">
        <v>585</v>
      </c>
      <c r="I132" s="58">
        <f t="shared" si="63"/>
        <v>2.786643166769876</v>
      </c>
      <c r="J132" s="57">
        <v>514</v>
      </c>
      <c r="K132" s="58">
        <f t="shared" si="64"/>
        <v>2.3678997558391304</v>
      </c>
      <c r="L132" s="57">
        <f t="shared" si="52"/>
        <v>-71</v>
      </c>
      <c r="M132" s="58">
        <f t="shared" si="53"/>
        <v>-12.136752136752136</v>
      </c>
      <c r="N132" s="58">
        <f t="shared" si="54"/>
        <v>6.8023255813953485</v>
      </c>
      <c r="O132" s="59">
        <f t="shared" si="55"/>
        <v>6.589743589743589</v>
      </c>
    </row>
    <row r="133" spans="1:15" ht="12">
      <c r="A133" s="56" t="s">
        <v>82</v>
      </c>
      <c r="B133" s="57">
        <v>120</v>
      </c>
      <c r="C133" s="58">
        <f t="shared" si="65"/>
        <v>18.237082066869302</v>
      </c>
      <c r="D133" s="57">
        <v>110</v>
      </c>
      <c r="E133" s="58">
        <f t="shared" si="65"/>
        <v>16.87116564417178</v>
      </c>
      <c r="F133" s="57">
        <f t="shared" si="48"/>
        <v>-10</v>
      </c>
      <c r="G133" s="4">
        <f t="shared" si="49"/>
        <v>-8.333333333333343</v>
      </c>
      <c r="H133" s="57">
        <v>1620</v>
      </c>
      <c r="I133" s="58">
        <f t="shared" si="63"/>
        <v>7.716858000285809</v>
      </c>
      <c r="J133" s="57">
        <v>1475</v>
      </c>
      <c r="K133" s="58">
        <f t="shared" si="64"/>
        <v>6.795043073662874</v>
      </c>
      <c r="L133" s="57">
        <f t="shared" si="52"/>
        <v>-145</v>
      </c>
      <c r="M133" s="58">
        <f t="shared" si="53"/>
        <v>-8.950617283950606</v>
      </c>
      <c r="N133" s="58">
        <f t="shared" si="54"/>
        <v>13.5</v>
      </c>
      <c r="O133" s="59">
        <f t="shared" si="55"/>
        <v>13.409090909090908</v>
      </c>
    </row>
    <row r="134" spans="1:15" ht="12">
      <c r="A134" s="56" t="s">
        <v>83</v>
      </c>
      <c r="B134" s="57">
        <v>40</v>
      </c>
      <c r="C134" s="58">
        <f t="shared" si="65"/>
        <v>6.079027355623101</v>
      </c>
      <c r="D134" s="57">
        <v>44</v>
      </c>
      <c r="E134" s="58">
        <f t="shared" si="65"/>
        <v>6.748466257668712</v>
      </c>
      <c r="F134" s="57">
        <f t="shared" si="48"/>
        <v>4</v>
      </c>
      <c r="G134" s="4">
        <f t="shared" si="49"/>
        <v>10.000000000000014</v>
      </c>
      <c r="H134" s="57">
        <v>932</v>
      </c>
      <c r="I134" s="58">
        <f t="shared" si="63"/>
        <v>4.439575096460725</v>
      </c>
      <c r="J134" s="57">
        <v>1028</v>
      </c>
      <c r="K134" s="58">
        <f t="shared" si="64"/>
        <v>4.735799511678261</v>
      </c>
      <c r="L134" s="57">
        <f t="shared" si="52"/>
        <v>96</v>
      </c>
      <c r="M134" s="58">
        <f t="shared" si="53"/>
        <v>10.300429184549358</v>
      </c>
      <c r="N134" s="58">
        <f t="shared" si="54"/>
        <v>23.3</v>
      </c>
      <c r="O134" s="59">
        <f t="shared" si="55"/>
        <v>23.363636363636363</v>
      </c>
    </row>
    <row r="135" spans="1:15" ht="12">
      <c r="A135" s="56" t="s">
        <v>84</v>
      </c>
      <c r="B135" s="57">
        <v>20</v>
      </c>
      <c r="C135" s="58">
        <f t="shared" si="65"/>
        <v>3.0395136778115504</v>
      </c>
      <c r="D135" s="57">
        <v>28</v>
      </c>
      <c r="E135" s="58">
        <f t="shared" si="65"/>
        <v>4.294478527607362</v>
      </c>
      <c r="F135" s="57">
        <f t="shared" si="48"/>
        <v>8</v>
      </c>
      <c r="G135" s="4">
        <f t="shared" si="49"/>
        <v>40</v>
      </c>
      <c r="H135" s="57">
        <v>755</v>
      </c>
      <c r="I135" s="58">
        <f t="shared" si="63"/>
        <v>3.5964369075406086</v>
      </c>
      <c r="J135" s="57">
        <v>1093</v>
      </c>
      <c r="K135" s="58">
        <f t="shared" si="64"/>
        <v>5.035242087805777</v>
      </c>
      <c r="L135" s="57">
        <f t="shared" si="52"/>
        <v>338</v>
      </c>
      <c r="M135" s="58">
        <f t="shared" si="53"/>
        <v>44.76821192052981</v>
      </c>
      <c r="N135" s="58">
        <f t="shared" si="54"/>
        <v>37.75</v>
      </c>
      <c r="O135" s="59">
        <f t="shared" si="55"/>
        <v>39.035714285714285</v>
      </c>
    </row>
    <row r="136" spans="1:15" ht="12">
      <c r="A136" s="56" t="s">
        <v>85</v>
      </c>
      <c r="B136" s="57">
        <v>54</v>
      </c>
      <c r="C136" s="58">
        <f t="shared" si="65"/>
        <v>8.206686930091186</v>
      </c>
      <c r="D136" s="57">
        <v>52</v>
      </c>
      <c r="E136" s="58">
        <f t="shared" si="65"/>
        <v>7.975460122699387</v>
      </c>
      <c r="F136" s="57">
        <f t="shared" si="48"/>
        <v>-2</v>
      </c>
      <c r="G136" s="4">
        <f t="shared" si="49"/>
        <v>-3.7037037037037095</v>
      </c>
      <c r="H136" s="57">
        <v>3894</v>
      </c>
      <c r="I136" s="58">
        <f t="shared" si="63"/>
        <v>18.549040156242558</v>
      </c>
      <c r="J136" s="57">
        <v>3756</v>
      </c>
      <c r="K136" s="58">
        <f t="shared" si="64"/>
        <v>17.303174091306953</v>
      </c>
      <c r="L136" s="57">
        <f t="shared" si="52"/>
        <v>-138</v>
      </c>
      <c r="M136" s="58">
        <f t="shared" si="53"/>
        <v>-3.5439137134052316</v>
      </c>
      <c r="N136" s="58">
        <f t="shared" si="54"/>
        <v>72.11111111111111</v>
      </c>
      <c r="O136" s="59">
        <f t="shared" si="55"/>
        <v>72.23076923076923</v>
      </c>
    </row>
    <row r="137" spans="1:15" ht="12">
      <c r="A137" s="56" t="s">
        <v>86</v>
      </c>
      <c r="B137" s="57">
        <v>22</v>
      </c>
      <c r="C137" s="58">
        <f t="shared" si="65"/>
        <v>3.343465045592705</v>
      </c>
      <c r="D137" s="57">
        <v>23</v>
      </c>
      <c r="E137" s="58">
        <f t="shared" si="65"/>
        <v>3.52760736196319</v>
      </c>
      <c r="F137" s="57">
        <f t="shared" si="48"/>
        <v>1</v>
      </c>
      <c r="G137" s="4">
        <f t="shared" si="49"/>
        <v>4.545454545454547</v>
      </c>
      <c r="H137" s="57">
        <v>2943</v>
      </c>
      <c r="I137" s="58">
        <f t="shared" si="63"/>
        <v>14.01895870051922</v>
      </c>
      <c r="J137" s="57">
        <v>3225</v>
      </c>
      <c r="K137" s="58">
        <f t="shared" si="64"/>
        <v>14.856958584788318</v>
      </c>
      <c r="L137" s="57">
        <f t="shared" si="52"/>
        <v>282</v>
      </c>
      <c r="M137" s="58">
        <f t="shared" si="53"/>
        <v>9.582059123343527</v>
      </c>
      <c r="N137" s="58">
        <f t="shared" si="54"/>
        <v>133.77272727272728</v>
      </c>
      <c r="O137" s="59">
        <f t="shared" si="55"/>
        <v>140.2173913043478</v>
      </c>
    </row>
    <row r="138" spans="1:15" ht="12">
      <c r="A138" s="56" t="s">
        <v>87</v>
      </c>
      <c r="B138" s="57">
        <v>8</v>
      </c>
      <c r="C138" s="58">
        <f t="shared" si="65"/>
        <v>1.21580547112462</v>
      </c>
      <c r="D138" s="57">
        <v>8</v>
      </c>
      <c r="E138" s="58">
        <f t="shared" si="65"/>
        <v>1.2269938650306749</v>
      </c>
      <c r="F138" s="57">
        <f t="shared" si="48"/>
        <v>0</v>
      </c>
      <c r="G138" s="4">
        <f t="shared" si="49"/>
        <v>0</v>
      </c>
      <c r="H138" s="57">
        <v>1796</v>
      </c>
      <c r="I138" s="58">
        <f t="shared" si="63"/>
        <v>8.555232696613157</v>
      </c>
      <c r="J138" s="57">
        <v>1879</v>
      </c>
      <c r="K138" s="58">
        <f t="shared" si="64"/>
        <v>8.656193854516976</v>
      </c>
      <c r="L138" s="57">
        <f t="shared" si="52"/>
        <v>83</v>
      </c>
      <c r="M138" s="58">
        <f t="shared" si="53"/>
        <v>4.621380846325167</v>
      </c>
      <c r="N138" s="58">
        <f t="shared" si="54"/>
        <v>224.5</v>
      </c>
      <c r="O138" s="59">
        <f t="shared" si="55"/>
        <v>234.875</v>
      </c>
    </row>
    <row r="139" spans="1:15" ht="12">
      <c r="A139" s="56" t="s">
        <v>88</v>
      </c>
      <c r="B139" s="57">
        <v>10</v>
      </c>
      <c r="C139" s="58">
        <f t="shared" si="65"/>
        <v>1.5197568389057752</v>
      </c>
      <c r="D139" s="57">
        <v>10</v>
      </c>
      <c r="E139" s="58">
        <f t="shared" si="65"/>
        <v>1.5337423312883436</v>
      </c>
      <c r="F139" s="57">
        <f t="shared" si="48"/>
        <v>0</v>
      </c>
      <c r="G139" s="4">
        <f t="shared" si="49"/>
        <v>0</v>
      </c>
      <c r="H139" s="57">
        <v>7922</v>
      </c>
      <c r="I139" s="58">
        <f t="shared" si="63"/>
        <v>37.736388319916166</v>
      </c>
      <c r="J139" s="57">
        <v>8189</v>
      </c>
      <c r="K139" s="58">
        <f t="shared" si="64"/>
        <v>37.72515778320357</v>
      </c>
      <c r="L139" s="57">
        <f t="shared" si="52"/>
        <v>267</v>
      </c>
      <c r="M139" s="58">
        <f t="shared" si="53"/>
        <v>3.370361019944454</v>
      </c>
      <c r="N139" s="58">
        <f t="shared" si="54"/>
        <v>792.2</v>
      </c>
      <c r="O139" s="59">
        <f t="shared" si="55"/>
        <v>818.9</v>
      </c>
    </row>
    <row r="140" spans="1:15" ht="12">
      <c r="A140" s="75" t="s">
        <v>89</v>
      </c>
      <c r="B140" s="76" t="s">
        <v>90</v>
      </c>
      <c r="C140" s="77" t="s">
        <v>90</v>
      </c>
      <c r="D140" s="77" t="s">
        <v>90</v>
      </c>
      <c r="E140" s="77" t="s">
        <v>90</v>
      </c>
      <c r="F140" s="77" t="s">
        <v>90</v>
      </c>
      <c r="G140" s="78" t="s">
        <v>90</v>
      </c>
      <c r="H140" s="79" t="s">
        <v>90</v>
      </c>
      <c r="I140" s="77" t="s">
        <v>90</v>
      </c>
      <c r="J140" s="77" t="s">
        <v>90</v>
      </c>
      <c r="K140" s="77" t="s">
        <v>90</v>
      </c>
      <c r="L140" s="77" t="s">
        <v>90</v>
      </c>
      <c r="M140" s="77" t="s">
        <v>90</v>
      </c>
      <c r="N140" s="77" t="s">
        <v>90</v>
      </c>
      <c r="O140" s="80" t="s">
        <v>90</v>
      </c>
    </row>
    <row r="141" ht="12">
      <c r="A141" s="32" t="s">
        <v>63</v>
      </c>
    </row>
    <row r="145" ht="12">
      <c r="O145" s="67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8"/>
  <sheetViews>
    <sheetView workbookViewId="0" topLeftCell="A1">
      <selection activeCell="A1" sqref="A1"/>
    </sheetView>
  </sheetViews>
  <sheetFormatPr defaultColWidth="9.00390625" defaultRowHeight="13.5"/>
  <cols>
    <col min="1" max="1" width="25.625" style="149" customWidth="1"/>
    <col min="2" max="9" width="10.875" style="149" customWidth="1"/>
    <col min="10" max="21" width="9.625" style="149" customWidth="1"/>
    <col min="22" max="16384" width="9.00390625" style="149" customWidth="1"/>
  </cols>
  <sheetData>
    <row r="2" ht="14.25">
      <c r="A2" s="148" t="s">
        <v>104</v>
      </c>
    </row>
    <row r="3" ht="13.5" customHeight="1">
      <c r="S3" s="149" t="s">
        <v>105</v>
      </c>
    </row>
    <row r="4" spans="1:21" ht="1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92" t="s">
        <v>106</v>
      </c>
    </row>
    <row r="5" spans="1:23" ht="13.5">
      <c r="A5" s="194" t="s">
        <v>107</v>
      </c>
      <c r="B5" s="156" t="s">
        <v>108</v>
      </c>
      <c r="C5" s="157"/>
      <c r="D5" s="156" t="s">
        <v>109</v>
      </c>
      <c r="E5" s="157"/>
      <c r="F5" s="156" t="s">
        <v>110</v>
      </c>
      <c r="G5" s="157"/>
      <c r="H5" s="156" t="s">
        <v>111</v>
      </c>
      <c r="I5" s="157"/>
      <c r="J5" s="156" t="s">
        <v>112</v>
      </c>
      <c r="K5" s="157"/>
      <c r="L5" s="156" t="s">
        <v>113</v>
      </c>
      <c r="M5" s="157"/>
      <c r="N5" s="156" t="s">
        <v>114</v>
      </c>
      <c r="O5" s="157"/>
      <c r="P5" s="156" t="s">
        <v>115</v>
      </c>
      <c r="Q5" s="157"/>
      <c r="R5" s="156" t="s">
        <v>116</v>
      </c>
      <c r="S5" s="198"/>
      <c r="T5" s="272" t="s">
        <v>117</v>
      </c>
      <c r="U5" s="273"/>
      <c r="V5" s="272" t="s">
        <v>118</v>
      </c>
      <c r="W5" s="274"/>
    </row>
    <row r="6" spans="1:23" ht="12">
      <c r="A6" s="195"/>
      <c r="B6" s="199" t="s">
        <v>119</v>
      </c>
      <c r="C6" s="200" t="s">
        <v>120</v>
      </c>
      <c r="D6" s="201" t="s">
        <v>119</v>
      </c>
      <c r="E6" s="200" t="s">
        <v>120</v>
      </c>
      <c r="F6" s="201" t="s">
        <v>119</v>
      </c>
      <c r="G6" s="200" t="s">
        <v>120</v>
      </c>
      <c r="H6" s="201" t="s">
        <v>119</v>
      </c>
      <c r="I6" s="200" t="s">
        <v>120</v>
      </c>
      <c r="J6" s="201" t="s">
        <v>119</v>
      </c>
      <c r="K6" s="200" t="s">
        <v>120</v>
      </c>
      <c r="L6" s="201" t="s">
        <v>119</v>
      </c>
      <c r="M6" s="200" t="s">
        <v>120</v>
      </c>
      <c r="N6" s="201" t="s">
        <v>119</v>
      </c>
      <c r="O6" s="200" t="s">
        <v>120</v>
      </c>
      <c r="P6" s="201" t="s">
        <v>119</v>
      </c>
      <c r="Q6" s="200" t="s">
        <v>120</v>
      </c>
      <c r="R6" s="201" t="s">
        <v>119</v>
      </c>
      <c r="S6" s="200" t="s">
        <v>120</v>
      </c>
      <c r="T6" s="202" t="s">
        <v>119</v>
      </c>
      <c r="U6" s="200" t="s">
        <v>120</v>
      </c>
      <c r="V6" s="200" t="s">
        <v>119</v>
      </c>
      <c r="W6" s="202" t="s">
        <v>120</v>
      </c>
    </row>
    <row r="7" spans="1:23" ht="12">
      <c r="A7" s="196" t="s">
        <v>79</v>
      </c>
      <c r="B7" s="173">
        <f aca="true" t="shared" si="0" ref="B7:G7">SUM(B8:B17)</f>
        <v>70909</v>
      </c>
      <c r="C7" s="203">
        <f t="shared" si="0"/>
        <v>67610</v>
      </c>
      <c r="D7" s="173">
        <f t="shared" si="0"/>
        <v>47491</v>
      </c>
      <c r="E7" s="203">
        <f t="shared" si="0"/>
        <v>44723</v>
      </c>
      <c r="F7" s="173">
        <f t="shared" si="0"/>
        <v>11820</v>
      </c>
      <c r="G7" s="203">
        <f t="shared" si="0"/>
        <v>11568</v>
      </c>
      <c r="H7" s="173">
        <v>6427</v>
      </c>
      <c r="I7" s="204">
        <f aca="true" t="shared" si="1" ref="I7:U7">SUM(I8:I17)</f>
        <v>6463</v>
      </c>
      <c r="J7" s="173">
        <f t="shared" si="1"/>
        <v>2155</v>
      </c>
      <c r="K7" s="173">
        <f t="shared" si="1"/>
        <v>2033</v>
      </c>
      <c r="L7" s="173">
        <f t="shared" si="1"/>
        <v>1544</v>
      </c>
      <c r="M7" s="204">
        <f t="shared" si="1"/>
        <v>1410</v>
      </c>
      <c r="N7" s="173">
        <f t="shared" si="1"/>
        <v>989</v>
      </c>
      <c r="O7" s="173">
        <f t="shared" si="1"/>
        <v>916</v>
      </c>
      <c r="P7" s="173">
        <f t="shared" si="1"/>
        <v>339</v>
      </c>
      <c r="Q7" s="173">
        <f t="shared" si="1"/>
        <v>321</v>
      </c>
      <c r="R7" s="173">
        <f t="shared" si="1"/>
        <v>84</v>
      </c>
      <c r="S7" s="173">
        <f t="shared" si="1"/>
        <v>73</v>
      </c>
      <c r="T7" s="173">
        <f t="shared" si="1"/>
        <v>60</v>
      </c>
      <c r="U7" s="205">
        <f t="shared" si="1"/>
        <v>63</v>
      </c>
      <c r="V7" s="206" t="s">
        <v>90</v>
      </c>
      <c r="W7" s="174">
        <f>SUM(W8:W17)</f>
        <v>40</v>
      </c>
    </row>
    <row r="8" spans="1:23" ht="12">
      <c r="A8" s="197" t="s">
        <v>121</v>
      </c>
      <c r="B8" s="164">
        <v>297</v>
      </c>
      <c r="C8" s="207">
        <v>276</v>
      </c>
      <c r="D8" s="164">
        <v>114</v>
      </c>
      <c r="E8" s="207">
        <v>92</v>
      </c>
      <c r="F8" s="164">
        <v>73</v>
      </c>
      <c r="G8" s="207">
        <v>74</v>
      </c>
      <c r="H8" s="164">
        <v>62</v>
      </c>
      <c r="I8" s="149">
        <v>77</v>
      </c>
      <c r="J8" s="164">
        <v>26</v>
      </c>
      <c r="K8" s="164">
        <v>18</v>
      </c>
      <c r="L8" s="164">
        <v>16</v>
      </c>
      <c r="M8" s="149">
        <v>11</v>
      </c>
      <c r="N8" s="164">
        <v>6</v>
      </c>
      <c r="O8" s="164">
        <v>4</v>
      </c>
      <c r="P8" s="179" t="s">
        <v>90</v>
      </c>
      <c r="Q8" s="179" t="s">
        <v>90</v>
      </c>
      <c r="R8" s="179" t="s">
        <v>90</v>
      </c>
      <c r="S8" s="179" t="s">
        <v>90</v>
      </c>
      <c r="T8" s="206" t="s">
        <v>90</v>
      </c>
      <c r="U8" s="206" t="s">
        <v>90</v>
      </c>
      <c r="V8" s="206" t="s">
        <v>90</v>
      </c>
      <c r="W8" s="181" t="s">
        <v>90</v>
      </c>
    </row>
    <row r="9" spans="1:23" ht="12">
      <c r="A9" s="197" t="s">
        <v>94</v>
      </c>
      <c r="B9" s="164">
        <v>83</v>
      </c>
      <c r="C9" s="207">
        <v>69</v>
      </c>
      <c r="D9" s="164">
        <v>14</v>
      </c>
      <c r="E9" s="207">
        <v>11</v>
      </c>
      <c r="F9" s="164">
        <v>15</v>
      </c>
      <c r="G9" s="207">
        <v>11</v>
      </c>
      <c r="H9" s="164">
        <v>36</v>
      </c>
      <c r="I9" s="149">
        <v>37</v>
      </c>
      <c r="J9" s="164">
        <v>14</v>
      </c>
      <c r="K9" s="164">
        <v>8</v>
      </c>
      <c r="L9" s="164">
        <v>1</v>
      </c>
      <c r="M9" s="149">
        <v>2</v>
      </c>
      <c r="N9" s="164">
        <v>3</v>
      </c>
      <c r="O9" s="179" t="s">
        <v>90</v>
      </c>
      <c r="P9" s="179" t="s">
        <v>90</v>
      </c>
      <c r="Q9" s="179" t="s">
        <v>90</v>
      </c>
      <c r="R9" s="179" t="s">
        <v>90</v>
      </c>
      <c r="S9" s="179" t="s">
        <v>90</v>
      </c>
      <c r="T9" s="206" t="s">
        <v>90</v>
      </c>
      <c r="U9" s="206" t="s">
        <v>90</v>
      </c>
      <c r="V9" s="206" t="s">
        <v>90</v>
      </c>
      <c r="W9" s="181" t="s">
        <v>90</v>
      </c>
    </row>
    <row r="10" spans="1:23" ht="12">
      <c r="A10" s="197" t="s">
        <v>95</v>
      </c>
      <c r="B10" s="164">
        <v>8993</v>
      </c>
      <c r="C10" s="207">
        <v>8515</v>
      </c>
      <c r="D10" s="164">
        <v>5103</v>
      </c>
      <c r="E10" s="207">
        <v>4835</v>
      </c>
      <c r="F10" s="164">
        <v>1857</v>
      </c>
      <c r="G10" s="207">
        <v>1836</v>
      </c>
      <c r="H10" s="164">
        <v>1212</v>
      </c>
      <c r="I10" s="149">
        <v>1160</v>
      </c>
      <c r="J10" s="164">
        <v>403</v>
      </c>
      <c r="K10" s="164">
        <v>349</v>
      </c>
      <c r="L10" s="164">
        <v>248</v>
      </c>
      <c r="M10" s="149">
        <v>220</v>
      </c>
      <c r="N10" s="164">
        <v>139</v>
      </c>
      <c r="O10" s="164">
        <v>87</v>
      </c>
      <c r="P10" s="164">
        <v>26</v>
      </c>
      <c r="Q10" s="164">
        <v>25</v>
      </c>
      <c r="R10" s="179">
        <v>5</v>
      </c>
      <c r="S10" s="179">
        <v>2</v>
      </c>
      <c r="T10" s="206" t="s">
        <v>90</v>
      </c>
      <c r="U10" s="206" t="s">
        <v>90</v>
      </c>
      <c r="V10" s="206" t="s">
        <v>90</v>
      </c>
      <c r="W10" s="181">
        <v>1</v>
      </c>
    </row>
    <row r="11" spans="1:23" ht="12">
      <c r="A11" s="197" t="s">
        <v>96</v>
      </c>
      <c r="B11" s="164">
        <v>8085</v>
      </c>
      <c r="C11" s="207">
        <v>6870</v>
      </c>
      <c r="D11" s="164">
        <v>3738</v>
      </c>
      <c r="E11" s="207">
        <v>3207</v>
      </c>
      <c r="F11" s="164">
        <v>1560</v>
      </c>
      <c r="G11" s="207">
        <v>1322</v>
      </c>
      <c r="H11" s="164">
        <v>1172</v>
      </c>
      <c r="I11" s="149">
        <v>968</v>
      </c>
      <c r="J11" s="164">
        <v>524</v>
      </c>
      <c r="K11" s="164">
        <v>449</v>
      </c>
      <c r="L11" s="164">
        <v>468</v>
      </c>
      <c r="M11" s="149">
        <v>347</v>
      </c>
      <c r="N11" s="164">
        <v>343</v>
      </c>
      <c r="O11" s="164">
        <v>334</v>
      </c>
      <c r="P11" s="164">
        <v>185</v>
      </c>
      <c r="Q11" s="164">
        <v>158</v>
      </c>
      <c r="R11" s="179">
        <v>45</v>
      </c>
      <c r="S11" s="179">
        <v>37</v>
      </c>
      <c r="T11" s="206">
        <v>50</v>
      </c>
      <c r="U11" s="206">
        <v>47</v>
      </c>
      <c r="V11" s="206" t="s">
        <v>90</v>
      </c>
      <c r="W11" s="181">
        <v>1</v>
      </c>
    </row>
    <row r="12" spans="1:23" ht="13.5" customHeight="1">
      <c r="A12" s="197" t="s">
        <v>97</v>
      </c>
      <c r="B12" s="164">
        <v>53</v>
      </c>
      <c r="C12" s="207">
        <v>51</v>
      </c>
      <c r="D12" s="164">
        <v>13</v>
      </c>
      <c r="E12" s="207">
        <v>10</v>
      </c>
      <c r="F12" s="164">
        <v>9</v>
      </c>
      <c r="G12" s="207">
        <v>7</v>
      </c>
      <c r="H12" s="164">
        <v>11</v>
      </c>
      <c r="I12" s="149">
        <v>15</v>
      </c>
      <c r="J12" s="164">
        <v>4</v>
      </c>
      <c r="K12" s="164">
        <v>3</v>
      </c>
      <c r="L12" s="164">
        <v>3</v>
      </c>
      <c r="M12" s="149">
        <v>3</v>
      </c>
      <c r="N12" s="164">
        <v>8</v>
      </c>
      <c r="O12" s="164">
        <v>9</v>
      </c>
      <c r="P12" s="164">
        <v>4</v>
      </c>
      <c r="Q12" s="164">
        <v>3</v>
      </c>
      <c r="R12" s="179">
        <v>1</v>
      </c>
      <c r="S12" s="179">
        <v>1</v>
      </c>
      <c r="T12" s="206" t="s">
        <v>90</v>
      </c>
      <c r="U12" s="206" t="s">
        <v>90</v>
      </c>
      <c r="V12" s="206" t="s">
        <v>90</v>
      </c>
      <c r="W12" s="181" t="s">
        <v>90</v>
      </c>
    </row>
    <row r="13" spans="1:23" ht="12">
      <c r="A13" s="197" t="s">
        <v>98</v>
      </c>
      <c r="B13" s="164">
        <v>1289</v>
      </c>
      <c r="C13" s="207">
        <v>1341</v>
      </c>
      <c r="D13" s="164">
        <v>525</v>
      </c>
      <c r="E13" s="207">
        <v>579</v>
      </c>
      <c r="F13" s="164">
        <v>232</v>
      </c>
      <c r="G13" s="207">
        <v>239</v>
      </c>
      <c r="H13" s="164">
        <v>212</v>
      </c>
      <c r="I13" s="149">
        <v>219</v>
      </c>
      <c r="J13" s="164">
        <v>95</v>
      </c>
      <c r="K13" s="164">
        <v>93</v>
      </c>
      <c r="L13" s="164">
        <v>113</v>
      </c>
      <c r="M13" s="149">
        <v>103</v>
      </c>
      <c r="N13" s="164">
        <v>80</v>
      </c>
      <c r="O13" s="164">
        <v>79</v>
      </c>
      <c r="P13" s="164">
        <v>26</v>
      </c>
      <c r="Q13" s="164">
        <v>22</v>
      </c>
      <c r="R13" s="179">
        <v>3</v>
      </c>
      <c r="S13" s="179">
        <v>2</v>
      </c>
      <c r="T13" s="206">
        <v>3</v>
      </c>
      <c r="U13" s="206">
        <v>3</v>
      </c>
      <c r="V13" s="206" t="s">
        <v>90</v>
      </c>
      <c r="W13" s="181">
        <v>2</v>
      </c>
    </row>
    <row r="14" spans="1:23" ht="13.5" customHeight="1">
      <c r="A14" s="197" t="s">
        <v>99</v>
      </c>
      <c r="B14" s="164">
        <v>29553</v>
      </c>
      <c r="C14" s="207">
        <v>27759</v>
      </c>
      <c r="D14" s="164">
        <v>21518</v>
      </c>
      <c r="E14" s="207">
        <v>19531</v>
      </c>
      <c r="F14" s="164">
        <v>4966</v>
      </c>
      <c r="G14" s="207">
        <v>4905</v>
      </c>
      <c r="H14" s="164">
        <v>1990</v>
      </c>
      <c r="I14" s="149">
        <v>2226</v>
      </c>
      <c r="J14" s="164">
        <v>554</v>
      </c>
      <c r="K14" s="164">
        <v>565</v>
      </c>
      <c r="L14" s="164">
        <v>329</v>
      </c>
      <c r="M14" s="149">
        <v>330</v>
      </c>
      <c r="N14" s="164">
        <v>145</v>
      </c>
      <c r="O14" s="164">
        <v>151</v>
      </c>
      <c r="P14" s="164">
        <v>42</v>
      </c>
      <c r="Q14" s="164">
        <v>30</v>
      </c>
      <c r="R14" s="179">
        <v>9</v>
      </c>
      <c r="S14" s="179">
        <v>11</v>
      </c>
      <c r="T14" s="206" t="s">
        <v>90</v>
      </c>
      <c r="U14" s="206">
        <v>4</v>
      </c>
      <c r="V14" s="206" t="s">
        <v>90</v>
      </c>
      <c r="W14" s="181">
        <v>6</v>
      </c>
    </row>
    <row r="15" spans="1:23" ht="12">
      <c r="A15" s="197" t="s">
        <v>100</v>
      </c>
      <c r="B15" s="164">
        <v>1299</v>
      </c>
      <c r="C15" s="207">
        <v>1233</v>
      </c>
      <c r="D15" s="164">
        <v>514</v>
      </c>
      <c r="E15" s="207">
        <v>501</v>
      </c>
      <c r="F15" s="164">
        <v>250</v>
      </c>
      <c r="G15" s="207">
        <v>265</v>
      </c>
      <c r="H15" s="164">
        <v>334</v>
      </c>
      <c r="I15" s="149">
        <v>275</v>
      </c>
      <c r="J15" s="164">
        <v>95</v>
      </c>
      <c r="K15" s="164">
        <v>94</v>
      </c>
      <c r="L15" s="164">
        <v>59</v>
      </c>
      <c r="M15" s="149">
        <v>53</v>
      </c>
      <c r="N15" s="164">
        <v>34</v>
      </c>
      <c r="O15" s="164">
        <v>27</v>
      </c>
      <c r="P15" s="164">
        <v>6</v>
      </c>
      <c r="Q15" s="164">
        <v>10</v>
      </c>
      <c r="R15" s="179">
        <v>6</v>
      </c>
      <c r="S15" s="179">
        <v>4</v>
      </c>
      <c r="T15" s="206">
        <v>1</v>
      </c>
      <c r="U15" s="206">
        <v>2</v>
      </c>
      <c r="V15" s="206" t="s">
        <v>90</v>
      </c>
      <c r="W15" s="181">
        <v>2</v>
      </c>
    </row>
    <row r="16" spans="1:23" ht="12">
      <c r="A16" s="197" t="s">
        <v>101</v>
      </c>
      <c r="B16" s="164">
        <v>1877</v>
      </c>
      <c r="C16" s="207">
        <v>1969</v>
      </c>
      <c r="D16" s="164">
        <v>1740</v>
      </c>
      <c r="E16" s="207">
        <v>1825</v>
      </c>
      <c r="F16" s="164">
        <v>99</v>
      </c>
      <c r="G16" s="207">
        <v>95</v>
      </c>
      <c r="H16" s="164">
        <v>28</v>
      </c>
      <c r="I16" s="149">
        <v>30</v>
      </c>
      <c r="J16" s="164">
        <v>3</v>
      </c>
      <c r="K16" s="164">
        <v>10</v>
      </c>
      <c r="L16" s="164">
        <v>4</v>
      </c>
      <c r="M16" s="149">
        <v>2</v>
      </c>
      <c r="N16" s="164">
        <v>3</v>
      </c>
      <c r="O16" s="164">
        <v>2</v>
      </c>
      <c r="P16" s="179" t="s">
        <v>90</v>
      </c>
      <c r="Q16" s="179">
        <v>1</v>
      </c>
      <c r="R16" s="179" t="s">
        <v>90</v>
      </c>
      <c r="S16" s="179" t="s">
        <v>90</v>
      </c>
      <c r="T16" s="206" t="s">
        <v>90</v>
      </c>
      <c r="U16" s="206" t="s">
        <v>90</v>
      </c>
      <c r="V16" s="206" t="s">
        <v>90</v>
      </c>
      <c r="W16" s="181">
        <v>4</v>
      </c>
    </row>
    <row r="17" spans="1:23" ht="12">
      <c r="A17" s="18" t="s">
        <v>102</v>
      </c>
      <c r="B17" s="208">
        <v>19380</v>
      </c>
      <c r="C17" s="209">
        <v>19527</v>
      </c>
      <c r="D17" s="167">
        <v>14212</v>
      </c>
      <c r="E17" s="209">
        <v>14132</v>
      </c>
      <c r="F17" s="167">
        <v>2759</v>
      </c>
      <c r="G17" s="209">
        <v>2814</v>
      </c>
      <c r="H17" s="167">
        <v>1370</v>
      </c>
      <c r="I17" s="170">
        <v>1456</v>
      </c>
      <c r="J17" s="167">
        <v>437</v>
      </c>
      <c r="K17" s="167">
        <v>444</v>
      </c>
      <c r="L17" s="167">
        <v>303</v>
      </c>
      <c r="M17" s="170">
        <v>339</v>
      </c>
      <c r="N17" s="167">
        <v>228</v>
      </c>
      <c r="O17" s="167">
        <v>223</v>
      </c>
      <c r="P17" s="167">
        <v>50</v>
      </c>
      <c r="Q17" s="167">
        <v>72</v>
      </c>
      <c r="R17" s="191">
        <v>15</v>
      </c>
      <c r="S17" s="191">
        <v>16</v>
      </c>
      <c r="T17" s="210">
        <v>6</v>
      </c>
      <c r="U17" s="210">
        <v>7</v>
      </c>
      <c r="V17" s="210" t="s">
        <v>90</v>
      </c>
      <c r="W17" s="192">
        <v>24</v>
      </c>
    </row>
    <row r="18" ht="12">
      <c r="A18" s="149" t="s">
        <v>122</v>
      </c>
    </row>
  </sheetData>
  <mergeCells count="2">
    <mergeCell ref="T5:U5"/>
    <mergeCell ref="V5:W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25"/>
  <sheetViews>
    <sheetView workbookViewId="0" topLeftCell="A1">
      <selection activeCell="A1" sqref="A1"/>
    </sheetView>
  </sheetViews>
  <sheetFormatPr defaultColWidth="9.00390625" defaultRowHeight="13.5"/>
  <cols>
    <col min="1" max="1" width="3.125" style="213" customWidth="1"/>
    <col min="2" max="2" width="2.125" style="213" customWidth="1"/>
    <col min="3" max="3" width="20.75390625" style="213" customWidth="1"/>
    <col min="4" max="7" width="6.125" style="213" customWidth="1"/>
    <col min="8" max="8" width="9.50390625" style="213" customWidth="1"/>
    <col min="9" max="9" width="7.625" style="213" bestFit="1" customWidth="1"/>
    <col min="10" max="10" width="6.375" style="213" customWidth="1"/>
    <col min="11" max="11" width="7.625" style="213" bestFit="1" customWidth="1"/>
    <col min="12" max="12" width="6.375" style="213" customWidth="1"/>
    <col min="13" max="13" width="9.50390625" style="213" customWidth="1"/>
    <col min="14" max="14" width="6.125" style="213" customWidth="1"/>
    <col min="15" max="15" width="8.00390625" style="213" customWidth="1"/>
    <col min="16" max="16384" width="9.00390625" style="213" customWidth="1"/>
  </cols>
  <sheetData>
    <row r="1" spans="2:5" ht="12">
      <c r="B1" s="211"/>
      <c r="C1" s="211"/>
      <c r="D1" s="212"/>
      <c r="E1" s="212"/>
    </row>
    <row r="2" spans="2:3" ht="14.25">
      <c r="B2" s="214" t="s">
        <v>123</v>
      </c>
      <c r="C2" s="214"/>
    </row>
    <row r="3" spans="12:15" ht="12">
      <c r="L3" s="215" t="s">
        <v>124</v>
      </c>
      <c r="O3" s="215" t="s">
        <v>125</v>
      </c>
    </row>
    <row r="4" spans="2:15" ht="12">
      <c r="B4" s="216"/>
      <c r="C4" s="217"/>
      <c r="D4" s="218" t="s">
        <v>126</v>
      </c>
      <c r="E4" s="218"/>
      <c r="F4" s="218"/>
      <c r="G4" s="218"/>
      <c r="H4" s="219"/>
      <c r="I4" s="218" t="s">
        <v>127</v>
      </c>
      <c r="J4" s="218"/>
      <c r="K4" s="218"/>
      <c r="L4" s="218"/>
      <c r="M4" s="218"/>
      <c r="N4" s="218"/>
      <c r="O4" s="219"/>
    </row>
    <row r="5" spans="2:15" ht="13.5">
      <c r="B5" s="220"/>
      <c r="C5" s="221" t="s">
        <v>128</v>
      </c>
      <c r="D5" s="275" t="s">
        <v>119</v>
      </c>
      <c r="E5" s="276"/>
      <c r="F5" s="222" t="s">
        <v>120</v>
      </c>
      <c r="G5" s="223"/>
      <c r="H5" s="224" t="s">
        <v>129</v>
      </c>
      <c r="I5" s="275" t="s">
        <v>119</v>
      </c>
      <c r="J5" s="276"/>
      <c r="K5" s="222" t="s">
        <v>120</v>
      </c>
      <c r="L5" s="223"/>
      <c r="M5" s="225" t="s">
        <v>129</v>
      </c>
      <c r="N5" s="222" t="s">
        <v>130</v>
      </c>
      <c r="O5" s="226"/>
    </row>
    <row r="6" spans="2:15" ht="22.5">
      <c r="B6" s="227"/>
      <c r="C6" s="228"/>
      <c r="D6" s="229" t="s">
        <v>74</v>
      </c>
      <c r="E6" s="230" t="s">
        <v>9</v>
      </c>
      <c r="F6" s="229" t="s">
        <v>74</v>
      </c>
      <c r="G6" s="230" t="s">
        <v>9</v>
      </c>
      <c r="H6" s="231" t="s">
        <v>131</v>
      </c>
      <c r="I6" s="229" t="s">
        <v>74</v>
      </c>
      <c r="J6" s="230" t="s">
        <v>9</v>
      </c>
      <c r="K6" s="229" t="s">
        <v>74</v>
      </c>
      <c r="L6" s="230" t="s">
        <v>9</v>
      </c>
      <c r="M6" s="232" t="s">
        <v>131</v>
      </c>
      <c r="N6" s="233" t="s">
        <v>119</v>
      </c>
      <c r="O6" s="234" t="s">
        <v>132</v>
      </c>
    </row>
    <row r="7" spans="2:15" ht="12">
      <c r="B7" s="235" t="s">
        <v>79</v>
      </c>
      <c r="C7" s="236"/>
      <c r="D7" s="237">
        <f>SUM(D13,D19,D24,D49,D55,D66,D82,D92,D96,D122,D9)</f>
        <v>73602</v>
      </c>
      <c r="E7" s="238" t="s">
        <v>90</v>
      </c>
      <c r="F7" s="237">
        <f>SUM(F13,F19,F24,F49,F55,F66,F82,F92,F96,F122,F9)</f>
        <v>70523</v>
      </c>
      <c r="G7" s="238" t="s">
        <v>90</v>
      </c>
      <c r="H7" s="239">
        <f>F7/D7*100-100</f>
        <v>-4.183310236134886</v>
      </c>
      <c r="I7" s="237">
        <f>SUM(I13,I19,I24,I49,I55,I66,I82,I92,I96,I122,I9)</f>
        <v>595364</v>
      </c>
      <c r="J7" s="240" t="s">
        <v>90</v>
      </c>
      <c r="K7" s="237">
        <f>SUM(K13,K19,K24,K49,K55,K66,K82,K92,K96,K122,K9)</f>
        <v>569717</v>
      </c>
      <c r="L7" s="238" t="s">
        <v>90</v>
      </c>
      <c r="M7" s="241">
        <f>K7/I7*100-100</f>
        <v>-4.307784817355426</v>
      </c>
      <c r="N7" s="241">
        <f>I7/D7</f>
        <v>8.088964973777886</v>
      </c>
      <c r="O7" s="239">
        <f>K7/F7</f>
        <v>8.078456673709287</v>
      </c>
    </row>
    <row r="8" spans="2:15" ht="12">
      <c r="B8" s="235" t="s">
        <v>133</v>
      </c>
      <c r="C8" s="236"/>
      <c r="D8" s="237">
        <f>SUM(D13,D19,D24,D49,D55,D66,D82,D92,D96,D9)</f>
        <v>72944</v>
      </c>
      <c r="E8" s="238" t="s">
        <v>90</v>
      </c>
      <c r="F8" s="237">
        <f>SUM(F13,F19,F24,F49,F55,F66,F82,F92,F96,F9)</f>
        <v>69871</v>
      </c>
      <c r="G8" s="238" t="s">
        <v>90</v>
      </c>
      <c r="H8" s="239">
        <f aca="true" t="shared" si="0" ref="H8:H19">F8/D8*100-100</f>
        <v>-4.2128207940337745</v>
      </c>
      <c r="I8" s="237">
        <f>SUM(I13,I19,I24,I49,I55,I66,I82,I92,I96,I9)</f>
        <v>574371</v>
      </c>
      <c r="J8" s="240" t="s">
        <v>90</v>
      </c>
      <c r="K8" s="237">
        <f>SUM(K13,K19,K24,K49,K55,K66,K82,K92,K96,K9)</f>
        <v>548010</v>
      </c>
      <c r="L8" s="238" t="s">
        <v>90</v>
      </c>
      <c r="M8" s="241">
        <f aca="true" t="shared" si="1" ref="M8:M22">K8/I8*100-100</f>
        <v>-4.589542299315255</v>
      </c>
      <c r="N8" s="241">
        <f aca="true" t="shared" si="2" ref="N8:N19">I8/D8</f>
        <v>7.874136323755209</v>
      </c>
      <c r="O8" s="239">
        <f aca="true" t="shared" si="3" ref="O8:O19">K8/F8</f>
        <v>7.843168124114439</v>
      </c>
    </row>
    <row r="9" spans="2:15" ht="12">
      <c r="B9" s="235" t="s">
        <v>92</v>
      </c>
      <c r="C9" s="236"/>
      <c r="D9" s="237">
        <v>361</v>
      </c>
      <c r="E9" s="238" t="s">
        <v>90</v>
      </c>
      <c r="F9" s="237">
        <v>341</v>
      </c>
      <c r="G9" s="238" t="s">
        <v>90</v>
      </c>
      <c r="H9" s="239">
        <f t="shared" si="0"/>
        <v>-5.54016620498615</v>
      </c>
      <c r="I9" s="237">
        <v>3765</v>
      </c>
      <c r="J9" s="240" t="s">
        <v>90</v>
      </c>
      <c r="K9" s="237">
        <v>3202</v>
      </c>
      <c r="L9" s="238" t="s">
        <v>90</v>
      </c>
      <c r="M9" s="241">
        <f t="shared" si="1"/>
        <v>-14.953519256308098</v>
      </c>
      <c r="N9" s="241">
        <f t="shared" si="2"/>
        <v>10.429362880886426</v>
      </c>
      <c r="O9" s="239">
        <f t="shared" si="3"/>
        <v>9.390029325513197</v>
      </c>
    </row>
    <row r="10" spans="2:15" ht="12">
      <c r="B10" s="235" t="s">
        <v>134</v>
      </c>
      <c r="C10" s="236"/>
      <c r="D10" s="237">
        <f>D7-D9</f>
        <v>73241</v>
      </c>
      <c r="E10" s="241">
        <f>D10/D$10*1000</f>
        <v>1000</v>
      </c>
      <c r="F10" s="237">
        <f>F7-F9</f>
        <v>70182</v>
      </c>
      <c r="G10" s="241">
        <f>F10/F$10*1000</f>
        <v>1000</v>
      </c>
      <c r="H10" s="239">
        <f t="shared" si="0"/>
        <v>-4.176622383637579</v>
      </c>
      <c r="I10" s="237">
        <f>I7-I9</f>
        <v>591599</v>
      </c>
      <c r="J10" s="241">
        <f>I10/I$10*1000</f>
        <v>1000</v>
      </c>
      <c r="K10" s="237">
        <f>K7-K9</f>
        <v>566515</v>
      </c>
      <c r="L10" s="241">
        <f>K10/K$10*1000</f>
        <v>1000</v>
      </c>
      <c r="M10" s="241">
        <f t="shared" si="1"/>
        <v>-4.24003421236344</v>
      </c>
      <c r="N10" s="241">
        <f t="shared" si="2"/>
        <v>8.077429308720525</v>
      </c>
      <c r="O10" s="239">
        <f t="shared" si="3"/>
        <v>8.072084010145051</v>
      </c>
    </row>
    <row r="11" spans="2:15" ht="12">
      <c r="B11" s="235" t="s">
        <v>135</v>
      </c>
      <c r="C11" s="236"/>
      <c r="D11" s="237">
        <f>D10-D122</f>
        <v>72583</v>
      </c>
      <c r="E11" s="241">
        <f>D11/D$10*1000</f>
        <v>991.0159610054477</v>
      </c>
      <c r="F11" s="237">
        <f>F10-F122</f>
        <v>69530</v>
      </c>
      <c r="G11" s="241">
        <f>F11/F$10*1000</f>
        <v>990.7098686272834</v>
      </c>
      <c r="H11" s="239">
        <f t="shared" si="0"/>
        <v>-4.206219087114064</v>
      </c>
      <c r="I11" s="237">
        <f>I10-I122</f>
        <v>570606</v>
      </c>
      <c r="J11" s="241">
        <f>I11/I$10*1000</f>
        <v>964.5148149337642</v>
      </c>
      <c r="K11" s="237">
        <f>K10-K122</f>
        <v>544808</v>
      </c>
      <c r="L11" s="241">
        <f>K11/K$10*1000</f>
        <v>961.6832740527612</v>
      </c>
      <c r="M11" s="241">
        <f t="shared" si="1"/>
        <v>-4.521158207239324</v>
      </c>
      <c r="N11" s="241">
        <f t="shared" si="2"/>
        <v>7.8614276070154165</v>
      </c>
      <c r="O11" s="239">
        <f t="shared" si="3"/>
        <v>7.835581763267654</v>
      </c>
    </row>
    <row r="12" spans="2:15" ht="9.75" customHeight="1">
      <c r="B12" s="242"/>
      <c r="C12" s="243"/>
      <c r="D12" s="244"/>
      <c r="E12" s="245"/>
      <c r="F12" s="244"/>
      <c r="G12" s="245"/>
      <c r="H12" s="246"/>
      <c r="I12" s="244"/>
      <c r="J12" s="245"/>
      <c r="K12" s="244"/>
      <c r="L12" s="245"/>
      <c r="M12" s="245"/>
      <c r="N12" s="245"/>
      <c r="O12" s="246"/>
    </row>
    <row r="13" spans="2:15" ht="12">
      <c r="B13" s="235" t="s">
        <v>94</v>
      </c>
      <c r="C13" s="236"/>
      <c r="D13" s="237">
        <f>SUM(D14:D17)</f>
        <v>83</v>
      </c>
      <c r="E13" s="241">
        <f>D13/D$10*1000</f>
        <v>1.1332450403462542</v>
      </c>
      <c r="F13" s="237">
        <f>SUM(F14:F17)</f>
        <v>69</v>
      </c>
      <c r="G13" s="241">
        <f>F13/F$10*1000</f>
        <v>0.9831580747200136</v>
      </c>
      <c r="H13" s="239">
        <f t="shared" si="0"/>
        <v>-16.86746987951807</v>
      </c>
      <c r="I13" s="237">
        <f>SUM(I14:I17)</f>
        <v>1227</v>
      </c>
      <c r="J13" s="241">
        <f>I13/I$10*1000</f>
        <v>2.074040016970955</v>
      </c>
      <c r="K13" s="237">
        <f>SUM(K14:K17)</f>
        <v>852</v>
      </c>
      <c r="L13" s="241">
        <f>K13/K$10*1000</f>
        <v>1.5039319347237055</v>
      </c>
      <c r="M13" s="241">
        <f t="shared" si="1"/>
        <v>-30.562347188264056</v>
      </c>
      <c r="N13" s="241">
        <f t="shared" si="2"/>
        <v>14.783132530120483</v>
      </c>
      <c r="O13" s="239">
        <f t="shared" si="3"/>
        <v>12.347826086956522</v>
      </c>
    </row>
    <row r="14" spans="2:15" ht="12">
      <c r="B14" s="242"/>
      <c r="C14" s="243" t="s">
        <v>136</v>
      </c>
      <c r="D14" s="247" t="s">
        <v>90</v>
      </c>
      <c r="E14" s="248" t="s">
        <v>90</v>
      </c>
      <c r="F14" s="248" t="s">
        <v>90</v>
      </c>
      <c r="G14" s="248" t="s">
        <v>90</v>
      </c>
      <c r="H14" s="246">
        <v>-100</v>
      </c>
      <c r="I14" s="247" t="s">
        <v>90</v>
      </c>
      <c r="J14" s="247" t="s">
        <v>90</v>
      </c>
      <c r="K14" s="247" t="s">
        <v>90</v>
      </c>
      <c r="L14" s="247" t="s">
        <v>90</v>
      </c>
      <c r="M14" s="245">
        <v>-100</v>
      </c>
      <c r="N14" s="249" t="s">
        <v>90</v>
      </c>
      <c r="O14" s="250" t="s">
        <v>90</v>
      </c>
    </row>
    <row r="15" spans="2:15" ht="12">
      <c r="B15" s="242"/>
      <c r="C15" s="243" t="s">
        <v>137</v>
      </c>
      <c r="D15" s="247" t="s">
        <v>90</v>
      </c>
      <c r="E15" s="251" t="s">
        <v>90</v>
      </c>
      <c r="F15" s="251" t="s">
        <v>90</v>
      </c>
      <c r="G15" s="251" t="s">
        <v>90</v>
      </c>
      <c r="H15" s="246">
        <v>-100</v>
      </c>
      <c r="I15" s="247" t="s">
        <v>90</v>
      </c>
      <c r="J15" s="247" t="s">
        <v>90</v>
      </c>
      <c r="K15" s="247" t="s">
        <v>90</v>
      </c>
      <c r="L15" s="247" t="s">
        <v>90</v>
      </c>
      <c r="M15" s="245">
        <v>-100</v>
      </c>
      <c r="N15" s="249" t="s">
        <v>90</v>
      </c>
      <c r="O15" s="250" t="s">
        <v>90</v>
      </c>
    </row>
    <row r="16" spans="2:15" ht="12">
      <c r="B16" s="242"/>
      <c r="C16" s="243" t="s">
        <v>138</v>
      </c>
      <c r="D16" s="244">
        <v>1</v>
      </c>
      <c r="E16" s="245">
        <f>D16/D$10*1000</f>
        <v>0.013653554702966917</v>
      </c>
      <c r="F16" s="244">
        <v>1</v>
      </c>
      <c r="G16" s="245">
        <f>F16/F$10*1000</f>
        <v>0.014248667749565416</v>
      </c>
      <c r="H16" s="246">
        <f t="shared" si="0"/>
        <v>0</v>
      </c>
      <c r="I16" s="244">
        <v>10</v>
      </c>
      <c r="J16" s="245">
        <f>I16/I$10*1000</f>
        <v>0.016903341621605176</v>
      </c>
      <c r="K16" s="244">
        <v>3</v>
      </c>
      <c r="L16" s="245">
        <f>K16/K$10*1000</f>
        <v>0.005295534981421498</v>
      </c>
      <c r="M16" s="245">
        <f t="shared" si="1"/>
        <v>-70</v>
      </c>
      <c r="N16" s="245">
        <f t="shared" si="2"/>
        <v>10</v>
      </c>
      <c r="O16" s="246">
        <f t="shared" si="3"/>
        <v>3</v>
      </c>
    </row>
    <row r="17" spans="2:15" ht="12">
      <c r="B17" s="242"/>
      <c r="C17" s="243" t="s">
        <v>139</v>
      </c>
      <c r="D17" s="244">
        <v>82</v>
      </c>
      <c r="E17" s="245">
        <f>D17/D$10*1000</f>
        <v>1.1195914856432871</v>
      </c>
      <c r="F17" s="244">
        <v>68</v>
      </c>
      <c r="G17" s="245">
        <f>F17/F$10*1000</f>
        <v>0.9689094069704483</v>
      </c>
      <c r="H17" s="246">
        <f t="shared" si="0"/>
        <v>-17.07317073170732</v>
      </c>
      <c r="I17" s="244">
        <v>1217</v>
      </c>
      <c r="J17" s="245">
        <f>I17/I$10*1000</f>
        <v>2.05713667534935</v>
      </c>
      <c r="K17" s="244">
        <v>849</v>
      </c>
      <c r="L17" s="245">
        <f>K17/K$10*1000</f>
        <v>1.498636399742284</v>
      </c>
      <c r="M17" s="245">
        <f t="shared" si="1"/>
        <v>-30.238290879211178</v>
      </c>
      <c r="N17" s="245">
        <f t="shared" si="2"/>
        <v>14.841463414634147</v>
      </c>
      <c r="O17" s="246">
        <f t="shared" si="3"/>
        <v>12.485294117647058</v>
      </c>
    </row>
    <row r="18" spans="2:15" ht="9.75" customHeight="1">
      <c r="B18" s="242"/>
      <c r="C18" s="243"/>
      <c r="D18" s="244"/>
      <c r="E18" s="245"/>
      <c r="F18" s="244"/>
      <c r="G18" s="245"/>
      <c r="H18" s="246"/>
      <c r="I18" s="244"/>
      <c r="J18" s="245"/>
      <c r="K18" s="244"/>
      <c r="L18" s="245"/>
      <c r="M18" s="245"/>
      <c r="N18" s="245"/>
      <c r="O18" s="246"/>
    </row>
    <row r="19" spans="2:15" ht="12">
      <c r="B19" s="235" t="s">
        <v>95</v>
      </c>
      <c r="C19" s="236"/>
      <c r="D19" s="237">
        <f>SUM(D20:D22)</f>
        <v>8993</v>
      </c>
      <c r="E19" s="241">
        <f>D19/D$10*1000</f>
        <v>122.78641744378149</v>
      </c>
      <c r="F19" s="237">
        <f>SUM(F20:F22)</f>
        <v>8515</v>
      </c>
      <c r="G19" s="241">
        <f>F19/F$10*1000</f>
        <v>121.32740588754952</v>
      </c>
      <c r="H19" s="239">
        <f t="shared" si="0"/>
        <v>-5.315245190703877</v>
      </c>
      <c r="I19" s="237">
        <f>SUM(I20:I22)</f>
        <v>71828</v>
      </c>
      <c r="J19" s="241">
        <f>I19/I$10*1000</f>
        <v>121.41332219966564</v>
      </c>
      <c r="K19" s="237">
        <f>SUM(K20:K22)</f>
        <v>64039</v>
      </c>
      <c r="L19" s="241">
        <f>K19/K$10*1000</f>
        <v>113.04025489175045</v>
      </c>
      <c r="M19" s="241">
        <f t="shared" si="1"/>
        <v>-10.843960572478693</v>
      </c>
      <c r="N19" s="241">
        <f t="shared" si="2"/>
        <v>7.987101078616702</v>
      </c>
      <c r="O19" s="239">
        <f t="shared" si="3"/>
        <v>7.520728126834997</v>
      </c>
    </row>
    <row r="20" spans="2:15" ht="12">
      <c r="B20" s="242"/>
      <c r="C20" s="243" t="s">
        <v>140</v>
      </c>
      <c r="D20" s="244">
        <v>3418</v>
      </c>
      <c r="E20" s="245">
        <f>D20/D$10*1000</f>
        <v>46.667849974740925</v>
      </c>
      <c r="F20" s="244">
        <v>3360</v>
      </c>
      <c r="G20" s="245">
        <f>F20/F$10*1000</f>
        <v>47.875523638539796</v>
      </c>
      <c r="H20" s="246">
        <f>F20/D20*100-100</f>
        <v>-1.6968987712112238</v>
      </c>
      <c r="I20" s="244">
        <v>42602</v>
      </c>
      <c r="J20" s="245">
        <f>I20/I$10*1000</f>
        <v>72.01161597636236</v>
      </c>
      <c r="K20" s="244">
        <v>35982</v>
      </c>
      <c r="L20" s="245">
        <f>K20/K$10*1000</f>
        <v>63.51464656716944</v>
      </c>
      <c r="M20" s="245">
        <f t="shared" si="1"/>
        <v>-15.539176564480542</v>
      </c>
      <c r="N20" s="245">
        <f>I20/D20</f>
        <v>12.464014043300175</v>
      </c>
      <c r="O20" s="246">
        <f>K20/F20</f>
        <v>10.708928571428572</v>
      </c>
    </row>
    <row r="21" spans="2:15" ht="12">
      <c r="B21" s="242"/>
      <c r="C21" s="243" t="s">
        <v>141</v>
      </c>
      <c r="D21" s="244">
        <v>4160</v>
      </c>
      <c r="E21" s="245">
        <f>D21/D$10*1000</f>
        <v>56.798787564342376</v>
      </c>
      <c r="F21" s="244">
        <v>3661</v>
      </c>
      <c r="G21" s="245">
        <f>F21/F$10*1000</f>
        <v>52.16437263115899</v>
      </c>
      <c r="H21" s="246">
        <f>F21/D21*100-100</f>
        <v>-11.995192307692307</v>
      </c>
      <c r="I21" s="244">
        <v>16578</v>
      </c>
      <c r="J21" s="245">
        <f>I21/I$10*1000</f>
        <v>28.02235974029706</v>
      </c>
      <c r="K21" s="244">
        <v>14933</v>
      </c>
      <c r="L21" s="245">
        <f>K21/K$10*1000</f>
        <v>26.359407959189078</v>
      </c>
      <c r="M21" s="245">
        <f t="shared" si="1"/>
        <v>-9.922789238750156</v>
      </c>
      <c r="N21" s="245">
        <f>I21/D21</f>
        <v>3.985096153846154</v>
      </c>
      <c r="O21" s="246">
        <f>K21/F21</f>
        <v>4.078940180278613</v>
      </c>
    </row>
    <row r="22" spans="2:15" ht="12">
      <c r="B22" s="242"/>
      <c r="C22" s="243" t="s">
        <v>142</v>
      </c>
      <c r="D22" s="244">
        <v>1415</v>
      </c>
      <c r="E22" s="245">
        <f>D22/D$10*1000</f>
        <v>19.319779904698187</v>
      </c>
      <c r="F22" s="244">
        <v>1494</v>
      </c>
      <c r="G22" s="245">
        <f>F22/F$10*1000</f>
        <v>21.28750961785073</v>
      </c>
      <c r="H22" s="246">
        <f>F22/D22*100-100</f>
        <v>5.583038869257948</v>
      </c>
      <c r="I22" s="244">
        <v>12648</v>
      </c>
      <c r="J22" s="245">
        <f>I22/I$10*1000</f>
        <v>21.379346483006227</v>
      </c>
      <c r="K22" s="244">
        <v>13124</v>
      </c>
      <c r="L22" s="245">
        <f>K22/K$10*1000</f>
        <v>23.166200365391912</v>
      </c>
      <c r="M22" s="245">
        <f t="shared" si="1"/>
        <v>3.7634408602150557</v>
      </c>
      <c r="N22" s="245">
        <f>I22/D22</f>
        <v>8.93851590106007</v>
      </c>
      <c r="O22" s="246">
        <f>K22/F22</f>
        <v>8.784471218206159</v>
      </c>
    </row>
    <row r="23" spans="2:15" ht="9.75" customHeight="1">
      <c r="B23" s="252"/>
      <c r="C23" s="253"/>
      <c r="D23" s="244"/>
      <c r="E23" s="245"/>
      <c r="F23" s="244"/>
      <c r="G23" s="245"/>
      <c r="H23" s="246"/>
      <c r="I23" s="244"/>
      <c r="J23" s="245"/>
      <c r="K23" s="244"/>
      <c r="L23" s="245"/>
      <c r="M23" s="245"/>
      <c r="N23" s="245"/>
      <c r="O23" s="246"/>
    </row>
    <row r="24" spans="2:15" ht="12">
      <c r="B24" s="254" t="s">
        <v>96</v>
      </c>
      <c r="C24" s="255"/>
      <c r="D24" s="237">
        <f>SUM(D25:D47)</f>
        <v>8085</v>
      </c>
      <c r="E24" s="241">
        <f aca="true" t="shared" si="4" ref="E24:E45">D24/D$10*1000</f>
        <v>110.38898977348754</v>
      </c>
      <c r="F24" s="237">
        <f>SUM(F25:F47)</f>
        <v>6873</v>
      </c>
      <c r="G24" s="241">
        <f>F24/F$10*1000</f>
        <v>97.9310934427631</v>
      </c>
      <c r="H24" s="239">
        <f aca="true" t="shared" si="5" ref="H24:H72">F24/D24*100-100</f>
        <v>-14.990723562152127</v>
      </c>
      <c r="I24" s="237">
        <f>SUM(I25:I47)</f>
        <v>151973</v>
      </c>
      <c r="J24" s="241">
        <f aca="true" t="shared" si="6" ref="J24:J45">I24/I$10*1000</f>
        <v>256.8851536260203</v>
      </c>
      <c r="K24" s="237">
        <f>SUM(K25:K47)</f>
        <v>131752</v>
      </c>
      <c r="L24" s="241">
        <f>K24/K$10*1000</f>
        <v>232.56577495741507</v>
      </c>
      <c r="M24" s="241">
        <f aca="true" t="shared" si="7" ref="M24:M72">K24/I24*100-100</f>
        <v>-13.305652977831585</v>
      </c>
      <c r="N24" s="241">
        <f aca="true" t="shared" si="8" ref="N24:N72">I24/D24</f>
        <v>18.796907854050712</v>
      </c>
      <c r="O24" s="239">
        <f aca="true" t="shared" si="9" ref="O24:O72">K24/F24</f>
        <v>19.169503855667102</v>
      </c>
    </row>
    <row r="25" spans="2:15" ht="12">
      <c r="B25" s="256"/>
      <c r="C25" s="257" t="s">
        <v>143</v>
      </c>
      <c r="D25" s="244">
        <v>953</v>
      </c>
      <c r="E25" s="245">
        <f t="shared" si="4"/>
        <v>13.011837631927472</v>
      </c>
      <c r="F25" s="244">
        <v>848</v>
      </c>
      <c r="G25" s="245">
        <f aca="true" t="shared" si="10" ref="G25:G47">F25/F$10*1000</f>
        <v>12.082870251631471</v>
      </c>
      <c r="H25" s="246">
        <f t="shared" si="5"/>
        <v>-11.017838405036727</v>
      </c>
      <c r="I25" s="244">
        <v>17296</v>
      </c>
      <c r="J25" s="245">
        <f t="shared" si="6"/>
        <v>29.23601966872831</v>
      </c>
      <c r="K25" s="244">
        <v>16574</v>
      </c>
      <c r="L25" s="245">
        <f aca="true" t="shared" si="11" ref="L25:L47">K25/K$10*1000</f>
        <v>29.256065594026637</v>
      </c>
      <c r="M25" s="245">
        <f t="shared" si="7"/>
        <v>-4.174375578168366</v>
      </c>
      <c r="N25" s="245">
        <f t="shared" si="8"/>
        <v>18.14900314795383</v>
      </c>
      <c r="O25" s="246">
        <f t="shared" si="9"/>
        <v>19.544811320754718</v>
      </c>
    </row>
    <row r="26" spans="2:15" ht="12">
      <c r="B26" s="256"/>
      <c r="C26" s="257" t="s">
        <v>144</v>
      </c>
      <c r="D26" s="244">
        <v>109</v>
      </c>
      <c r="E26" s="245">
        <f t="shared" si="4"/>
        <v>1.4882374626233938</v>
      </c>
      <c r="F26" s="244">
        <v>115</v>
      </c>
      <c r="G26" s="245">
        <f t="shared" si="10"/>
        <v>1.6385967912000228</v>
      </c>
      <c r="H26" s="246">
        <f t="shared" si="5"/>
        <v>5.504587155963293</v>
      </c>
      <c r="I26" s="244">
        <v>2367</v>
      </c>
      <c r="J26" s="245">
        <f t="shared" si="6"/>
        <v>4.001020961833945</v>
      </c>
      <c r="K26" s="244">
        <v>2359</v>
      </c>
      <c r="L26" s="245">
        <f t="shared" si="11"/>
        <v>4.164055673724438</v>
      </c>
      <c r="M26" s="245">
        <f t="shared" si="7"/>
        <v>-0.33798056611745153</v>
      </c>
      <c r="N26" s="245">
        <f t="shared" si="8"/>
        <v>21.71559633027523</v>
      </c>
      <c r="O26" s="246">
        <f t="shared" si="9"/>
        <v>20.51304347826087</v>
      </c>
    </row>
    <row r="27" spans="2:15" ht="24" customHeight="1">
      <c r="B27" s="258"/>
      <c r="C27" s="257" t="s">
        <v>145</v>
      </c>
      <c r="D27" s="244">
        <v>441</v>
      </c>
      <c r="E27" s="245">
        <f t="shared" si="4"/>
        <v>6.02121762400841</v>
      </c>
      <c r="F27" s="244">
        <v>325</v>
      </c>
      <c r="G27" s="245">
        <f t="shared" si="10"/>
        <v>4.63081701860876</v>
      </c>
      <c r="H27" s="246">
        <f t="shared" si="5"/>
        <v>-26.30385487528345</v>
      </c>
      <c r="I27" s="244">
        <v>3762</v>
      </c>
      <c r="J27" s="245">
        <f t="shared" si="6"/>
        <v>6.359037118047867</v>
      </c>
      <c r="K27" s="244">
        <v>2471</v>
      </c>
      <c r="L27" s="245">
        <f t="shared" si="11"/>
        <v>4.361755646364174</v>
      </c>
      <c r="M27" s="245">
        <f t="shared" si="7"/>
        <v>-34.316852737905364</v>
      </c>
      <c r="N27" s="245">
        <f t="shared" si="8"/>
        <v>8.53061224489796</v>
      </c>
      <c r="O27" s="246">
        <f t="shared" si="9"/>
        <v>7.603076923076923</v>
      </c>
    </row>
    <row r="28" spans="2:15" ht="12">
      <c r="B28" s="256"/>
      <c r="C28" s="257" t="s">
        <v>146</v>
      </c>
      <c r="D28" s="244">
        <v>919</v>
      </c>
      <c r="E28" s="245">
        <f t="shared" si="4"/>
        <v>12.547616772026597</v>
      </c>
      <c r="F28" s="244">
        <v>658</v>
      </c>
      <c r="G28" s="245">
        <f t="shared" si="10"/>
        <v>9.375623379214044</v>
      </c>
      <c r="H28" s="246">
        <f t="shared" si="5"/>
        <v>-28.400435255712736</v>
      </c>
      <c r="I28" s="244">
        <v>19220</v>
      </c>
      <c r="J28" s="245">
        <f t="shared" si="6"/>
        <v>32.488222596725144</v>
      </c>
      <c r="K28" s="244">
        <v>12517</v>
      </c>
      <c r="L28" s="245">
        <f t="shared" si="11"/>
        <v>22.09473712081763</v>
      </c>
      <c r="M28" s="245">
        <f t="shared" si="7"/>
        <v>-34.87513007284079</v>
      </c>
      <c r="N28" s="245">
        <f t="shared" si="8"/>
        <v>20.914036996735582</v>
      </c>
      <c r="O28" s="246">
        <f t="shared" si="9"/>
        <v>19.022796352583587</v>
      </c>
    </row>
    <row r="29" spans="2:15" ht="22.5">
      <c r="B29" s="256"/>
      <c r="C29" s="257" t="s">
        <v>147</v>
      </c>
      <c r="D29" s="244">
        <v>440</v>
      </c>
      <c r="E29" s="245">
        <f t="shared" si="4"/>
        <v>6.0075640693054435</v>
      </c>
      <c r="F29" s="244">
        <v>340</v>
      </c>
      <c r="G29" s="245">
        <f t="shared" si="10"/>
        <v>4.8445470348522415</v>
      </c>
      <c r="H29" s="246">
        <f t="shared" si="5"/>
        <v>-22.727272727272734</v>
      </c>
      <c r="I29" s="244">
        <v>3360</v>
      </c>
      <c r="J29" s="245">
        <f t="shared" si="6"/>
        <v>5.679522784859339</v>
      </c>
      <c r="K29" s="244">
        <v>2326</v>
      </c>
      <c r="L29" s="245">
        <f t="shared" si="11"/>
        <v>4.105804788928802</v>
      </c>
      <c r="M29" s="245">
        <f t="shared" si="7"/>
        <v>-30.77380952380952</v>
      </c>
      <c r="N29" s="245">
        <f t="shared" si="8"/>
        <v>7.636363636363637</v>
      </c>
      <c r="O29" s="246">
        <f t="shared" si="9"/>
        <v>6.841176470588235</v>
      </c>
    </row>
    <row r="30" spans="2:15" ht="12">
      <c r="B30" s="256"/>
      <c r="C30" s="257" t="s">
        <v>148</v>
      </c>
      <c r="D30" s="244">
        <v>767</v>
      </c>
      <c r="E30" s="245">
        <f t="shared" si="4"/>
        <v>10.472276457175626</v>
      </c>
      <c r="F30" s="244">
        <v>641</v>
      </c>
      <c r="G30" s="245">
        <f t="shared" si="10"/>
        <v>9.13339602747143</v>
      </c>
      <c r="H30" s="246">
        <f t="shared" si="5"/>
        <v>-16.42764015645372</v>
      </c>
      <c r="I30" s="244">
        <v>4696</v>
      </c>
      <c r="J30" s="245">
        <f t="shared" si="6"/>
        <v>7.93780922550579</v>
      </c>
      <c r="K30" s="244">
        <v>3635</v>
      </c>
      <c r="L30" s="245">
        <f t="shared" si="11"/>
        <v>6.416423219155716</v>
      </c>
      <c r="M30" s="245">
        <f t="shared" si="7"/>
        <v>-22.59369676320273</v>
      </c>
      <c r="N30" s="245">
        <f t="shared" si="8"/>
        <v>6.122555410691004</v>
      </c>
      <c r="O30" s="246">
        <f t="shared" si="9"/>
        <v>5.670826833073323</v>
      </c>
    </row>
    <row r="31" spans="2:15" ht="12">
      <c r="B31" s="256"/>
      <c r="C31" s="257" t="s">
        <v>149</v>
      </c>
      <c r="D31" s="244">
        <v>104</v>
      </c>
      <c r="E31" s="245">
        <f t="shared" si="4"/>
        <v>1.4199696891085594</v>
      </c>
      <c r="F31" s="244">
        <v>105</v>
      </c>
      <c r="G31" s="245">
        <f t="shared" si="10"/>
        <v>1.4961101137043686</v>
      </c>
      <c r="H31" s="246">
        <f t="shared" si="5"/>
        <v>0.9615384615384528</v>
      </c>
      <c r="I31" s="244">
        <v>1807</v>
      </c>
      <c r="J31" s="245">
        <f t="shared" si="6"/>
        <v>3.0544338310240553</v>
      </c>
      <c r="K31" s="244">
        <v>1460</v>
      </c>
      <c r="L31" s="245">
        <f t="shared" si="11"/>
        <v>2.5771603576251287</v>
      </c>
      <c r="M31" s="245">
        <f t="shared" si="7"/>
        <v>-19.203099059214168</v>
      </c>
      <c r="N31" s="245">
        <f t="shared" si="8"/>
        <v>17.375</v>
      </c>
      <c r="O31" s="246">
        <f t="shared" si="9"/>
        <v>13.904761904761905</v>
      </c>
    </row>
    <row r="32" spans="2:15" ht="12">
      <c r="B32" s="256"/>
      <c r="C32" s="257" t="s">
        <v>150</v>
      </c>
      <c r="D32" s="244">
        <v>362</v>
      </c>
      <c r="E32" s="245">
        <f t="shared" si="4"/>
        <v>4.9425868024740245</v>
      </c>
      <c r="F32" s="244">
        <v>360</v>
      </c>
      <c r="G32" s="245">
        <f t="shared" si="10"/>
        <v>5.129520389843549</v>
      </c>
      <c r="H32" s="246">
        <f t="shared" si="5"/>
        <v>-0.5524861878453038</v>
      </c>
      <c r="I32" s="244">
        <v>4305</v>
      </c>
      <c r="J32" s="245">
        <f t="shared" si="6"/>
        <v>7.276888568101028</v>
      </c>
      <c r="K32" s="244">
        <v>4281</v>
      </c>
      <c r="L32" s="245">
        <f t="shared" si="11"/>
        <v>7.556728418488478</v>
      </c>
      <c r="M32" s="245">
        <f t="shared" si="7"/>
        <v>-0.5574912891986088</v>
      </c>
      <c r="N32" s="245">
        <f t="shared" si="8"/>
        <v>11.892265193370166</v>
      </c>
      <c r="O32" s="246">
        <f t="shared" si="9"/>
        <v>11.891666666666667</v>
      </c>
    </row>
    <row r="33" spans="2:15" ht="12">
      <c r="B33" s="256"/>
      <c r="C33" s="257" t="s">
        <v>151</v>
      </c>
      <c r="D33" s="244">
        <v>48</v>
      </c>
      <c r="E33" s="245">
        <f t="shared" si="4"/>
        <v>0.655370625742412</v>
      </c>
      <c r="F33" s="244">
        <v>53</v>
      </c>
      <c r="G33" s="245">
        <f t="shared" si="10"/>
        <v>0.7551793907269669</v>
      </c>
      <c r="H33" s="246">
        <f t="shared" si="5"/>
        <v>10.416666666666671</v>
      </c>
      <c r="I33" s="244">
        <v>2951</v>
      </c>
      <c r="J33" s="245">
        <f t="shared" si="6"/>
        <v>4.988176112535687</v>
      </c>
      <c r="K33" s="244">
        <v>1837</v>
      </c>
      <c r="L33" s="245">
        <f t="shared" si="11"/>
        <v>3.242632586957097</v>
      </c>
      <c r="M33" s="245">
        <f t="shared" si="7"/>
        <v>-37.74991528295493</v>
      </c>
      <c r="N33" s="245">
        <f t="shared" si="8"/>
        <v>61.479166666666664</v>
      </c>
      <c r="O33" s="246">
        <f t="shared" si="9"/>
        <v>34.660377358490564</v>
      </c>
    </row>
    <row r="34" spans="2:15" ht="12">
      <c r="B34" s="256"/>
      <c r="C34" s="257" t="s">
        <v>152</v>
      </c>
      <c r="D34" s="244">
        <v>23</v>
      </c>
      <c r="E34" s="245">
        <f t="shared" si="4"/>
        <v>0.31403175816823914</v>
      </c>
      <c r="F34" s="244">
        <v>21</v>
      </c>
      <c r="G34" s="245">
        <f t="shared" si="10"/>
        <v>0.2992220227408737</v>
      </c>
      <c r="H34" s="246">
        <f t="shared" si="5"/>
        <v>-8.695652173913047</v>
      </c>
      <c r="I34" s="244">
        <v>198</v>
      </c>
      <c r="J34" s="245">
        <f t="shared" si="6"/>
        <v>0.33468616410778246</v>
      </c>
      <c r="K34" s="244">
        <v>183</v>
      </c>
      <c r="L34" s="245">
        <f t="shared" si="11"/>
        <v>0.3230276338667114</v>
      </c>
      <c r="M34" s="245">
        <f t="shared" si="7"/>
        <v>-7.575757575757578</v>
      </c>
      <c r="N34" s="245">
        <f t="shared" si="8"/>
        <v>8.608695652173912</v>
      </c>
      <c r="O34" s="246">
        <f t="shared" si="9"/>
        <v>8.714285714285714</v>
      </c>
    </row>
    <row r="35" spans="2:15" ht="12">
      <c r="B35" s="256"/>
      <c r="C35" s="257" t="s">
        <v>153</v>
      </c>
      <c r="D35" s="244">
        <v>134</v>
      </c>
      <c r="E35" s="245">
        <f t="shared" si="4"/>
        <v>1.829576330197567</v>
      </c>
      <c r="F35" s="244">
        <v>134</v>
      </c>
      <c r="G35" s="245">
        <f t="shared" si="10"/>
        <v>1.9093214784417656</v>
      </c>
      <c r="H35" s="246">
        <f t="shared" si="5"/>
        <v>0</v>
      </c>
      <c r="I35" s="244">
        <v>3381</v>
      </c>
      <c r="J35" s="245">
        <f t="shared" si="6"/>
        <v>5.71501980226471</v>
      </c>
      <c r="K35" s="244">
        <v>3428</v>
      </c>
      <c r="L35" s="245">
        <f t="shared" si="11"/>
        <v>6.051031305437632</v>
      </c>
      <c r="M35" s="245">
        <f t="shared" si="7"/>
        <v>1.3901212658976618</v>
      </c>
      <c r="N35" s="245">
        <f t="shared" si="8"/>
        <v>25.23134328358209</v>
      </c>
      <c r="O35" s="246">
        <f t="shared" si="9"/>
        <v>25.582089552238806</v>
      </c>
    </row>
    <row r="36" spans="2:15" ht="12">
      <c r="B36" s="256"/>
      <c r="C36" s="257" t="s">
        <v>154</v>
      </c>
      <c r="D36" s="244">
        <v>35</v>
      </c>
      <c r="E36" s="245">
        <f t="shared" si="4"/>
        <v>0.4778744146038421</v>
      </c>
      <c r="F36" s="244">
        <v>31</v>
      </c>
      <c r="G36" s="245">
        <f t="shared" si="10"/>
        <v>0.4417087002365279</v>
      </c>
      <c r="H36" s="246">
        <f t="shared" si="5"/>
        <v>-11.42857142857143</v>
      </c>
      <c r="I36" s="244">
        <v>540</v>
      </c>
      <c r="J36" s="245">
        <f t="shared" si="6"/>
        <v>0.9127804475666794</v>
      </c>
      <c r="K36" s="244">
        <v>515</v>
      </c>
      <c r="L36" s="245">
        <f t="shared" si="11"/>
        <v>0.9090668384773571</v>
      </c>
      <c r="M36" s="245">
        <f t="shared" si="7"/>
        <v>-4.629629629629633</v>
      </c>
      <c r="N36" s="245">
        <f t="shared" si="8"/>
        <v>15.428571428571429</v>
      </c>
      <c r="O36" s="246">
        <f t="shared" si="9"/>
        <v>16.612903225806452</v>
      </c>
    </row>
    <row r="37" spans="2:15" ht="12">
      <c r="B37" s="256"/>
      <c r="C37" s="257" t="s">
        <v>155</v>
      </c>
      <c r="D37" s="244">
        <v>124</v>
      </c>
      <c r="E37" s="245">
        <f t="shared" si="4"/>
        <v>1.6930407831678977</v>
      </c>
      <c r="F37" s="244">
        <v>112</v>
      </c>
      <c r="G37" s="245">
        <f t="shared" si="10"/>
        <v>1.5958507879513266</v>
      </c>
      <c r="H37" s="246">
        <f t="shared" si="5"/>
        <v>-9.677419354838719</v>
      </c>
      <c r="I37" s="244">
        <v>1763</v>
      </c>
      <c r="J37" s="245">
        <f t="shared" si="6"/>
        <v>2.9800591278889925</v>
      </c>
      <c r="K37" s="244">
        <v>1336</v>
      </c>
      <c r="L37" s="245">
        <f t="shared" si="11"/>
        <v>2.358278245059707</v>
      </c>
      <c r="M37" s="245">
        <f t="shared" si="7"/>
        <v>-24.22007941009643</v>
      </c>
      <c r="N37" s="245">
        <f t="shared" si="8"/>
        <v>14.21774193548387</v>
      </c>
      <c r="O37" s="246">
        <f t="shared" si="9"/>
        <v>11.928571428571429</v>
      </c>
    </row>
    <row r="38" spans="2:15" ht="12">
      <c r="B38" s="256"/>
      <c r="C38" s="257" t="s">
        <v>156</v>
      </c>
      <c r="D38" s="244">
        <v>270</v>
      </c>
      <c r="E38" s="245">
        <f t="shared" si="4"/>
        <v>3.6864597698010675</v>
      </c>
      <c r="F38" s="244">
        <v>219</v>
      </c>
      <c r="G38" s="245">
        <f t="shared" si="10"/>
        <v>3.120458237154826</v>
      </c>
      <c r="H38" s="246">
        <f t="shared" si="5"/>
        <v>-18.888888888888886</v>
      </c>
      <c r="I38" s="244">
        <v>5044</v>
      </c>
      <c r="J38" s="245">
        <f t="shared" si="6"/>
        <v>8.526045513937651</v>
      </c>
      <c r="K38" s="244">
        <v>4392</v>
      </c>
      <c r="L38" s="245">
        <f t="shared" si="11"/>
        <v>7.752663212801074</v>
      </c>
      <c r="M38" s="245">
        <f t="shared" si="7"/>
        <v>-12.926249008723232</v>
      </c>
      <c r="N38" s="245">
        <f t="shared" si="8"/>
        <v>18.68148148148148</v>
      </c>
      <c r="O38" s="246">
        <f t="shared" si="9"/>
        <v>20.054794520547944</v>
      </c>
    </row>
    <row r="39" spans="2:15" ht="12">
      <c r="B39" s="256"/>
      <c r="C39" s="257" t="s">
        <v>157</v>
      </c>
      <c r="D39" s="244">
        <v>82</v>
      </c>
      <c r="E39" s="245">
        <f t="shared" si="4"/>
        <v>1.1195914856432871</v>
      </c>
      <c r="F39" s="244">
        <v>60</v>
      </c>
      <c r="G39" s="245">
        <f t="shared" si="10"/>
        <v>0.8549200649739249</v>
      </c>
      <c r="H39" s="246">
        <f t="shared" si="5"/>
        <v>-26.829268292682926</v>
      </c>
      <c r="I39" s="244">
        <v>1714</v>
      </c>
      <c r="J39" s="245">
        <f t="shared" si="6"/>
        <v>2.8972327539431273</v>
      </c>
      <c r="K39" s="244">
        <v>1099</v>
      </c>
      <c r="L39" s="245">
        <f t="shared" si="11"/>
        <v>1.9399309815274088</v>
      </c>
      <c r="M39" s="245">
        <f t="shared" si="7"/>
        <v>-35.88098016336056</v>
      </c>
      <c r="N39" s="245">
        <f t="shared" si="8"/>
        <v>20.902439024390244</v>
      </c>
      <c r="O39" s="246">
        <f t="shared" si="9"/>
        <v>18.316666666666666</v>
      </c>
    </row>
    <row r="40" spans="2:15" ht="12">
      <c r="B40" s="256"/>
      <c r="C40" s="257" t="s">
        <v>158</v>
      </c>
      <c r="D40" s="244">
        <v>82</v>
      </c>
      <c r="E40" s="245">
        <f t="shared" si="4"/>
        <v>1.1195914856432871</v>
      </c>
      <c r="F40" s="244">
        <v>72</v>
      </c>
      <c r="G40" s="245">
        <f t="shared" si="10"/>
        <v>1.0259040779687099</v>
      </c>
      <c r="H40" s="246">
        <f t="shared" si="5"/>
        <v>-12.195121951219505</v>
      </c>
      <c r="I40" s="244">
        <v>1921</v>
      </c>
      <c r="J40" s="245">
        <f t="shared" si="6"/>
        <v>3.247131925510354</v>
      </c>
      <c r="K40" s="244">
        <v>1310</v>
      </c>
      <c r="L40" s="245">
        <f t="shared" si="11"/>
        <v>2.3123836085540543</v>
      </c>
      <c r="M40" s="245">
        <f t="shared" si="7"/>
        <v>-31.806350858927644</v>
      </c>
      <c r="N40" s="245">
        <f t="shared" si="8"/>
        <v>23.426829268292682</v>
      </c>
      <c r="O40" s="246">
        <f t="shared" si="9"/>
        <v>18.194444444444443</v>
      </c>
    </row>
    <row r="41" spans="2:15" ht="12">
      <c r="B41" s="256"/>
      <c r="C41" s="257" t="s">
        <v>159</v>
      </c>
      <c r="D41" s="244">
        <v>714</v>
      </c>
      <c r="E41" s="245">
        <f t="shared" si="4"/>
        <v>9.74863805791838</v>
      </c>
      <c r="F41" s="244">
        <v>617</v>
      </c>
      <c r="G41" s="245">
        <f t="shared" si="10"/>
        <v>8.791428001481862</v>
      </c>
      <c r="H41" s="246">
        <f t="shared" si="5"/>
        <v>-13.58543417366947</v>
      </c>
      <c r="I41" s="244">
        <v>7165</v>
      </c>
      <c r="J41" s="245">
        <f t="shared" si="6"/>
        <v>12.111244271880107</v>
      </c>
      <c r="K41" s="244">
        <v>5255</v>
      </c>
      <c r="L41" s="245">
        <f t="shared" si="11"/>
        <v>9.276012109123323</v>
      </c>
      <c r="M41" s="245">
        <f t="shared" si="7"/>
        <v>-26.65736217725052</v>
      </c>
      <c r="N41" s="245">
        <f t="shared" si="8"/>
        <v>10.03501400560224</v>
      </c>
      <c r="O41" s="246">
        <f t="shared" si="9"/>
        <v>8.517017828200972</v>
      </c>
    </row>
    <row r="42" spans="2:15" ht="12">
      <c r="B42" s="256"/>
      <c r="C42" s="257" t="s">
        <v>160</v>
      </c>
      <c r="D42" s="244">
        <v>733</v>
      </c>
      <c r="E42" s="245">
        <f t="shared" si="4"/>
        <v>10.008055597274751</v>
      </c>
      <c r="F42" s="244">
        <v>728</v>
      </c>
      <c r="G42" s="245">
        <f t="shared" si="10"/>
        <v>10.373030121683623</v>
      </c>
      <c r="H42" s="246">
        <f t="shared" si="5"/>
        <v>-0.6821282401091366</v>
      </c>
      <c r="I42" s="244">
        <v>12682</v>
      </c>
      <c r="J42" s="245">
        <f t="shared" si="6"/>
        <v>21.436817844519684</v>
      </c>
      <c r="K42" s="244">
        <v>13032</v>
      </c>
      <c r="L42" s="245">
        <f t="shared" si="11"/>
        <v>23.003803959294988</v>
      </c>
      <c r="M42" s="245">
        <f t="shared" si="7"/>
        <v>2.7598170635546353</v>
      </c>
      <c r="N42" s="245">
        <f t="shared" si="8"/>
        <v>17.30150068212824</v>
      </c>
      <c r="O42" s="246">
        <f t="shared" si="9"/>
        <v>17.9010989010989</v>
      </c>
    </row>
    <row r="43" spans="2:15" ht="12">
      <c r="B43" s="256"/>
      <c r="C43" s="257" t="s">
        <v>161</v>
      </c>
      <c r="D43" s="244">
        <v>946</v>
      </c>
      <c r="E43" s="245">
        <f t="shared" si="4"/>
        <v>12.916262749006703</v>
      </c>
      <c r="F43" s="244">
        <v>735</v>
      </c>
      <c r="G43" s="245">
        <f t="shared" si="10"/>
        <v>10.47277079593058</v>
      </c>
      <c r="H43" s="246">
        <f t="shared" si="5"/>
        <v>-22.304439746300204</v>
      </c>
      <c r="I43" s="244">
        <v>43517</v>
      </c>
      <c r="J43" s="245">
        <f t="shared" si="6"/>
        <v>73.55827173473924</v>
      </c>
      <c r="K43" s="244">
        <v>40634</v>
      </c>
      <c r="L43" s="245">
        <f t="shared" si="11"/>
        <v>71.72625614502705</v>
      </c>
      <c r="M43" s="245">
        <f t="shared" si="7"/>
        <v>-6.62499712755934</v>
      </c>
      <c r="N43" s="245">
        <f t="shared" si="8"/>
        <v>46.001057082452434</v>
      </c>
      <c r="O43" s="246">
        <f t="shared" si="9"/>
        <v>55.284353741496595</v>
      </c>
    </row>
    <row r="44" spans="2:15" ht="12">
      <c r="B44" s="256"/>
      <c r="C44" s="257" t="s">
        <v>162</v>
      </c>
      <c r="D44" s="244">
        <v>235</v>
      </c>
      <c r="E44" s="245">
        <f t="shared" si="4"/>
        <v>3.2085853551972257</v>
      </c>
      <c r="F44" s="244">
        <v>230</v>
      </c>
      <c r="G44" s="245">
        <f t="shared" si="10"/>
        <v>3.2771935824000455</v>
      </c>
      <c r="H44" s="246">
        <f t="shared" si="5"/>
        <v>-2.1276595744680833</v>
      </c>
      <c r="I44" s="244">
        <v>6664</v>
      </c>
      <c r="J44" s="245">
        <f t="shared" si="6"/>
        <v>11.264386856637689</v>
      </c>
      <c r="K44" s="244">
        <v>6381</v>
      </c>
      <c r="L44" s="245">
        <f t="shared" si="11"/>
        <v>11.263602905483525</v>
      </c>
      <c r="M44" s="245">
        <f t="shared" si="7"/>
        <v>-4.246698679471791</v>
      </c>
      <c r="N44" s="245">
        <f t="shared" si="8"/>
        <v>28.357446808510637</v>
      </c>
      <c r="O44" s="246">
        <f t="shared" si="9"/>
        <v>27.743478260869566</v>
      </c>
    </row>
    <row r="45" spans="2:15" ht="12">
      <c r="B45" s="256"/>
      <c r="C45" s="257" t="s">
        <v>163</v>
      </c>
      <c r="D45" s="244">
        <v>111</v>
      </c>
      <c r="E45" s="245">
        <f t="shared" si="4"/>
        <v>1.5155445720293277</v>
      </c>
      <c r="F45" s="244">
        <v>115</v>
      </c>
      <c r="G45" s="245">
        <f t="shared" si="10"/>
        <v>1.6385967912000228</v>
      </c>
      <c r="H45" s="246">
        <f t="shared" si="5"/>
        <v>3.6036036036036165</v>
      </c>
      <c r="I45" s="244">
        <v>4017</v>
      </c>
      <c r="J45" s="245">
        <f t="shared" si="6"/>
        <v>6.790072329398798</v>
      </c>
      <c r="K45" s="244">
        <v>4091</v>
      </c>
      <c r="L45" s="245">
        <f t="shared" si="11"/>
        <v>7.221344536331783</v>
      </c>
      <c r="M45" s="245">
        <f t="shared" si="7"/>
        <v>1.842170774209606</v>
      </c>
      <c r="N45" s="245">
        <f t="shared" si="8"/>
        <v>36.189189189189186</v>
      </c>
      <c r="O45" s="246">
        <f t="shared" si="9"/>
        <v>35.573913043478264</v>
      </c>
    </row>
    <row r="46" spans="2:15" ht="12">
      <c r="B46" s="256"/>
      <c r="C46" s="257" t="s">
        <v>164</v>
      </c>
      <c r="D46" s="247" t="s">
        <v>90</v>
      </c>
      <c r="E46" s="248" t="s">
        <v>90</v>
      </c>
      <c r="F46" s="248" t="s">
        <v>90</v>
      </c>
      <c r="G46" s="248" t="s">
        <v>90</v>
      </c>
      <c r="H46" s="250" t="s">
        <v>90</v>
      </c>
      <c r="I46" s="248" t="s">
        <v>90</v>
      </c>
      <c r="J46" s="248" t="s">
        <v>90</v>
      </c>
      <c r="K46" s="248" t="s">
        <v>90</v>
      </c>
      <c r="L46" s="248" t="s">
        <v>90</v>
      </c>
      <c r="M46" s="248" t="s">
        <v>90</v>
      </c>
      <c r="N46" s="248" t="s">
        <v>90</v>
      </c>
      <c r="O46" s="250" t="s">
        <v>90</v>
      </c>
    </row>
    <row r="47" spans="2:15" ht="12">
      <c r="B47" s="242"/>
      <c r="C47" s="243" t="s">
        <v>165</v>
      </c>
      <c r="D47" s="244">
        <v>453</v>
      </c>
      <c r="E47" s="245">
        <f>D47/D$10*1000</f>
        <v>6.185060280444014</v>
      </c>
      <c r="F47" s="244">
        <v>354</v>
      </c>
      <c r="G47" s="245">
        <f t="shared" si="10"/>
        <v>5.0440283833461566</v>
      </c>
      <c r="H47" s="246">
        <f t="shared" si="5"/>
        <v>-21.854304635761594</v>
      </c>
      <c r="I47" s="244">
        <v>3603</v>
      </c>
      <c r="J47" s="245">
        <f>I47/I$10*1000</f>
        <v>6.090273986264345</v>
      </c>
      <c r="K47" s="244">
        <v>2636</v>
      </c>
      <c r="L47" s="245">
        <f t="shared" si="11"/>
        <v>4.653010070342356</v>
      </c>
      <c r="M47" s="245">
        <f t="shared" si="7"/>
        <v>-26.838745489869552</v>
      </c>
      <c r="N47" s="245">
        <f t="shared" si="8"/>
        <v>7.953642384105961</v>
      </c>
      <c r="O47" s="246">
        <f t="shared" si="9"/>
        <v>7.446327683615819</v>
      </c>
    </row>
    <row r="48" spans="2:15" ht="9.75" customHeight="1">
      <c r="B48" s="242"/>
      <c r="C48" s="243"/>
      <c r="D48" s="244"/>
      <c r="E48" s="245"/>
      <c r="F48" s="244"/>
      <c r="G48" s="245"/>
      <c r="H48" s="246"/>
      <c r="I48" s="244"/>
      <c r="J48" s="245"/>
      <c r="K48" s="244"/>
      <c r="L48" s="245"/>
      <c r="M48" s="245"/>
      <c r="N48" s="245"/>
      <c r="O48" s="246"/>
    </row>
    <row r="49" spans="2:15" ht="12">
      <c r="B49" s="235" t="s">
        <v>97</v>
      </c>
      <c r="C49" s="236"/>
      <c r="D49" s="237">
        <f>SUM(D50:D53)</f>
        <v>138</v>
      </c>
      <c r="E49" s="241">
        <f>D49/D$10*1000</f>
        <v>1.8841905490094346</v>
      </c>
      <c r="F49" s="237">
        <f>SUM(F50:F53)</f>
        <v>163</v>
      </c>
      <c r="G49" s="241">
        <f>F49/F$10*1000</f>
        <v>2.3225328431791628</v>
      </c>
      <c r="H49" s="239">
        <f t="shared" si="5"/>
        <v>18.1159420289855</v>
      </c>
      <c r="I49" s="237">
        <f>SUM(I50:I53)</f>
        <v>2994</v>
      </c>
      <c r="J49" s="241">
        <f>I49/I$10*1000</f>
        <v>5.060860481508589</v>
      </c>
      <c r="K49" s="237">
        <f>SUM(K50:K53)</f>
        <v>2926</v>
      </c>
      <c r="L49" s="241">
        <f>K49/K$10*1000</f>
        <v>5.164911785213102</v>
      </c>
      <c r="M49" s="241">
        <f t="shared" si="7"/>
        <v>-2.271209084836329</v>
      </c>
      <c r="N49" s="241">
        <f t="shared" si="8"/>
        <v>21.695652173913043</v>
      </c>
      <c r="O49" s="239">
        <f t="shared" si="9"/>
        <v>17.950920245398773</v>
      </c>
    </row>
    <row r="50" spans="2:15" ht="12">
      <c r="B50" s="242"/>
      <c r="C50" s="243" t="s">
        <v>166</v>
      </c>
      <c r="D50" s="244">
        <v>34</v>
      </c>
      <c r="E50" s="245">
        <f>D50/D$10*1000</f>
        <v>0.4642208599008752</v>
      </c>
      <c r="F50" s="244">
        <v>26</v>
      </c>
      <c r="G50" s="245">
        <f>F50/F$10*1000</f>
        <v>0.3704653614887008</v>
      </c>
      <c r="H50" s="246">
        <f t="shared" si="5"/>
        <v>-23.529411764705884</v>
      </c>
      <c r="I50" s="244">
        <v>1579</v>
      </c>
      <c r="J50" s="245">
        <f>I50/I$10*1000</f>
        <v>2.669037642051457</v>
      </c>
      <c r="K50" s="244">
        <v>1377</v>
      </c>
      <c r="L50" s="245">
        <f>K50/K$10*1000</f>
        <v>2.4306505564724676</v>
      </c>
      <c r="M50" s="245">
        <f t="shared" si="7"/>
        <v>-12.79290690310323</v>
      </c>
      <c r="N50" s="245">
        <f t="shared" si="8"/>
        <v>46.44117647058823</v>
      </c>
      <c r="O50" s="246">
        <f t="shared" si="9"/>
        <v>52.96153846153846</v>
      </c>
    </row>
    <row r="51" spans="2:15" ht="12">
      <c r="B51" s="242"/>
      <c r="C51" s="243" t="s">
        <v>167</v>
      </c>
      <c r="D51" s="244">
        <v>11</v>
      </c>
      <c r="E51" s="245">
        <f>D51/D$10*1000</f>
        <v>0.1501891017326361</v>
      </c>
      <c r="F51" s="244">
        <v>14</v>
      </c>
      <c r="G51" s="245">
        <f>F51/F$10*1000</f>
        <v>0.19948134849391583</v>
      </c>
      <c r="H51" s="246">
        <f t="shared" si="5"/>
        <v>27.272727272727266</v>
      </c>
      <c r="I51" s="244">
        <v>273</v>
      </c>
      <c r="J51" s="245">
        <f>I51/I$10*1000</f>
        <v>0.4614612262698213</v>
      </c>
      <c r="K51" s="244">
        <v>289</v>
      </c>
      <c r="L51" s="245">
        <f>K51/K$10*1000</f>
        <v>0.5101365365436044</v>
      </c>
      <c r="M51" s="245">
        <f t="shared" si="7"/>
        <v>5.860805860805868</v>
      </c>
      <c r="N51" s="245">
        <f t="shared" si="8"/>
        <v>24.818181818181817</v>
      </c>
      <c r="O51" s="246">
        <f t="shared" si="9"/>
        <v>20.642857142857142</v>
      </c>
    </row>
    <row r="52" spans="2:15" ht="12">
      <c r="B52" s="242"/>
      <c r="C52" s="243" t="s">
        <v>168</v>
      </c>
      <c r="D52" s="247" t="s">
        <v>90</v>
      </c>
      <c r="E52" s="251" t="s">
        <v>90</v>
      </c>
      <c r="F52" s="247">
        <v>1</v>
      </c>
      <c r="G52" s="245">
        <f>F52/F$10*1000</f>
        <v>0.014248667749565416</v>
      </c>
      <c r="H52" s="259" t="s">
        <v>90</v>
      </c>
      <c r="I52" s="251" t="s">
        <v>90</v>
      </c>
      <c r="J52" s="251" t="s">
        <v>90</v>
      </c>
      <c r="K52" s="247">
        <v>10</v>
      </c>
      <c r="L52" s="245">
        <f>K52/K$10*1000</f>
        <v>0.017651783271404996</v>
      </c>
      <c r="M52" s="251" t="s">
        <v>90</v>
      </c>
      <c r="N52" s="251" t="s">
        <v>90</v>
      </c>
      <c r="O52" s="259" t="s">
        <v>90</v>
      </c>
    </row>
    <row r="53" spans="2:15" ht="12">
      <c r="B53" s="242"/>
      <c r="C53" s="243" t="s">
        <v>169</v>
      </c>
      <c r="D53" s="244">
        <v>93</v>
      </c>
      <c r="E53" s="245">
        <f>D53/D$10*1000</f>
        <v>1.2697805873759234</v>
      </c>
      <c r="F53" s="244">
        <v>122</v>
      </c>
      <c r="G53" s="245">
        <f>F53/F$10*1000</f>
        <v>1.7383374654469805</v>
      </c>
      <c r="H53" s="246">
        <f t="shared" si="5"/>
        <v>31.182795698924735</v>
      </c>
      <c r="I53" s="244">
        <v>1142</v>
      </c>
      <c r="J53" s="245">
        <f>I53/I$10*1000</f>
        <v>1.9303616131873111</v>
      </c>
      <c r="K53" s="244">
        <v>1250</v>
      </c>
      <c r="L53" s="245">
        <f>K53/K$10*1000</f>
        <v>2.2064729089256243</v>
      </c>
      <c r="M53" s="245">
        <f t="shared" si="7"/>
        <v>9.457092819614715</v>
      </c>
      <c r="N53" s="245">
        <f t="shared" si="8"/>
        <v>12.279569892473118</v>
      </c>
      <c r="O53" s="246">
        <f t="shared" si="9"/>
        <v>10.245901639344263</v>
      </c>
    </row>
    <row r="54" spans="2:15" ht="9.75" customHeight="1">
      <c r="B54" s="242"/>
      <c r="C54" s="243"/>
      <c r="D54" s="244"/>
      <c r="E54" s="245"/>
      <c r="F54" s="244"/>
      <c r="G54" s="245"/>
      <c r="H54" s="246"/>
      <c r="I54" s="244"/>
      <c r="J54" s="245"/>
      <c r="K54" s="244"/>
      <c r="L54" s="245"/>
      <c r="M54" s="245"/>
      <c r="N54" s="245"/>
      <c r="O54" s="246"/>
    </row>
    <row r="55" spans="2:15" ht="12">
      <c r="B55" s="235" t="s">
        <v>98</v>
      </c>
      <c r="C55" s="236"/>
      <c r="D55" s="237">
        <f>SUM(D56:D64)</f>
        <v>1587</v>
      </c>
      <c r="E55" s="241">
        <f aca="true" t="shared" si="12" ref="E55:E64">D55/D$10*1000</f>
        <v>21.668191313608496</v>
      </c>
      <c r="F55" s="237">
        <f>SUM(F56:F64)</f>
        <v>1644</v>
      </c>
      <c r="G55" s="241">
        <f>F55/F$10*1000</f>
        <v>23.424809780285543</v>
      </c>
      <c r="H55" s="239">
        <f t="shared" si="5"/>
        <v>3.591682419659719</v>
      </c>
      <c r="I55" s="237">
        <f>SUM(I56:I64)</f>
        <v>27364</v>
      </c>
      <c r="J55" s="241">
        <f aca="true" t="shared" si="13" ref="J55:J64">I55/I$10*1000</f>
        <v>46.2543040133604</v>
      </c>
      <c r="K55" s="237">
        <f>SUM(K56:K64)</f>
        <v>25849</v>
      </c>
      <c r="L55" s="241">
        <f>K55/K$10*1000</f>
        <v>45.628094578254775</v>
      </c>
      <c r="M55" s="241">
        <f t="shared" si="7"/>
        <v>-5.53647127612922</v>
      </c>
      <c r="N55" s="241">
        <f t="shared" si="8"/>
        <v>17.24259609325772</v>
      </c>
      <c r="O55" s="239">
        <f t="shared" si="9"/>
        <v>15.72323600973236</v>
      </c>
    </row>
    <row r="56" spans="2:15" ht="12">
      <c r="B56" s="242"/>
      <c r="C56" s="243" t="s">
        <v>170</v>
      </c>
      <c r="D56" s="244">
        <v>55</v>
      </c>
      <c r="E56" s="245">
        <f t="shared" si="12"/>
        <v>0.7509455086631804</v>
      </c>
      <c r="F56" s="244">
        <v>56</v>
      </c>
      <c r="G56" s="245">
        <f aca="true" t="shared" si="14" ref="G56:G64">F56/F$10*1000</f>
        <v>0.7979253939756633</v>
      </c>
      <c r="H56" s="246">
        <f t="shared" si="5"/>
        <v>1.818181818181813</v>
      </c>
      <c r="I56" s="244">
        <v>1411</v>
      </c>
      <c r="J56" s="245">
        <f t="shared" si="13"/>
        <v>2.3850615028084903</v>
      </c>
      <c r="K56" s="244">
        <v>1365</v>
      </c>
      <c r="L56" s="245">
        <f aca="true" t="shared" si="15" ref="L56:L64">K56/K$10*1000</f>
        <v>2.4094684165467815</v>
      </c>
      <c r="M56" s="245">
        <f t="shared" si="7"/>
        <v>-3.260099220411064</v>
      </c>
      <c r="N56" s="245">
        <f t="shared" si="8"/>
        <v>25.654545454545456</v>
      </c>
      <c r="O56" s="246">
        <f t="shared" si="9"/>
        <v>24.375</v>
      </c>
    </row>
    <row r="57" spans="2:15" ht="12">
      <c r="B57" s="242"/>
      <c r="C57" s="243" t="s">
        <v>171</v>
      </c>
      <c r="D57" s="244">
        <v>222</v>
      </c>
      <c r="E57" s="245">
        <f t="shared" si="12"/>
        <v>3.0310891440586554</v>
      </c>
      <c r="F57" s="244">
        <v>214</v>
      </c>
      <c r="G57" s="245">
        <f t="shared" si="14"/>
        <v>3.049214898406999</v>
      </c>
      <c r="H57" s="246">
        <f t="shared" si="5"/>
        <v>-3.6036036036036023</v>
      </c>
      <c r="I57" s="244">
        <v>4158</v>
      </c>
      <c r="J57" s="245">
        <f t="shared" si="13"/>
        <v>7.0284094462634314</v>
      </c>
      <c r="K57" s="244">
        <v>3850</v>
      </c>
      <c r="L57" s="245">
        <f t="shared" si="15"/>
        <v>6.795936559490922</v>
      </c>
      <c r="M57" s="245">
        <f t="shared" si="7"/>
        <v>-7.407407407407405</v>
      </c>
      <c r="N57" s="245">
        <f t="shared" si="8"/>
        <v>18.72972972972973</v>
      </c>
      <c r="O57" s="246">
        <f t="shared" si="9"/>
        <v>17.990654205607477</v>
      </c>
    </row>
    <row r="58" spans="2:15" ht="12">
      <c r="B58" s="242"/>
      <c r="C58" s="243" t="s">
        <v>172</v>
      </c>
      <c r="D58" s="244">
        <v>615</v>
      </c>
      <c r="E58" s="245">
        <f t="shared" si="12"/>
        <v>8.396936142324655</v>
      </c>
      <c r="F58" s="244">
        <v>612</v>
      </c>
      <c r="G58" s="245">
        <f t="shared" si="14"/>
        <v>8.720184662734034</v>
      </c>
      <c r="H58" s="246">
        <f t="shared" si="5"/>
        <v>-0.48780487804877737</v>
      </c>
      <c r="I58" s="244">
        <v>12964</v>
      </c>
      <c r="J58" s="245">
        <f t="shared" si="13"/>
        <v>21.91349207824895</v>
      </c>
      <c r="K58" s="244">
        <v>12438</v>
      </c>
      <c r="L58" s="245">
        <f t="shared" si="15"/>
        <v>21.95528803297353</v>
      </c>
      <c r="M58" s="245">
        <f t="shared" si="7"/>
        <v>-4.0573896945387276</v>
      </c>
      <c r="N58" s="245">
        <f t="shared" si="8"/>
        <v>21.079674796747966</v>
      </c>
      <c r="O58" s="246">
        <f t="shared" si="9"/>
        <v>20.323529411764707</v>
      </c>
    </row>
    <row r="59" spans="2:15" ht="12">
      <c r="B59" s="242"/>
      <c r="C59" s="243" t="s">
        <v>173</v>
      </c>
      <c r="D59" s="244">
        <v>7</v>
      </c>
      <c r="E59" s="245">
        <f t="shared" si="12"/>
        <v>0.09557488292076843</v>
      </c>
      <c r="F59" s="244">
        <v>7</v>
      </c>
      <c r="G59" s="245">
        <f t="shared" si="14"/>
        <v>0.09974067424695791</v>
      </c>
      <c r="H59" s="246">
        <f t="shared" si="5"/>
        <v>0</v>
      </c>
      <c r="I59" s="244">
        <v>189</v>
      </c>
      <c r="J59" s="245">
        <f t="shared" si="13"/>
        <v>0.3194731566483378</v>
      </c>
      <c r="K59" s="244">
        <v>152</v>
      </c>
      <c r="L59" s="245">
        <f t="shared" si="15"/>
        <v>0.2683071057253559</v>
      </c>
      <c r="M59" s="245">
        <f t="shared" si="7"/>
        <v>-19.576719576719583</v>
      </c>
      <c r="N59" s="245">
        <f t="shared" si="8"/>
        <v>27</v>
      </c>
      <c r="O59" s="246">
        <f t="shared" si="9"/>
        <v>21.714285714285715</v>
      </c>
    </row>
    <row r="60" spans="2:15" ht="12">
      <c r="B60" s="242"/>
      <c r="C60" s="243" t="s">
        <v>174</v>
      </c>
      <c r="D60" s="244">
        <v>6</v>
      </c>
      <c r="E60" s="245">
        <f t="shared" si="12"/>
        <v>0.0819213282178015</v>
      </c>
      <c r="F60" s="244">
        <v>7</v>
      </c>
      <c r="G60" s="245">
        <f t="shared" si="14"/>
        <v>0.09974067424695791</v>
      </c>
      <c r="H60" s="246">
        <f t="shared" si="5"/>
        <v>16.66666666666667</v>
      </c>
      <c r="I60" s="244">
        <v>42</v>
      </c>
      <c r="J60" s="245">
        <f t="shared" si="13"/>
        <v>0.07099403481074174</v>
      </c>
      <c r="K60" s="244">
        <v>95</v>
      </c>
      <c r="L60" s="245">
        <f t="shared" si="15"/>
        <v>0.16769194107834745</v>
      </c>
      <c r="M60" s="245">
        <f t="shared" si="7"/>
        <v>126.19047619047618</v>
      </c>
      <c r="N60" s="245">
        <f t="shared" si="8"/>
        <v>7</v>
      </c>
      <c r="O60" s="246">
        <f t="shared" si="9"/>
        <v>13.571428571428571</v>
      </c>
    </row>
    <row r="61" spans="2:15" ht="12">
      <c r="B61" s="242"/>
      <c r="C61" s="243" t="s">
        <v>175</v>
      </c>
      <c r="D61" s="244">
        <v>53</v>
      </c>
      <c r="E61" s="245">
        <f t="shared" si="12"/>
        <v>0.7236383992572466</v>
      </c>
      <c r="F61" s="244">
        <v>45</v>
      </c>
      <c r="G61" s="245">
        <f t="shared" si="14"/>
        <v>0.6411900487304436</v>
      </c>
      <c r="H61" s="246">
        <f t="shared" si="5"/>
        <v>-15.094339622641513</v>
      </c>
      <c r="I61" s="244">
        <v>477</v>
      </c>
      <c r="J61" s="245">
        <f t="shared" si="13"/>
        <v>0.8062893953505668</v>
      </c>
      <c r="K61" s="244">
        <v>523</v>
      </c>
      <c r="L61" s="245">
        <f t="shared" si="15"/>
        <v>0.9231882650944813</v>
      </c>
      <c r="M61" s="245">
        <f t="shared" si="7"/>
        <v>9.643605870020949</v>
      </c>
      <c r="N61" s="245">
        <f t="shared" si="8"/>
        <v>9</v>
      </c>
      <c r="O61" s="246">
        <f t="shared" si="9"/>
        <v>11.622222222222222</v>
      </c>
    </row>
    <row r="62" spans="2:15" ht="12">
      <c r="B62" s="242"/>
      <c r="C62" s="243" t="s">
        <v>176</v>
      </c>
      <c r="D62" s="244">
        <v>212</v>
      </c>
      <c r="E62" s="245">
        <f t="shared" si="12"/>
        <v>2.8945535970289864</v>
      </c>
      <c r="F62" s="244">
        <v>204</v>
      </c>
      <c r="G62" s="245">
        <f t="shared" si="14"/>
        <v>2.9067282209113445</v>
      </c>
      <c r="H62" s="246">
        <f t="shared" si="5"/>
        <v>-3.773584905660371</v>
      </c>
      <c r="I62" s="244">
        <v>2160</v>
      </c>
      <c r="J62" s="245">
        <f t="shared" si="13"/>
        <v>3.6511217902667177</v>
      </c>
      <c r="K62" s="244">
        <v>1623</v>
      </c>
      <c r="L62" s="245">
        <f t="shared" si="15"/>
        <v>2.8648844249490306</v>
      </c>
      <c r="M62" s="245">
        <f t="shared" si="7"/>
        <v>-24.861111111111114</v>
      </c>
      <c r="N62" s="245">
        <f t="shared" si="8"/>
        <v>10.18867924528302</v>
      </c>
      <c r="O62" s="246">
        <f t="shared" si="9"/>
        <v>7.955882352941177</v>
      </c>
    </row>
    <row r="63" spans="2:15" ht="12">
      <c r="B63" s="242"/>
      <c r="C63" s="243" t="s">
        <v>177</v>
      </c>
      <c r="D63" s="244">
        <v>385</v>
      </c>
      <c r="E63" s="245">
        <f t="shared" si="12"/>
        <v>5.256618560642263</v>
      </c>
      <c r="F63" s="244">
        <v>404</v>
      </c>
      <c r="G63" s="245">
        <f t="shared" si="14"/>
        <v>5.756461770824428</v>
      </c>
      <c r="H63" s="246">
        <f t="shared" si="5"/>
        <v>4.935064935064929</v>
      </c>
      <c r="I63" s="244">
        <v>4025</v>
      </c>
      <c r="J63" s="245">
        <f t="shared" si="13"/>
        <v>6.803595002696083</v>
      </c>
      <c r="K63" s="244">
        <v>4327</v>
      </c>
      <c r="L63" s="245">
        <f t="shared" si="15"/>
        <v>7.63792662153694</v>
      </c>
      <c r="M63" s="245">
        <f t="shared" si="7"/>
        <v>7.5031055900621055</v>
      </c>
      <c r="N63" s="245">
        <f t="shared" si="8"/>
        <v>10.454545454545455</v>
      </c>
      <c r="O63" s="246">
        <f t="shared" si="9"/>
        <v>10.71039603960396</v>
      </c>
    </row>
    <row r="64" spans="2:15" ht="12">
      <c r="B64" s="242"/>
      <c r="C64" s="243" t="s">
        <v>178</v>
      </c>
      <c r="D64" s="244">
        <v>32</v>
      </c>
      <c r="E64" s="245">
        <f t="shared" si="12"/>
        <v>0.43691375049494136</v>
      </c>
      <c r="F64" s="244">
        <v>95</v>
      </c>
      <c r="G64" s="245">
        <f t="shared" si="14"/>
        <v>1.3536234362087145</v>
      </c>
      <c r="H64" s="246">
        <f t="shared" si="5"/>
        <v>196.875</v>
      </c>
      <c r="I64" s="244">
        <v>1938</v>
      </c>
      <c r="J64" s="245">
        <f t="shared" si="13"/>
        <v>3.275867606267083</v>
      </c>
      <c r="K64" s="244">
        <v>1476</v>
      </c>
      <c r="L64" s="245">
        <f t="shared" si="15"/>
        <v>2.605403210859377</v>
      </c>
      <c r="M64" s="245">
        <f t="shared" si="7"/>
        <v>-23.83900928792569</v>
      </c>
      <c r="N64" s="245">
        <f t="shared" si="8"/>
        <v>60.5625</v>
      </c>
      <c r="O64" s="246">
        <f t="shared" si="9"/>
        <v>15.536842105263158</v>
      </c>
    </row>
    <row r="65" spans="2:15" ht="9.75" customHeight="1">
      <c r="B65" s="242"/>
      <c r="C65" s="243"/>
      <c r="D65" s="244"/>
      <c r="E65" s="245"/>
      <c r="F65" s="244"/>
      <c r="G65" s="245"/>
      <c r="H65" s="246"/>
      <c r="I65" s="244"/>
      <c r="J65" s="245"/>
      <c r="K65" s="244"/>
      <c r="L65" s="245"/>
      <c r="M65" s="245"/>
      <c r="N65" s="245"/>
      <c r="O65" s="246"/>
    </row>
    <row r="66" spans="2:15" ht="12">
      <c r="B66" s="235" t="s">
        <v>99</v>
      </c>
      <c r="C66" s="236"/>
      <c r="D66" s="237">
        <f>SUM(D67:D80)</f>
        <v>29574</v>
      </c>
      <c r="E66" s="241">
        <f aca="true" t="shared" si="16" ref="E66:E80">D66/D$10*1000</f>
        <v>403.7902267855436</v>
      </c>
      <c r="F66" s="237">
        <f>SUM(F67:F80)</f>
        <v>27783</v>
      </c>
      <c r="G66" s="241">
        <f aca="true" t="shared" si="17" ref="G66:G80">F66/F$10*1000</f>
        <v>395.87073608617595</v>
      </c>
      <c r="H66" s="239">
        <f t="shared" si="5"/>
        <v>-6.055995130858179</v>
      </c>
      <c r="I66" s="237">
        <f>SUM(I67:I80)</f>
        <v>147970</v>
      </c>
      <c r="J66" s="241">
        <f aca="true" t="shared" si="18" ref="J66:J80">I66/I$10*1000</f>
        <v>250.11874597489177</v>
      </c>
      <c r="K66" s="237">
        <f>SUM(K67:K80)</f>
        <v>147906</v>
      </c>
      <c r="L66" s="241">
        <f aca="true" t="shared" si="19" ref="L66:L80">K66/K$10*1000</f>
        <v>261.0804656540427</v>
      </c>
      <c r="M66" s="241">
        <f t="shared" si="7"/>
        <v>-0.04325201054268746</v>
      </c>
      <c r="N66" s="241">
        <f t="shared" si="8"/>
        <v>5.003381348481774</v>
      </c>
      <c r="O66" s="239">
        <f t="shared" si="9"/>
        <v>5.3236151603498545</v>
      </c>
    </row>
    <row r="67" spans="2:15" ht="12">
      <c r="B67" s="242"/>
      <c r="C67" s="243" t="s">
        <v>179</v>
      </c>
      <c r="D67" s="244">
        <v>6</v>
      </c>
      <c r="E67" s="245">
        <f t="shared" si="16"/>
        <v>0.0819213282178015</v>
      </c>
      <c r="F67" s="244">
        <v>2</v>
      </c>
      <c r="G67" s="245">
        <f t="shared" si="17"/>
        <v>0.028497335499130833</v>
      </c>
      <c r="H67" s="246">
        <f t="shared" si="5"/>
        <v>-66.66666666666667</v>
      </c>
      <c r="I67" s="244">
        <v>78</v>
      </c>
      <c r="J67" s="245">
        <f t="shared" si="18"/>
        <v>0.13184606464852036</v>
      </c>
      <c r="K67" s="244">
        <v>15</v>
      </c>
      <c r="L67" s="245">
        <f t="shared" si="19"/>
        <v>0.02647767490710749</v>
      </c>
      <c r="M67" s="245">
        <f t="shared" si="7"/>
        <v>-80.76923076923077</v>
      </c>
      <c r="N67" s="245">
        <f t="shared" si="8"/>
        <v>13</v>
      </c>
      <c r="O67" s="246">
        <f t="shared" si="9"/>
        <v>7.5</v>
      </c>
    </row>
    <row r="68" spans="2:15" ht="24" customHeight="1">
      <c r="B68" s="260"/>
      <c r="C68" s="243" t="s">
        <v>180</v>
      </c>
      <c r="D68" s="244">
        <v>262</v>
      </c>
      <c r="E68" s="245">
        <f t="shared" si="16"/>
        <v>3.577231332177332</v>
      </c>
      <c r="F68" s="244">
        <v>193</v>
      </c>
      <c r="G68" s="245">
        <f t="shared" si="17"/>
        <v>2.749992875666125</v>
      </c>
      <c r="H68" s="246">
        <f t="shared" si="5"/>
        <v>-26.335877862595424</v>
      </c>
      <c r="I68" s="244">
        <v>1786</v>
      </c>
      <c r="J68" s="245">
        <f t="shared" si="18"/>
        <v>3.0189368136186845</v>
      </c>
      <c r="K68" s="244">
        <v>1154</v>
      </c>
      <c r="L68" s="245">
        <f t="shared" si="19"/>
        <v>2.0370157895201366</v>
      </c>
      <c r="M68" s="245">
        <f t="shared" si="7"/>
        <v>-35.38633818589025</v>
      </c>
      <c r="N68" s="245">
        <f t="shared" si="8"/>
        <v>6.816793893129771</v>
      </c>
      <c r="O68" s="246">
        <f t="shared" si="9"/>
        <v>5.979274611398964</v>
      </c>
    </row>
    <row r="69" spans="2:15" ht="12">
      <c r="B69" s="242"/>
      <c r="C69" s="243" t="s">
        <v>181</v>
      </c>
      <c r="D69" s="244">
        <v>1021</v>
      </c>
      <c r="E69" s="245">
        <f t="shared" si="16"/>
        <v>13.940279351729222</v>
      </c>
      <c r="F69" s="244">
        <v>841</v>
      </c>
      <c r="G69" s="245">
        <f t="shared" si="17"/>
        <v>11.983129577384513</v>
      </c>
      <c r="H69" s="246">
        <f t="shared" si="5"/>
        <v>-17.629774730656223</v>
      </c>
      <c r="I69" s="244">
        <v>9913</v>
      </c>
      <c r="J69" s="245">
        <f t="shared" si="18"/>
        <v>16.756282549497207</v>
      </c>
      <c r="K69" s="244">
        <v>8266</v>
      </c>
      <c r="L69" s="245">
        <f t="shared" si="19"/>
        <v>14.590964052143367</v>
      </c>
      <c r="M69" s="245">
        <f t="shared" si="7"/>
        <v>-16.614546555028753</v>
      </c>
      <c r="N69" s="245">
        <f t="shared" si="8"/>
        <v>9.709108716944172</v>
      </c>
      <c r="O69" s="246">
        <f t="shared" si="9"/>
        <v>9.828775267538644</v>
      </c>
    </row>
    <row r="70" spans="2:15" ht="22.5">
      <c r="B70" s="260"/>
      <c r="C70" s="243" t="s">
        <v>182</v>
      </c>
      <c r="D70" s="244">
        <v>984</v>
      </c>
      <c r="E70" s="245">
        <f t="shared" si="16"/>
        <v>13.435097827719447</v>
      </c>
      <c r="F70" s="244">
        <v>903</v>
      </c>
      <c r="G70" s="245">
        <f t="shared" si="17"/>
        <v>12.86654697785757</v>
      </c>
      <c r="H70" s="246">
        <f t="shared" si="5"/>
        <v>-8.231707317073173</v>
      </c>
      <c r="I70" s="244">
        <v>7970</v>
      </c>
      <c r="J70" s="245">
        <f t="shared" si="18"/>
        <v>13.471963272419325</v>
      </c>
      <c r="K70" s="244">
        <v>6655</v>
      </c>
      <c r="L70" s="245">
        <f t="shared" si="19"/>
        <v>11.747261767120024</v>
      </c>
      <c r="M70" s="245">
        <f t="shared" si="7"/>
        <v>-16.49937264742786</v>
      </c>
      <c r="N70" s="245">
        <f t="shared" si="8"/>
        <v>8.09959349593496</v>
      </c>
      <c r="O70" s="246">
        <f t="shared" si="9"/>
        <v>7.3698781838316725</v>
      </c>
    </row>
    <row r="71" spans="2:15" ht="12">
      <c r="B71" s="242"/>
      <c r="C71" s="243" t="s">
        <v>183</v>
      </c>
      <c r="D71" s="244">
        <v>862</v>
      </c>
      <c r="E71" s="245">
        <f t="shared" si="16"/>
        <v>11.769364153957483</v>
      </c>
      <c r="F71" s="244">
        <v>744</v>
      </c>
      <c r="G71" s="245">
        <f t="shared" si="17"/>
        <v>10.60100880567667</v>
      </c>
      <c r="H71" s="246">
        <f t="shared" si="5"/>
        <v>-13.689095127610202</v>
      </c>
      <c r="I71" s="244">
        <v>7401</v>
      </c>
      <c r="J71" s="245">
        <f t="shared" si="18"/>
        <v>12.510163134149991</v>
      </c>
      <c r="K71" s="244">
        <v>6023</v>
      </c>
      <c r="L71" s="245">
        <f t="shared" si="19"/>
        <v>10.631669064367228</v>
      </c>
      <c r="M71" s="245">
        <f t="shared" si="7"/>
        <v>-18.619105526280237</v>
      </c>
      <c r="N71" s="245">
        <f t="shared" si="8"/>
        <v>8.585846867749419</v>
      </c>
      <c r="O71" s="246">
        <f t="shared" si="9"/>
        <v>8.095430107526882</v>
      </c>
    </row>
    <row r="72" spans="2:15" ht="12">
      <c r="B72" s="242"/>
      <c r="C72" s="243" t="s">
        <v>184</v>
      </c>
      <c r="D72" s="244">
        <v>768</v>
      </c>
      <c r="E72" s="245">
        <f t="shared" si="16"/>
        <v>10.485930011878592</v>
      </c>
      <c r="F72" s="244">
        <v>648</v>
      </c>
      <c r="G72" s="245">
        <f t="shared" si="17"/>
        <v>9.23313670171839</v>
      </c>
      <c r="H72" s="246">
        <f t="shared" si="5"/>
        <v>-15.625</v>
      </c>
      <c r="I72" s="244">
        <v>6490</v>
      </c>
      <c r="J72" s="245">
        <f t="shared" si="18"/>
        <v>10.970268712421758</v>
      </c>
      <c r="K72" s="244">
        <v>5553</v>
      </c>
      <c r="L72" s="245">
        <f t="shared" si="19"/>
        <v>9.802035250611192</v>
      </c>
      <c r="M72" s="245">
        <f t="shared" si="7"/>
        <v>-14.437596302003087</v>
      </c>
      <c r="N72" s="245">
        <f t="shared" si="8"/>
        <v>8.450520833333334</v>
      </c>
      <c r="O72" s="246">
        <f t="shared" si="9"/>
        <v>8.569444444444445</v>
      </c>
    </row>
    <row r="73" spans="2:15" ht="12">
      <c r="B73" s="242"/>
      <c r="C73" s="243" t="s">
        <v>185</v>
      </c>
      <c r="D73" s="244">
        <v>43</v>
      </c>
      <c r="E73" s="245">
        <f t="shared" si="16"/>
        <v>0.5871028522275774</v>
      </c>
      <c r="F73" s="244">
        <v>37</v>
      </c>
      <c r="G73" s="245">
        <f t="shared" si="17"/>
        <v>0.5272007067339204</v>
      </c>
      <c r="H73" s="246">
        <f>F73/D73*100-100</f>
        <v>-13.95348837209302</v>
      </c>
      <c r="I73" s="244">
        <v>4055</v>
      </c>
      <c r="J73" s="245">
        <f t="shared" si="18"/>
        <v>6.8543050275608985</v>
      </c>
      <c r="K73" s="244">
        <v>4359</v>
      </c>
      <c r="L73" s="245">
        <f t="shared" si="19"/>
        <v>7.694412328005437</v>
      </c>
      <c r="M73" s="245">
        <f>K73/I73*100-100</f>
        <v>7.496917385943263</v>
      </c>
      <c r="N73" s="245">
        <f>I73/D73</f>
        <v>94.30232558139535</v>
      </c>
      <c r="O73" s="246">
        <f>K73/F73</f>
        <v>117.8108108108108</v>
      </c>
    </row>
    <row r="74" spans="2:15" ht="12">
      <c r="B74" s="242"/>
      <c r="C74" s="243" t="s">
        <v>186</v>
      </c>
      <c r="D74" s="244">
        <v>2408</v>
      </c>
      <c r="E74" s="245">
        <f t="shared" si="16"/>
        <v>32.877759724744344</v>
      </c>
      <c r="F74" s="244">
        <v>2155</v>
      </c>
      <c r="G74" s="245">
        <f t="shared" si="17"/>
        <v>30.70587900031347</v>
      </c>
      <c r="H74" s="246">
        <f>F74/D74*100-100</f>
        <v>-10.506644518272424</v>
      </c>
      <c r="I74" s="244">
        <v>7939</v>
      </c>
      <c r="J74" s="245">
        <f t="shared" si="18"/>
        <v>13.41956291339235</v>
      </c>
      <c r="K74" s="244">
        <v>7276</v>
      </c>
      <c r="L74" s="245">
        <f t="shared" si="19"/>
        <v>12.843437508274272</v>
      </c>
      <c r="M74" s="245">
        <f>K74/I74*100-100</f>
        <v>-8.351177730192717</v>
      </c>
      <c r="N74" s="245">
        <f>I74/D74</f>
        <v>3.2969269102990033</v>
      </c>
      <c r="O74" s="246">
        <f>K74/F74</f>
        <v>3.3763341067285384</v>
      </c>
    </row>
    <row r="75" spans="2:15" ht="12">
      <c r="B75" s="242"/>
      <c r="C75" s="243" t="s">
        <v>187</v>
      </c>
      <c r="D75" s="244">
        <v>7543</v>
      </c>
      <c r="E75" s="245">
        <f t="shared" si="16"/>
        <v>102.98876312447945</v>
      </c>
      <c r="F75" s="244">
        <v>6800</v>
      </c>
      <c r="G75" s="245">
        <f t="shared" si="17"/>
        <v>96.89094069704483</v>
      </c>
      <c r="H75" s="246">
        <f aca="true" t="shared" si="20" ref="H75:H87">F75/D75*100-100</f>
        <v>-9.850192231207743</v>
      </c>
      <c r="I75" s="244">
        <v>33452</v>
      </c>
      <c r="J75" s="245">
        <f t="shared" si="18"/>
        <v>56.54505839259363</v>
      </c>
      <c r="K75" s="244">
        <v>35480</v>
      </c>
      <c r="L75" s="245">
        <f t="shared" si="19"/>
        <v>62.628527046944924</v>
      </c>
      <c r="M75" s="245">
        <f aca="true" t="shared" si="21" ref="M75:M87">K75/I75*100-100</f>
        <v>6.062417792658152</v>
      </c>
      <c r="N75" s="245">
        <f aca="true" t="shared" si="22" ref="N75:N87">I75/D75</f>
        <v>4.434840249237704</v>
      </c>
      <c r="O75" s="246">
        <f aca="true" t="shared" si="23" ref="O75:O87">K75/F75</f>
        <v>5.2176470588235295</v>
      </c>
    </row>
    <row r="76" spans="2:15" ht="12">
      <c r="B76" s="242"/>
      <c r="C76" s="243" t="s">
        <v>188</v>
      </c>
      <c r="D76" s="244">
        <v>1334</v>
      </c>
      <c r="E76" s="245">
        <f t="shared" si="16"/>
        <v>18.213841973757866</v>
      </c>
      <c r="F76" s="244">
        <v>1441</v>
      </c>
      <c r="G76" s="245">
        <f t="shared" si="17"/>
        <v>20.532330227123765</v>
      </c>
      <c r="H76" s="246">
        <f t="shared" si="20"/>
        <v>8.020989505247371</v>
      </c>
      <c r="I76" s="244">
        <v>8369</v>
      </c>
      <c r="J76" s="245">
        <f t="shared" si="18"/>
        <v>14.14640660312137</v>
      </c>
      <c r="K76" s="244">
        <v>9103</v>
      </c>
      <c r="L76" s="245">
        <f t="shared" si="19"/>
        <v>16.068418311959967</v>
      </c>
      <c r="M76" s="245">
        <f t="shared" si="21"/>
        <v>8.770462420838811</v>
      </c>
      <c r="N76" s="245">
        <f t="shared" si="22"/>
        <v>6.273613193403298</v>
      </c>
      <c r="O76" s="246">
        <f t="shared" si="23"/>
        <v>6.317140874392782</v>
      </c>
    </row>
    <row r="77" spans="2:15" ht="22.5">
      <c r="B77" s="260"/>
      <c r="C77" s="243" t="s">
        <v>189</v>
      </c>
      <c r="D77" s="244">
        <v>1802</v>
      </c>
      <c r="E77" s="245">
        <f t="shared" si="16"/>
        <v>24.603705574746385</v>
      </c>
      <c r="F77" s="244">
        <v>1703</v>
      </c>
      <c r="G77" s="245">
        <f t="shared" si="17"/>
        <v>24.265481177509905</v>
      </c>
      <c r="H77" s="246">
        <f t="shared" si="20"/>
        <v>-5.493895671476139</v>
      </c>
      <c r="I77" s="244">
        <v>7014</v>
      </c>
      <c r="J77" s="245">
        <f t="shared" si="18"/>
        <v>11.85600381339387</v>
      </c>
      <c r="K77" s="244">
        <v>6990</v>
      </c>
      <c r="L77" s="245">
        <f t="shared" si="19"/>
        <v>12.338596506712092</v>
      </c>
      <c r="M77" s="245">
        <f t="shared" si="21"/>
        <v>-0.34217279726262007</v>
      </c>
      <c r="N77" s="245">
        <f t="shared" si="22"/>
        <v>3.8923418423973364</v>
      </c>
      <c r="O77" s="246">
        <f t="shared" si="23"/>
        <v>4.104521432765708</v>
      </c>
    </row>
    <row r="78" spans="2:15" ht="12">
      <c r="B78" s="242"/>
      <c r="C78" s="243" t="s">
        <v>190</v>
      </c>
      <c r="D78" s="244">
        <v>5266</v>
      </c>
      <c r="E78" s="245">
        <f t="shared" si="16"/>
        <v>71.89961906582379</v>
      </c>
      <c r="F78" s="244">
        <v>5174</v>
      </c>
      <c r="G78" s="245">
        <f t="shared" si="17"/>
        <v>73.72260693625147</v>
      </c>
      <c r="H78" s="246">
        <f t="shared" si="20"/>
        <v>-1.7470565894416978</v>
      </c>
      <c r="I78" s="244">
        <v>27174</v>
      </c>
      <c r="J78" s="245">
        <f t="shared" si="18"/>
        <v>45.933140522549905</v>
      </c>
      <c r="K78" s="244">
        <v>28212</v>
      </c>
      <c r="L78" s="245">
        <f t="shared" si="19"/>
        <v>49.79921096528777</v>
      </c>
      <c r="M78" s="245">
        <f t="shared" si="21"/>
        <v>3.819827776551122</v>
      </c>
      <c r="N78" s="245">
        <f t="shared" si="22"/>
        <v>5.160273452335739</v>
      </c>
      <c r="O78" s="246">
        <f t="shared" si="23"/>
        <v>5.452647854657905</v>
      </c>
    </row>
    <row r="79" spans="2:15" ht="12">
      <c r="B79" s="242"/>
      <c r="C79" s="243" t="s">
        <v>191</v>
      </c>
      <c r="D79" s="244">
        <v>3613</v>
      </c>
      <c r="E79" s="245">
        <f t="shared" si="16"/>
        <v>49.33029314181947</v>
      </c>
      <c r="F79" s="244">
        <v>3627</v>
      </c>
      <c r="G79" s="245">
        <f t="shared" si="17"/>
        <v>51.67991792767376</v>
      </c>
      <c r="H79" s="246">
        <f t="shared" si="20"/>
        <v>0.3874896208137244</v>
      </c>
      <c r="I79" s="244">
        <v>16157</v>
      </c>
      <c r="J79" s="245">
        <f t="shared" si="18"/>
        <v>27.31072905802748</v>
      </c>
      <c r="K79" s="244">
        <v>18460</v>
      </c>
      <c r="L79" s="245">
        <f t="shared" si="19"/>
        <v>32.585191919013624</v>
      </c>
      <c r="M79" s="245">
        <f t="shared" si="21"/>
        <v>14.25388376555054</v>
      </c>
      <c r="N79" s="245">
        <f t="shared" si="22"/>
        <v>4.471907002491005</v>
      </c>
      <c r="O79" s="246">
        <f t="shared" si="23"/>
        <v>5.089605734767025</v>
      </c>
    </row>
    <row r="80" spans="2:15" ht="12">
      <c r="B80" s="242"/>
      <c r="C80" s="243" t="s">
        <v>192</v>
      </c>
      <c r="D80" s="244">
        <v>3662</v>
      </c>
      <c r="E80" s="245">
        <f t="shared" si="16"/>
        <v>49.99931732226485</v>
      </c>
      <c r="F80" s="244">
        <v>3515</v>
      </c>
      <c r="G80" s="245">
        <f t="shared" si="17"/>
        <v>50.084067139722436</v>
      </c>
      <c r="H80" s="246">
        <f t="shared" si="20"/>
        <v>-4.014199890770072</v>
      </c>
      <c r="I80" s="244">
        <v>10172</v>
      </c>
      <c r="J80" s="245">
        <f t="shared" si="18"/>
        <v>17.194079097496783</v>
      </c>
      <c r="K80" s="244">
        <v>10360</v>
      </c>
      <c r="L80" s="245">
        <f t="shared" si="19"/>
        <v>18.287247469175572</v>
      </c>
      <c r="M80" s="245">
        <f t="shared" si="21"/>
        <v>1.8482107746755787</v>
      </c>
      <c r="N80" s="245">
        <f t="shared" si="22"/>
        <v>2.7777170944838887</v>
      </c>
      <c r="O80" s="246">
        <f t="shared" si="23"/>
        <v>2.9473684210526314</v>
      </c>
    </row>
    <row r="81" spans="2:15" ht="9.75" customHeight="1">
      <c r="B81" s="242"/>
      <c r="C81" s="243"/>
      <c r="D81" s="244"/>
      <c r="E81" s="245"/>
      <c r="F81" s="244"/>
      <c r="G81" s="245"/>
      <c r="H81" s="246"/>
      <c r="I81" s="244"/>
      <c r="J81" s="245"/>
      <c r="K81" s="244"/>
      <c r="L81" s="245"/>
      <c r="M81" s="245"/>
      <c r="N81" s="245"/>
      <c r="O81" s="246"/>
    </row>
    <row r="82" spans="2:15" ht="12">
      <c r="B82" s="235" t="s">
        <v>100</v>
      </c>
      <c r="C82" s="236"/>
      <c r="D82" s="237">
        <f>SUM(D83:D90)</f>
        <v>1305</v>
      </c>
      <c r="E82" s="241">
        <f aca="true" t="shared" si="24" ref="E82:E90">D82/D$10*1000</f>
        <v>17.817888887371826</v>
      </c>
      <c r="F82" s="237">
        <f>SUM(F83:F90)</f>
        <v>1236</v>
      </c>
      <c r="G82" s="241">
        <f aca="true" t="shared" si="25" ref="G82:G90">F82/F$10*1000</f>
        <v>17.611353338462855</v>
      </c>
      <c r="H82" s="239">
        <f t="shared" si="20"/>
        <v>-5.28735632183907</v>
      </c>
      <c r="I82" s="237">
        <f>SUM(I83:I90)</f>
        <v>16933</v>
      </c>
      <c r="J82" s="241">
        <f aca="true" t="shared" si="26" ref="J82:J90">I82/I$10*1000</f>
        <v>28.622428367864043</v>
      </c>
      <c r="K82" s="237">
        <f>SUM(K83:K90)</f>
        <v>15755</v>
      </c>
      <c r="L82" s="241">
        <f aca="true" t="shared" si="27" ref="L82:L90">K82/K$10*1000</f>
        <v>27.810384544098568</v>
      </c>
      <c r="M82" s="241">
        <f t="shared" si="21"/>
        <v>-6.956829858855485</v>
      </c>
      <c r="N82" s="241">
        <f t="shared" si="22"/>
        <v>12.975478927203065</v>
      </c>
      <c r="O82" s="239">
        <f t="shared" si="23"/>
        <v>12.746763754045308</v>
      </c>
    </row>
    <row r="83" spans="2:15" ht="12">
      <c r="B83" s="242"/>
      <c r="C83" s="243" t="s">
        <v>193</v>
      </c>
      <c r="D83" s="244">
        <v>288</v>
      </c>
      <c r="E83" s="245">
        <f t="shared" si="24"/>
        <v>3.9322237544544723</v>
      </c>
      <c r="F83" s="244">
        <v>290</v>
      </c>
      <c r="G83" s="245">
        <f t="shared" si="25"/>
        <v>4.13211364737397</v>
      </c>
      <c r="H83" s="246">
        <f t="shared" si="20"/>
        <v>0.6944444444444429</v>
      </c>
      <c r="I83" s="244">
        <v>4660</v>
      </c>
      <c r="J83" s="245">
        <f t="shared" si="26"/>
        <v>7.876957195668012</v>
      </c>
      <c r="K83" s="244">
        <v>4797</v>
      </c>
      <c r="L83" s="245">
        <f t="shared" si="27"/>
        <v>8.467560435292976</v>
      </c>
      <c r="M83" s="245">
        <f t="shared" si="21"/>
        <v>2.9399141630901227</v>
      </c>
      <c r="N83" s="245">
        <f t="shared" si="22"/>
        <v>16.180555555555557</v>
      </c>
      <c r="O83" s="246">
        <f t="shared" si="23"/>
        <v>16.541379310344826</v>
      </c>
    </row>
    <row r="84" spans="2:15" s="264" customFormat="1" ht="22.5">
      <c r="B84" s="260"/>
      <c r="C84" s="243" t="s">
        <v>194</v>
      </c>
      <c r="D84" s="261">
        <v>115</v>
      </c>
      <c r="E84" s="262">
        <f t="shared" si="24"/>
        <v>1.5701587908411956</v>
      </c>
      <c r="F84" s="261">
        <v>119</v>
      </c>
      <c r="G84" s="245">
        <f t="shared" si="25"/>
        <v>1.6955914621982844</v>
      </c>
      <c r="H84" s="263">
        <f t="shared" si="20"/>
        <v>3.4782608695652186</v>
      </c>
      <c r="I84" s="261">
        <v>2123</v>
      </c>
      <c r="J84" s="262">
        <f t="shared" si="26"/>
        <v>3.5885794262667785</v>
      </c>
      <c r="K84" s="261">
        <v>2169</v>
      </c>
      <c r="L84" s="245">
        <f t="shared" si="27"/>
        <v>3.8286717915677433</v>
      </c>
      <c r="M84" s="262">
        <f t="shared" si="21"/>
        <v>2.1667451719265216</v>
      </c>
      <c r="N84" s="262">
        <f t="shared" si="22"/>
        <v>18.46086956521739</v>
      </c>
      <c r="O84" s="263">
        <f t="shared" si="23"/>
        <v>18.22689075630252</v>
      </c>
    </row>
    <row r="85" spans="2:15" ht="24.75" customHeight="1">
      <c r="B85" s="260"/>
      <c r="C85" s="243" t="s">
        <v>195</v>
      </c>
      <c r="D85" s="244">
        <v>21</v>
      </c>
      <c r="E85" s="245">
        <f t="shared" si="24"/>
        <v>0.28672464876230525</v>
      </c>
      <c r="F85" s="244">
        <v>8</v>
      </c>
      <c r="G85" s="245">
        <f t="shared" si="25"/>
        <v>0.11398934199652333</v>
      </c>
      <c r="H85" s="246">
        <f t="shared" si="20"/>
        <v>-61.904761904761905</v>
      </c>
      <c r="I85" s="244">
        <v>251</v>
      </c>
      <c r="J85" s="245">
        <f t="shared" si="26"/>
        <v>0.4242738747022899</v>
      </c>
      <c r="K85" s="244">
        <v>149</v>
      </c>
      <c r="L85" s="245">
        <f t="shared" si="27"/>
        <v>0.2630115707439344</v>
      </c>
      <c r="M85" s="245">
        <f t="shared" si="21"/>
        <v>-40.63745019920319</v>
      </c>
      <c r="N85" s="245">
        <f t="shared" si="22"/>
        <v>11.952380952380953</v>
      </c>
      <c r="O85" s="246">
        <f t="shared" si="23"/>
        <v>18.625</v>
      </c>
    </row>
    <row r="86" spans="2:15" ht="12" customHeight="1">
      <c r="B86" s="260"/>
      <c r="C86" s="243" t="s">
        <v>196</v>
      </c>
      <c r="D86" s="244">
        <v>5</v>
      </c>
      <c r="E86" s="245">
        <f t="shared" si="24"/>
        <v>0.06826777351483458</v>
      </c>
      <c r="F86" s="244">
        <v>5</v>
      </c>
      <c r="G86" s="245">
        <f t="shared" si="25"/>
        <v>0.07124333874782708</v>
      </c>
      <c r="H86" s="246">
        <f t="shared" si="20"/>
        <v>0</v>
      </c>
      <c r="I86" s="244">
        <v>227</v>
      </c>
      <c r="J86" s="245">
        <f t="shared" si="26"/>
        <v>0.38370585481043745</v>
      </c>
      <c r="K86" s="244">
        <v>199</v>
      </c>
      <c r="L86" s="245">
        <f t="shared" si="27"/>
        <v>0.35127048710095937</v>
      </c>
      <c r="M86" s="245">
        <f t="shared" si="21"/>
        <v>-12.334801762114537</v>
      </c>
      <c r="N86" s="245">
        <f t="shared" si="22"/>
        <v>45.4</v>
      </c>
      <c r="O86" s="246">
        <f t="shared" si="23"/>
        <v>39.8</v>
      </c>
    </row>
    <row r="87" spans="2:15" s="264" customFormat="1" ht="36" customHeight="1">
      <c r="B87" s="260"/>
      <c r="C87" s="243" t="s">
        <v>197</v>
      </c>
      <c r="D87" s="261">
        <v>182</v>
      </c>
      <c r="E87" s="262">
        <f t="shared" si="24"/>
        <v>2.484946955939979</v>
      </c>
      <c r="F87" s="261">
        <v>169</v>
      </c>
      <c r="G87" s="245">
        <f t="shared" si="25"/>
        <v>2.408024849676555</v>
      </c>
      <c r="H87" s="263">
        <f t="shared" si="20"/>
        <v>-7.142857142857139</v>
      </c>
      <c r="I87" s="261">
        <v>1182</v>
      </c>
      <c r="J87" s="262">
        <f t="shared" si="26"/>
        <v>1.9979749796737318</v>
      </c>
      <c r="K87" s="261">
        <v>1200</v>
      </c>
      <c r="L87" s="245">
        <f t="shared" si="27"/>
        <v>2.118213992568599</v>
      </c>
      <c r="M87" s="262">
        <f t="shared" si="21"/>
        <v>1.5228426395939039</v>
      </c>
      <c r="N87" s="262">
        <f t="shared" si="22"/>
        <v>6.4945054945054945</v>
      </c>
      <c r="O87" s="263">
        <f t="shared" si="23"/>
        <v>7.100591715976331</v>
      </c>
    </row>
    <row r="88" spans="2:15" ht="12">
      <c r="B88" s="242"/>
      <c r="C88" s="243" t="s">
        <v>198</v>
      </c>
      <c r="D88" s="244">
        <v>18</v>
      </c>
      <c r="E88" s="245">
        <f t="shared" si="24"/>
        <v>0.24576398465340452</v>
      </c>
      <c r="F88" s="244">
        <v>16</v>
      </c>
      <c r="G88" s="245">
        <f t="shared" si="25"/>
        <v>0.22797868399304666</v>
      </c>
      <c r="H88" s="246">
        <f>F88/D88*100-100</f>
        <v>-11.111111111111114</v>
      </c>
      <c r="I88" s="244">
        <v>212</v>
      </c>
      <c r="J88" s="245">
        <f t="shared" si="26"/>
        <v>0.3583508423780297</v>
      </c>
      <c r="K88" s="244">
        <v>145</v>
      </c>
      <c r="L88" s="245">
        <f t="shared" si="27"/>
        <v>0.2559508574353724</v>
      </c>
      <c r="M88" s="245">
        <f>K88/I88*100-100</f>
        <v>-31.603773584905653</v>
      </c>
      <c r="N88" s="245">
        <f>I88/D88</f>
        <v>11.777777777777779</v>
      </c>
      <c r="O88" s="246">
        <f>K88/F88</f>
        <v>9.0625</v>
      </c>
    </row>
    <row r="89" spans="2:15" ht="12">
      <c r="B89" s="242"/>
      <c r="C89" s="243" t="s">
        <v>199</v>
      </c>
      <c r="D89" s="244">
        <v>30</v>
      </c>
      <c r="E89" s="245">
        <f t="shared" si="24"/>
        <v>0.4096066410890075</v>
      </c>
      <c r="F89" s="244">
        <v>34</v>
      </c>
      <c r="G89" s="245">
        <f t="shared" si="25"/>
        <v>0.4844547034852241</v>
      </c>
      <c r="H89" s="246">
        <f>F89/D89*100-100</f>
        <v>13.333333333333329</v>
      </c>
      <c r="I89" s="244">
        <v>411</v>
      </c>
      <c r="J89" s="245">
        <f t="shared" si="26"/>
        <v>0.6947273406479727</v>
      </c>
      <c r="K89" s="244">
        <v>322</v>
      </c>
      <c r="L89" s="245">
        <f t="shared" si="27"/>
        <v>0.5683874213392408</v>
      </c>
      <c r="M89" s="245">
        <f>K89/I89*100-100</f>
        <v>-21.654501216545015</v>
      </c>
      <c r="N89" s="245">
        <f>I89/D89</f>
        <v>13.7</v>
      </c>
      <c r="O89" s="246">
        <f>K89/F89</f>
        <v>9.470588235294118</v>
      </c>
    </row>
    <row r="90" spans="2:15" ht="22.5">
      <c r="B90" s="242"/>
      <c r="C90" s="243" t="s">
        <v>200</v>
      </c>
      <c r="D90" s="244">
        <v>646</v>
      </c>
      <c r="E90" s="245">
        <f t="shared" si="24"/>
        <v>8.820196338116629</v>
      </c>
      <c r="F90" s="244">
        <v>595</v>
      </c>
      <c r="G90" s="245">
        <f t="shared" si="25"/>
        <v>8.477957310991423</v>
      </c>
      <c r="H90" s="246">
        <f>F90/D90*100-100</f>
        <v>-7.89473684210526</v>
      </c>
      <c r="I90" s="244">
        <v>7867</v>
      </c>
      <c r="J90" s="245">
        <f t="shared" si="26"/>
        <v>13.297858853716791</v>
      </c>
      <c r="K90" s="244">
        <v>6774</v>
      </c>
      <c r="L90" s="245">
        <f t="shared" si="27"/>
        <v>11.957317988049743</v>
      </c>
      <c r="M90" s="245">
        <f>K90/I90*100-100</f>
        <v>-13.893479089869075</v>
      </c>
      <c r="N90" s="245">
        <f>I90/D90</f>
        <v>12.178018575851393</v>
      </c>
      <c r="O90" s="246">
        <f>K90/F90</f>
        <v>11.384873949579832</v>
      </c>
    </row>
    <row r="91" spans="2:15" ht="9.75" customHeight="1">
      <c r="B91" s="242"/>
      <c r="C91" s="243"/>
      <c r="D91" s="244"/>
      <c r="E91" s="245"/>
      <c r="F91" s="244"/>
      <c r="G91" s="245"/>
      <c r="H91" s="246"/>
      <c r="I91" s="244"/>
      <c r="J91" s="245"/>
      <c r="K91" s="244"/>
      <c r="L91" s="245"/>
      <c r="M91" s="245"/>
      <c r="N91" s="245"/>
      <c r="O91" s="246"/>
    </row>
    <row r="92" spans="2:15" ht="12">
      <c r="B92" s="235" t="s">
        <v>101</v>
      </c>
      <c r="C92" s="236"/>
      <c r="D92" s="237">
        <f>SUM(D93:D94)</f>
        <v>1882</v>
      </c>
      <c r="E92" s="241">
        <f>D92/D$10*1000</f>
        <v>25.695989950983737</v>
      </c>
      <c r="F92" s="237">
        <f>SUM(F93:F94)</f>
        <v>1977</v>
      </c>
      <c r="G92" s="241">
        <f>F92/F$10*1000</f>
        <v>28.169616140890827</v>
      </c>
      <c r="H92" s="239">
        <f aca="true" t="shared" si="28" ref="H92:H120">F92/D92*100-100</f>
        <v>5.047821466524979</v>
      </c>
      <c r="I92" s="237">
        <f>SUM(I93:I94)</f>
        <v>4139</v>
      </c>
      <c r="J92" s="241">
        <f>I92/I$10*1000</f>
        <v>6.996293097182382</v>
      </c>
      <c r="K92" s="237">
        <f>SUM(K93:K94)</f>
        <v>4574</v>
      </c>
      <c r="L92" s="241">
        <f>K92/K$10*1000</f>
        <v>8.073925668340644</v>
      </c>
      <c r="M92" s="241">
        <f aca="true" t="shared" si="29" ref="M92:M117">K92/I92*100-100</f>
        <v>10.509784972215513</v>
      </c>
      <c r="N92" s="241">
        <f aca="true" t="shared" si="30" ref="N92:N117">I92/D92</f>
        <v>2.1992561105207225</v>
      </c>
      <c r="O92" s="239">
        <f aca="true" t="shared" si="31" ref="O92:O117">K92/F92</f>
        <v>2.313606474456247</v>
      </c>
    </row>
    <row r="93" spans="2:15" ht="12">
      <c r="B93" s="242"/>
      <c r="C93" s="243" t="s">
        <v>201</v>
      </c>
      <c r="D93" s="244">
        <v>374</v>
      </c>
      <c r="E93" s="245">
        <f>D93/D$10*1000</f>
        <v>5.106429458909627</v>
      </c>
      <c r="F93" s="244">
        <v>380</v>
      </c>
      <c r="G93" s="245">
        <f>F93/F$10*1000</f>
        <v>5.414493744834858</v>
      </c>
      <c r="H93" s="246">
        <f t="shared" si="28"/>
        <v>1.6042780748663148</v>
      </c>
      <c r="I93" s="244">
        <v>1290</v>
      </c>
      <c r="J93" s="245">
        <f>I93/I$10*1000</f>
        <v>2.1805310691870674</v>
      </c>
      <c r="K93" s="244">
        <v>1408</v>
      </c>
      <c r="L93" s="245">
        <f>K93/K$10*1000</f>
        <v>2.485371084613823</v>
      </c>
      <c r="M93" s="245">
        <f t="shared" si="29"/>
        <v>9.147286821705421</v>
      </c>
      <c r="N93" s="245">
        <f t="shared" si="30"/>
        <v>3.449197860962567</v>
      </c>
      <c r="O93" s="246">
        <f t="shared" si="31"/>
        <v>3.705263157894737</v>
      </c>
    </row>
    <row r="94" spans="2:15" ht="12">
      <c r="B94" s="242"/>
      <c r="C94" s="243" t="s">
        <v>202</v>
      </c>
      <c r="D94" s="244">
        <v>1508</v>
      </c>
      <c r="E94" s="245">
        <f>D94/D$10*1000</f>
        <v>20.58956049207411</v>
      </c>
      <c r="F94" s="244">
        <v>1597</v>
      </c>
      <c r="G94" s="245">
        <f>F94/F$10*1000</f>
        <v>22.755122396055967</v>
      </c>
      <c r="H94" s="246">
        <f t="shared" si="28"/>
        <v>5.9018567639257355</v>
      </c>
      <c r="I94" s="244">
        <v>2849</v>
      </c>
      <c r="J94" s="245">
        <f>I94/I$10*1000</f>
        <v>4.815762027995315</v>
      </c>
      <c r="K94" s="244">
        <v>3166</v>
      </c>
      <c r="L94" s="245">
        <f>K94/K$10*1000</f>
        <v>5.588554583726821</v>
      </c>
      <c r="M94" s="245">
        <f t="shared" si="29"/>
        <v>11.126711126711129</v>
      </c>
      <c r="N94" s="245">
        <f t="shared" si="30"/>
        <v>1.8892572944297081</v>
      </c>
      <c r="O94" s="246">
        <f t="shared" si="31"/>
        <v>1.9824671258609894</v>
      </c>
    </row>
    <row r="95" spans="2:15" ht="9.75" customHeight="1">
      <c r="B95" s="242"/>
      <c r="C95" s="243"/>
      <c r="D95" s="244"/>
      <c r="E95" s="245"/>
      <c r="F95" s="244"/>
      <c r="G95" s="245"/>
      <c r="H95" s="246"/>
      <c r="I95" s="244"/>
      <c r="J95" s="245"/>
      <c r="K95" s="244"/>
      <c r="L95" s="245"/>
      <c r="M95" s="245"/>
      <c r="N95" s="245"/>
      <c r="O95" s="246"/>
    </row>
    <row r="96" spans="2:15" ht="12">
      <c r="B96" s="235" t="s">
        <v>102</v>
      </c>
      <c r="C96" s="236"/>
      <c r="D96" s="237">
        <f>SUM(D97:D120)</f>
        <v>20936</v>
      </c>
      <c r="E96" s="241">
        <f aca="true" t="shared" si="32" ref="E96:E120">D96/D$10*1000</f>
        <v>285.8508212613154</v>
      </c>
      <c r="F96" s="237">
        <f>SUM(F97:F120)</f>
        <v>21270</v>
      </c>
      <c r="G96" s="241">
        <f aca="true" t="shared" si="33" ref="G96:G120">F96/F$10*1000</f>
        <v>303.06916303325636</v>
      </c>
      <c r="H96" s="239">
        <f t="shared" si="28"/>
        <v>1.5953381734810819</v>
      </c>
      <c r="I96" s="237">
        <f>SUM(I97:I120)</f>
        <v>146178</v>
      </c>
      <c r="J96" s="241">
        <f aca="true" t="shared" si="34" ref="J96:J120">I96/I$10*1000</f>
        <v>247.08966715630012</v>
      </c>
      <c r="K96" s="237">
        <f>SUM(K97:K120)</f>
        <v>151155</v>
      </c>
      <c r="L96" s="241">
        <f aca="true" t="shared" si="35" ref="L96:L120">K96/K$10*1000</f>
        <v>266.8155300389222</v>
      </c>
      <c r="M96" s="241">
        <f t="shared" si="29"/>
        <v>3.4047531092229946</v>
      </c>
      <c r="N96" s="241">
        <f t="shared" si="30"/>
        <v>6.98213603362629</v>
      </c>
      <c r="O96" s="239">
        <f t="shared" si="31"/>
        <v>7.106488011283498</v>
      </c>
    </row>
    <row r="97" spans="2:15" ht="12">
      <c r="B97" s="242"/>
      <c r="C97" s="243" t="s">
        <v>203</v>
      </c>
      <c r="D97" s="244">
        <v>5994</v>
      </c>
      <c r="E97" s="245">
        <f t="shared" si="32"/>
        <v>81.8394068895837</v>
      </c>
      <c r="F97" s="244">
        <v>5927</v>
      </c>
      <c r="G97" s="245">
        <f t="shared" si="33"/>
        <v>84.45185375167422</v>
      </c>
      <c r="H97" s="246">
        <f t="shared" si="28"/>
        <v>-1.1177844511177852</v>
      </c>
      <c r="I97" s="244">
        <v>12916</v>
      </c>
      <c r="J97" s="245">
        <f t="shared" si="34"/>
        <v>21.832356038465246</v>
      </c>
      <c r="K97" s="244">
        <v>12746</v>
      </c>
      <c r="L97" s="245">
        <f t="shared" si="35"/>
        <v>22.498962957732804</v>
      </c>
      <c r="M97" s="245">
        <f t="shared" si="29"/>
        <v>-1.31619696500465</v>
      </c>
      <c r="N97" s="245">
        <f t="shared" si="30"/>
        <v>2.1548214881548216</v>
      </c>
      <c r="O97" s="246">
        <f t="shared" si="31"/>
        <v>2.1504977222878354</v>
      </c>
    </row>
    <row r="98" spans="2:15" ht="12">
      <c r="B98" s="242"/>
      <c r="C98" s="243" t="s">
        <v>204</v>
      </c>
      <c r="D98" s="244">
        <v>336</v>
      </c>
      <c r="E98" s="245">
        <f t="shared" si="32"/>
        <v>4.587594380196884</v>
      </c>
      <c r="F98" s="244">
        <v>338</v>
      </c>
      <c r="G98" s="245">
        <f t="shared" si="33"/>
        <v>4.81604969935311</v>
      </c>
      <c r="H98" s="246">
        <f t="shared" si="28"/>
        <v>0.5952380952380878</v>
      </c>
      <c r="I98" s="244">
        <v>590</v>
      </c>
      <c r="J98" s="245">
        <f t="shared" si="34"/>
        <v>0.9972971556747054</v>
      </c>
      <c r="K98" s="244">
        <v>595</v>
      </c>
      <c r="L98" s="245">
        <f t="shared" si="35"/>
        <v>1.0502811046485971</v>
      </c>
      <c r="M98" s="245">
        <f t="shared" si="29"/>
        <v>0.8474576271186436</v>
      </c>
      <c r="N98" s="245">
        <f t="shared" si="30"/>
        <v>1.755952380952381</v>
      </c>
      <c r="O98" s="246">
        <f t="shared" si="31"/>
        <v>1.7603550295857988</v>
      </c>
    </row>
    <row r="99" spans="2:15" ht="12">
      <c r="B99" s="242"/>
      <c r="C99" s="243" t="s">
        <v>205</v>
      </c>
      <c r="D99" s="244">
        <v>633</v>
      </c>
      <c r="E99" s="245">
        <f t="shared" si="32"/>
        <v>8.642700126978058</v>
      </c>
      <c r="F99" s="244">
        <v>709</v>
      </c>
      <c r="G99" s="245">
        <f t="shared" si="33"/>
        <v>10.10230543444188</v>
      </c>
      <c r="H99" s="246">
        <f t="shared" si="28"/>
        <v>12.006319115323862</v>
      </c>
      <c r="I99" s="244">
        <v>4174</v>
      </c>
      <c r="J99" s="245">
        <f t="shared" si="34"/>
        <v>7.055454792858</v>
      </c>
      <c r="K99" s="244">
        <v>4662</v>
      </c>
      <c r="L99" s="245">
        <f t="shared" si="35"/>
        <v>8.229261361129009</v>
      </c>
      <c r="M99" s="245">
        <f t="shared" si="29"/>
        <v>11.691423095352178</v>
      </c>
      <c r="N99" s="245">
        <f t="shared" si="30"/>
        <v>6.593996840442338</v>
      </c>
      <c r="O99" s="246">
        <f t="shared" si="31"/>
        <v>6.5754583921015515</v>
      </c>
    </row>
    <row r="100" spans="2:15" ht="12">
      <c r="B100" s="242"/>
      <c r="C100" s="243" t="s">
        <v>206</v>
      </c>
      <c r="D100" s="244">
        <v>1276</v>
      </c>
      <c r="E100" s="245">
        <f t="shared" si="32"/>
        <v>17.42193580098579</v>
      </c>
      <c r="F100" s="244">
        <v>1141</v>
      </c>
      <c r="G100" s="245">
        <f t="shared" si="33"/>
        <v>16.257729902254137</v>
      </c>
      <c r="H100" s="246">
        <f t="shared" si="28"/>
        <v>-10.579937304075244</v>
      </c>
      <c r="I100" s="244">
        <v>13335</v>
      </c>
      <c r="J100" s="245">
        <f t="shared" si="34"/>
        <v>22.5406060524105</v>
      </c>
      <c r="K100" s="244">
        <v>12197</v>
      </c>
      <c r="L100" s="245">
        <f t="shared" si="35"/>
        <v>21.52988005613267</v>
      </c>
      <c r="M100" s="245">
        <f t="shared" si="29"/>
        <v>-8.533933258342714</v>
      </c>
      <c r="N100" s="245">
        <f t="shared" si="30"/>
        <v>10.450626959247648</v>
      </c>
      <c r="O100" s="246">
        <f t="shared" si="31"/>
        <v>10.6897458369851</v>
      </c>
    </row>
    <row r="101" spans="2:15" ht="22.5">
      <c r="B101" s="242"/>
      <c r="C101" s="243" t="s">
        <v>207</v>
      </c>
      <c r="D101" s="244">
        <v>652</v>
      </c>
      <c r="E101" s="245">
        <f t="shared" si="32"/>
        <v>8.90211766633443</v>
      </c>
      <c r="F101" s="244">
        <v>639</v>
      </c>
      <c r="G101" s="245">
        <f t="shared" si="33"/>
        <v>9.1048986919723</v>
      </c>
      <c r="H101" s="246">
        <f t="shared" si="28"/>
        <v>-1.99386503067484</v>
      </c>
      <c r="I101" s="244">
        <v>7150</v>
      </c>
      <c r="J101" s="245">
        <f t="shared" si="34"/>
        <v>12.0858892594477</v>
      </c>
      <c r="K101" s="244">
        <v>5947</v>
      </c>
      <c r="L101" s="245">
        <f t="shared" si="35"/>
        <v>10.497515511504549</v>
      </c>
      <c r="M101" s="245">
        <f t="shared" si="29"/>
        <v>-16.825174825174827</v>
      </c>
      <c r="N101" s="245">
        <f t="shared" si="30"/>
        <v>10.966257668711657</v>
      </c>
      <c r="O101" s="246">
        <f t="shared" si="31"/>
        <v>9.306729264475743</v>
      </c>
    </row>
    <row r="102" spans="2:15" ht="12">
      <c r="B102" s="242"/>
      <c r="C102" s="243" t="s">
        <v>208</v>
      </c>
      <c r="D102" s="244">
        <v>837</v>
      </c>
      <c r="E102" s="245">
        <f t="shared" si="32"/>
        <v>11.42802528638331</v>
      </c>
      <c r="F102" s="244">
        <v>786</v>
      </c>
      <c r="G102" s="245">
        <f t="shared" si="33"/>
        <v>11.199452851158417</v>
      </c>
      <c r="H102" s="246">
        <f t="shared" si="28"/>
        <v>-6.093189964157702</v>
      </c>
      <c r="I102" s="244">
        <v>3908</v>
      </c>
      <c r="J102" s="245">
        <f t="shared" si="34"/>
        <v>6.605825905723303</v>
      </c>
      <c r="K102" s="244">
        <v>3584</v>
      </c>
      <c r="L102" s="245">
        <f t="shared" si="35"/>
        <v>6.32639912447155</v>
      </c>
      <c r="M102" s="245">
        <f t="shared" si="29"/>
        <v>-8.290685772773799</v>
      </c>
      <c r="N102" s="245">
        <f>I102/D102</f>
        <v>4.669056152927121</v>
      </c>
      <c r="O102" s="246">
        <f t="shared" si="31"/>
        <v>4.559796437659033</v>
      </c>
    </row>
    <row r="103" spans="2:15" ht="12">
      <c r="B103" s="242"/>
      <c r="C103" s="243" t="s">
        <v>209</v>
      </c>
      <c r="D103" s="244">
        <v>387</v>
      </c>
      <c r="E103" s="245">
        <f t="shared" si="32"/>
        <v>5.2839256700481965</v>
      </c>
      <c r="F103" s="244">
        <v>318</v>
      </c>
      <c r="G103" s="245">
        <f t="shared" si="33"/>
        <v>4.531076344361803</v>
      </c>
      <c r="H103" s="246">
        <f t="shared" si="28"/>
        <v>-17.82945736434108</v>
      </c>
      <c r="I103" s="244">
        <v>1285</v>
      </c>
      <c r="J103" s="245">
        <f t="shared" si="34"/>
        <v>2.172079398376265</v>
      </c>
      <c r="K103" s="244">
        <v>1074</v>
      </c>
      <c r="L103" s="245">
        <f t="shared" si="35"/>
        <v>1.8958015233488963</v>
      </c>
      <c r="M103" s="245">
        <f t="shared" si="29"/>
        <v>-16.420233463035018</v>
      </c>
      <c r="N103" s="245">
        <f t="shared" si="30"/>
        <v>3.3204134366925064</v>
      </c>
      <c r="O103" s="246">
        <f t="shared" si="31"/>
        <v>3.3773584905660377</v>
      </c>
    </row>
    <row r="104" spans="2:15" ht="12">
      <c r="B104" s="242"/>
      <c r="C104" s="243" t="s">
        <v>210</v>
      </c>
      <c r="D104" s="244">
        <v>377</v>
      </c>
      <c r="E104" s="245">
        <f t="shared" si="32"/>
        <v>5.1473901230185275</v>
      </c>
      <c r="F104" s="244">
        <v>400</v>
      </c>
      <c r="G104" s="245">
        <f t="shared" si="33"/>
        <v>5.699467099826166</v>
      </c>
      <c r="H104" s="246">
        <f t="shared" si="28"/>
        <v>6.1007957559681785</v>
      </c>
      <c r="I104" s="244">
        <v>2266</v>
      </c>
      <c r="J104" s="245">
        <f t="shared" si="34"/>
        <v>3.8302972114557328</v>
      </c>
      <c r="K104" s="244">
        <v>2337</v>
      </c>
      <c r="L104" s="245">
        <f t="shared" si="35"/>
        <v>4.125221750527347</v>
      </c>
      <c r="M104" s="245">
        <f t="shared" si="29"/>
        <v>3.13327449249779</v>
      </c>
      <c r="N104" s="245">
        <f t="shared" si="30"/>
        <v>6.010610079575597</v>
      </c>
      <c r="O104" s="246">
        <f t="shared" si="31"/>
        <v>5.8425</v>
      </c>
    </row>
    <row r="105" spans="2:15" ht="12">
      <c r="B105" s="242"/>
      <c r="C105" s="243" t="s">
        <v>211</v>
      </c>
      <c r="D105" s="244">
        <v>12</v>
      </c>
      <c r="E105" s="245">
        <f t="shared" si="32"/>
        <v>0.163842656435603</v>
      </c>
      <c r="F105" s="244">
        <v>18</v>
      </c>
      <c r="G105" s="245">
        <f t="shared" si="33"/>
        <v>0.25647601949217746</v>
      </c>
      <c r="H105" s="246">
        <f t="shared" si="28"/>
        <v>50</v>
      </c>
      <c r="I105" s="244">
        <v>60</v>
      </c>
      <c r="J105" s="245">
        <f t="shared" si="34"/>
        <v>0.10142004972963105</v>
      </c>
      <c r="K105" s="244">
        <v>140</v>
      </c>
      <c r="L105" s="245">
        <f t="shared" si="35"/>
        <v>0.24712496579966994</v>
      </c>
      <c r="M105" s="245">
        <f t="shared" si="29"/>
        <v>133.33333333333334</v>
      </c>
      <c r="N105" s="245">
        <f t="shared" si="30"/>
        <v>5</v>
      </c>
      <c r="O105" s="246">
        <f t="shared" si="31"/>
        <v>7.777777777777778</v>
      </c>
    </row>
    <row r="106" spans="2:15" ht="12">
      <c r="B106" s="242"/>
      <c r="C106" s="243" t="s">
        <v>212</v>
      </c>
      <c r="D106" s="244">
        <v>22</v>
      </c>
      <c r="E106" s="245">
        <f t="shared" si="32"/>
        <v>0.3003782034652722</v>
      </c>
      <c r="F106" s="244">
        <v>24</v>
      </c>
      <c r="G106" s="245">
        <f t="shared" si="33"/>
        <v>0.34196802598957</v>
      </c>
      <c r="H106" s="246">
        <f t="shared" si="28"/>
        <v>9.09090909090908</v>
      </c>
      <c r="I106" s="244">
        <v>695</v>
      </c>
      <c r="J106" s="245">
        <f t="shared" si="34"/>
        <v>1.1747822427015597</v>
      </c>
      <c r="K106" s="244">
        <v>780</v>
      </c>
      <c r="L106" s="245">
        <f t="shared" si="35"/>
        <v>1.3768390951695897</v>
      </c>
      <c r="M106" s="245">
        <f t="shared" si="29"/>
        <v>12.230215827338114</v>
      </c>
      <c r="N106" s="245">
        <f t="shared" si="30"/>
        <v>31.59090909090909</v>
      </c>
      <c r="O106" s="246">
        <f t="shared" si="31"/>
        <v>32.5</v>
      </c>
    </row>
    <row r="107" spans="2:15" ht="12">
      <c r="B107" s="242"/>
      <c r="C107" s="243" t="s">
        <v>213</v>
      </c>
      <c r="D107" s="244">
        <v>139</v>
      </c>
      <c r="E107" s="245">
        <f t="shared" si="32"/>
        <v>1.8978441037124016</v>
      </c>
      <c r="F107" s="244">
        <v>158</v>
      </c>
      <c r="G107" s="245">
        <f t="shared" si="33"/>
        <v>2.2512895044313357</v>
      </c>
      <c r="H107" s="246">
        <f t="shared" si="28"/>
        <v>13.669064748201436</v>
      </c>
      <c r="I107" s="244">
        <v>1665</v>
      </c>
      <c r="J107" s="245">
        <f t="shared" si="34"/>
        <v>2.8144063799972616</v>
      </c>
      <c r="K107" s="244">
        <v>1936</v>
      </c>
      <c r="L107" s="245">
        <f t="shared" si="35"/>
        <v>3.4173852413440065</v>
      </c>
      <c r="M107" s="245">
        <f t="shared" si="29"/>
        <v>16.276276276276278</v>
      </c>
      <c r="N107" s="245">
        <f t="shared" si="30"/>
        <v>11.97841726618705</v>
      </c>
      <c r="O107" s="246">
        <f t="shared" si="31"/>
        <v>12.253164556962025</v>
      </c>
    </row>
    <row r="108" spans="2:15" ht="12">
      <c r="B108" s="242"/>
      <c r="C108" s="243" t="s">
        <v>214</v>
      </c>
      <c r="D108" s="244">
        <v>65</v>
      </c>
      <c r="E108" s="245">
        <f t="shared" si="32"/>
        <v>0.8874810556928496</v>
      </c>
      <c r="F108" s="244">
        <v>68</v>
      </c>
      <c r="G108" s="245">
        <f t="shared" si="33"/>
        <v>0.9689094069704483</v>
      </c>
      <c r="H108" s="246">
        <f t="shared" si="28"/>
        <v>4.615384615384627</v>
      </c>
      <c r="I108" s="244">
        <v>414</v>
      </c>
      <c r="J108" s="245">
        <f t="shared" si="34"/>
        <v>0.6997983431344543</v>
      </c>
      <c r="K108" s="244">
        <v>462</v>
      </c>
      <c r="L108" s="245">
        <f t="shared" si="35"/>
        <v>0.8155123871389107</v>
      </c>
      <c r="M108" s="245">
        <f t="shared" si="29"/>
        <v>11.594202898550733</v>
      </c>
      <c r="N108" s="245">
        <f t="shared" si="30"/>
        <v>6.369230769230769</v>
      </c>
      <c r="O108" s="246">
        <f t="shared" si="31"/>
        <v>6.794117647058823</v>
      </c>
    </row>
    <row r="109" spans="2:15" ht="22.5">
      <c r="B109" s="260"/>
      <c r="C109" s="243" t="s">
        <v>215</v>
      </c>
      <c r="D109" s="244">
        <v>2821</v>
      </c>
      <c r="E109" s="245">
        <f t="shared" si="32"/>
        <v>38.51667781706968</v>
      </c>
      <c r="F109" s="244">
        <v>2864</v>
      </c>
      <c r="G109" s="245">
        <f t="shared" si="33"/>
        <v>40.80818443475535</v>
      </c>
      <c r="H109" s="246">
        <f t="shared" si="28"/>
        <v>1.5242821694434667</v>
      </c>
      <c r="I109" s="244">
        <v>12535</v>
      </c>
      <c r="J109" s="245">
        <f t="shared" si="34"/>
        <v>21.188338722682087</v>
      </c>
      <c r="K109" s="244">
        <v>11804</v>
      </c>
      <c r="L109" s="245">
        <f t="shared" si="35"/>
        <v>20.836164973566454</v>
      </c>
      <c r="M109" s="245">
        <f t="shared" si="29"/>
        <v>-5.831671320303158</v>
      </c>
      <c r="N109" s="245">
        <f t="shared" si="30"/>
        <v>4.443459766040411</v>
      </c>
      <c r="O109" s="246">
        <f t="shared" si="31"/>
        <v>4.121508379888268</v>
      </c>
    </row>
    <row r="110" spans="2:15" ht="22.5">
      <c r="B110" s="242"/>
      <c r="C110" s="243" t="s">
        <v>216</v>
      </c>
      <c r="D110" s="244">
        <v>479</v>
      </c>
      <c r="E110" s="245">
        <f t="shared" si="32"/>
        <v>6.5400527027211535</v>
      </c>
      <c r="F110" s="244">
        <v>505</v>
      </c>
      <c r="G110" s="245">
        <f t="shared" si="33"/>
        <v>7.195577213530536</v>
      </c>
      <c r="H110" s="246">
        <f t="shared" si="28"/>
        <v>5.4279749478079395</v>
      </c>
      <c r="I110" s="244">
        <v>7607</v>
      </c>
      <c r="J110" s="245">
        <f t="shared" si="34"/>
        <v>12.858371971555057</v>
      </c>
      <c r="K110" s="244">
        <v>6319</v>
      </c>
      <c r="L110" s="245">
        <f t="shared" si="35"/>
        <v>11.154161849200815</v>
      </c>
      <c r="M110" s="245">
        <f t="shared" si="29"/>
        <v>-16.931773366635994</v>
      </c>
      <c r="N110" s="245">
        <f t="shared" si="30"/>
        <v>15.881002087682672</v>
      </c>
      <c r="O110" s="246">
        <f t="shared" si="31"/>
        <v>12.512871287128712</v>
      </c>
    </row>
    <row r="111" spans="2:15" ht="12">
      <c r="B111" s="242"/>
      <c r="C111" s="243" t="s">
        <v>217</v>
      </c>
      <c r="D111" s="244">
        <v>540</v>
      </c>
      <c r="E111" s="245">
        <f t="shared" si="32"/>
        <v>7.372919539602135</v>
      </c>
      <c r="F111" s="244">
        <v>631</v>
      </c>
      <c r="G111" s="245">
        <f t="shared" si="33"/>
        <v>8.990909349975778</v>
      </c>
      <c r="H111" s="246">
        <f t="shared" si="28"/>
        <v>16.851851851851848</v>
      </c>
      <c r="I111" s="244">
        <v>8281</v>
      </c>
      <c r="J111" s="245">
        <f t="shared" si="34"/>
        <v>13.997657196851245</v>
      </c>
      <c r="K111" s="244">
        <v>12064</v>
      </c>
      <c r="L111" s="245">
        <f t="shared" si="35"/>
        <v>21.295111338622984</v>
      </c>
      <c r="M111" s="245">
        <f t="shared" si="29"/>
        <v>45.6828885400314</v>
      </c>
      <c r="N111" s="245">
        <f t="shared" si="30"/>
        <v>15.335185185185185</v>
      </c>
      <c r="O111" s="246">
        <f t="shared" si="31"/>
        <v>19.118858954041205</v>
      </c>
    </row>
    <row r="112" spans="2:15" ht="12">
      <c r="B112" s="242"/>
      <c r="C112" s="243" t="s">
        <v>218</v>
      </c>
      <c r="D112" s="244">
        <v>215</v>
      </c>
      <c r="E112" s="245">
        <f t="shared" si="32"/>
        <v>2.9355142611378873</v>
      </c>
      <c r="F112" s="244">
        <v>238</v>
      </c>
      <c r="G112" s="245">
        <f t="shared" si="33"/>
        <v>3.3911829243965688</v>
      </c>
      <c r="H112" s="246">
        <f t="shared" si="28"/>
        <v>10.697674418604649</v>
      </c>
      <c r="I112" s="244">
        <v>2491</v>
      </c>
      <c r="J112" s="245">
        <f t="shared" si="34"/>
        <v>4.210622397941849</v>
      </c>
      <c r="K112" s="244">
        <v>2972</v>
      </c>
      <c r="L112" s="245">
        <f t="shared" si="35"/>
        <v>5.246109988261564</v>
      </c>
      <c r="M112" s="245">
        <f t="shared" si="29"/>
        <v>19.30951425130469</v>
      </c>
      <c r="N112" s="245">
        <f t="shared" si="30"/>
        <v>11.586046511627908</v>
      </c>
      <c r="O112" s="246">
        <f t="shared" si="31"/>
        <v>12.487394957983193</v>
      </c>
    </row>
    <row r="113" spans="2:15" ht="12">
      <c r="B113" s="242"/>
      <c r="C113" s="243" t="s">
        <v>219</v>
      </c>
      <c r="D113" s="244">
        <v>1910</v>
      </c>
      <c r="E113" s="245">
        <f t="shared" si="32"/>
        <v>26.078289482666815</v>
      </c>
      <c r="F113" s="244">
        <v>2057</v>
      </c>
      <c r="G113" s="245">
        <f t="shared" si="33"/>
        <v>29.30950956085606</v>
      </c>
      <c r="H113" s="246">
        <f t="shared" si="28"/>
        <v>7.69633507853402</v>
      </c>
      <c r="I113" s="244">
        <v>24594</v>
      </c>
      <c r="J113" s="245">
        <f t="shared" si="34"/>
        <v>41.57207838417577</v>
      </c>
      <c r="K113" s="244">
        <v>27311</v>
      </c>
      <c r="L113" s="245">
        <f t="shared" si="35"/>
        <v>48.20878529253418</v>
      </c>
      <c r="M113" s="245">
        <f t="shared" si="29"/>
        <v>11.047409937383108</v>
      </c>
      <c r="N113" s="245">
        <f t="shared" si="30"/>
        <v>12.876439790575915</v>
      </c>
      <c r="O113" s="246">
        <f t="shared" si="31"/>
        <v>13.277102576567817</v>
      </c>
    </row>
    <row r="114" spans="2:15" ht="12">
      <c r="B114" s="242"/>
      <c r="C114" s="243" t="s">
        <v>220</v>
      </c>
      <c r="D114" s="244">
        <v>35</v>
      </c>
      <c r="E114" s="245">
        <f t="shared" si="32"/>
        <v>0.4778744146038421</v>
      </c>
      <c r="F114" s="244">
        <v>45</v>
      </c>
      <c r="G114" s="245">
        <f t="shared" si="33"/>
        <v>0.6411900487304436</v>
      </c>
      <c r="H114" s="246">
        <f t="shared" si="28"/>
        <v>28.571428571428584</v>
      </c>
      <c r="I114" s="244">
        <v>715</v>
      </c>
      <c r="J114" s="245">
        <f t="shared" si="34"/>
        <v>1.2085889259447702</v>
      </c>
      <c r="K114" s="244">
        <v>851</v>
      </c>
      <c r="L114" s="245">
        <f t="shared" si="35"/>
        <v>1.502166756396565</v>
      </c>
      <c r="M114" s="245">
        <f t="shared" si="29"/>
        <v>19.020979020979013</v>
      </c>
      <c r="N114" s="245">
        <f t="shared" si="30"/>
        <v>20.428571428571427</v>
      </c>
      <c r="O114" s="246">
        <f t="shared" si="31"/>
        <v>18.91111111111111</v>
      </c>
    </row>
    <row r="115" spans="2:15" ht="12">
      <c r="B115" s="242"/>
      <c r="C115" s="243" t="s">
        <v>221</v>
      </c>
      <c r="D115" s="244">
        <v>731</v>
      </c>
      <c r="E115" s="245">
        <f t="shared" si="32"/>
        <v>9.980748487868816</v>
      </c>
      <c r="F115" s="244">
        <v>852</v>
      </c>
      <c r="G115" s="245">
        <f t="shared" si="33"/>
        <v>12.139864922629735</v>
      </c>
      <c r="H115" s="246">
        <f t="shared" si="28"/>
        <v>16.552667578659367</v>
      </c>
      <c r="I115" s="244">
        <v>11084</v>
      </c>
      <c r="J115" s="245">
        <f t="shared" si="34"/>
        <v>18.735663853387177</v>
      </c>
      <c r="K115" s="244">
        <v>13804</v>
      </c>
      <c r="L115" s="245">
        <f t="shared" si="35"/>
        <v>24.366521627847455</v>
      </c>
      <c r="M115" s="245">
        <f t="shared" si="29"/>
        <v>24.539877300613483</v>
      </c>
      <c r="N115" s="245">
        <f t="shared" si="30"/>
        <v>15.162790697674419</v>
      </c>
      <c r="O115" s="246">
        <f t="shared" si="31"/>
        <v>16.2018779342723</v>
      </c>
    </row>
    <row r="116" spans="2:15" ht="12">
      <c r="B116" s="242"/>
      <c r="C116" s="243" t="s">
        <v>222</v>
      </c>
      <c r="D116" s="244">
        <v>1206</v>
      </c>
      <c r="E116" s="245">
        <f t="shared" si="32"/>
        <v>16.466186971778104</v>
      </c>
      <c r="F116" s="244">
        <v>1214</v>
      </c>
      <c r="G116" s="245">
        <f t="shared" si="33"/>
        <v>17.297882647972415</v>
      </c>
      <c r="H116" s="246">
        <f t="shared" si="28"/>
        <v>0.6633499170812627</v>
      </c>
      <c r="I116" s="244">
        <v>23054</v>
      </c>
      <c r="J116" s="245">
        <f t="shared" si="34"/>
        <v>38.96896377444857</v>
      </c>
      <c r="K116" s="244">
        <v>22043</v>
      </c>
      <c r="L116" s="245">
        <f t="shared" si="35"/>
        <v>38.909825865158034</v>
      </c>
      <c r="M116" s="245">
        <f t="shared" si="29"/>
        <v>-4.385356120412936</v>
      </c>
      <c r="N116" s="245">
        <f t="shared" si="30"/>
        <v>19.11608623548922</v>
      </c>
      <c r="O116" s="246">
        <f t="shared" si="31"/>
        <v>18.157331136738055</v>
      </c>
    </row>
    <row r="117" spans="2:15" ht="12">
      <c r="B117" s="242"/>
      <c r="C117" s="243" t="s">
        <v>223</v>
      </c>
      <c r="D117" s="244">
        <v>36</v>
      </c>
      <c r="E117" s="245">
        <f t="shared" si="32"/>
        <v>0.49152796930680903</v>
      </c>
      <c r="F117" s="244">
        <v>41</v>
      </c>
      <c r="G117" s="245">
        <f t="shared" si="33"/>
        <v>0.584195377732182</v>
      </c>
      <c r="H117" s="246">
        <f t="shared" si="28"/>
        <v>13.888888888888886</v>
      </c>
      <c r="I117" s="244">
        <v>795</v>
      </c>
      <c r="J117" s="245">
        <f t="shared" si="34"/>
        <v>1.3438156589176113</v>
      </c>
      <c r="K117" s="244">
        <v>725</v>
      </c>
      <c r="L117" s="245">
        <f t="shared" si="35"/>
        <v>1.2797542871768621</v>
      </c>
      <c r="M117" s="245">
        <f t="shared" si="29"/>
        <v>-8.80503144654088</v>
      </c>
      <c r="N117" s="245">
        <f t="shared" si="30"/>
        <v>22.083333333333332</v>
      </c>
      <c r="O117" s="246">
        <f t="shared" si="31"/>
        <v>17.682926829268293</v>
      </c>
    </row>
    <row r="118" spans="2:15" ht="12">
      <c r="B118" s="242"/>
      <c r="C118" s="243" t="s">
        <v>224</v>
      </c>
      <c r="D118" s="244">
        <v>1563</v>
      </c>
      <c r="E118" s="245">
        <f t="shared" si="32"/>
        <v>21.340506000737292</v>
      </c>
      <c r="F118" s="244">
        <v>1561</v>
      </c>
      <c r="G118" s="245">
        <f t="shared" si="33"/>
        <v>22.242170357071615</v>
      </c>
      <c r="H118" s="246">
        <f t="shared" si="28"/>
        <v>-0.12795905310301237</v>
      </c>
      <c r="I118" s="244">
        <v>3604</v>
      </c>
      <c r="J118" s="245">
        <f t="shared" si="34"/>
        <v>6.091964320426505</v>
      </c>
      <c r="K118" s="244">
        <v>3547</v>
      </c>
      <c r="L118" s="245">
        <f t="shared" si="35"/>
        <v>6.261087526367351</v>
      </c>
      <c r="M118" s="245">
        <f>K118/I118*100-100</f>
        <v>-1.581576026637066</v>
      </c>
      <c r="N118" s="245">
        <f>I118/D118</f>
        <v>2.305822136916187</v>
      </c>
      <c r="O118" s="246">
        <f>K118/F118</f>
        <v>2.2722613709160795</v>
      </c>
    </row>
    <row r="119" spans="2:15" ht="12">
      <c r="B119" s="242"/>
      <c r="C119" s="243" t="s">
        <v>225</v>
      </c>
      <c r="D119" s="244">
        <v>576</v>
      </c>
      <c r="E119" s="245">
        <f t="shared" si="32"/>
        <v>7.8644475089089445</v>
      </c>
      <c r="F119" s="244">
        <v>587</v>
      </c>
      <c r="G119" s="245">
        <f t="shared" si="33"/>
        <v>8.363967968994897</v>
      </c>
      <c r="H119" s="246">
        <f t="shared" si="28"/>
        <v>1.9097222222222285</v>
      </c>
      <c r="I119" s="244">
        <v>2533</v>
      </c>
      <c r="J119" s="245">
        <f t="shared" si="34"/>
        <v>4.281616432752591</v>
      </c>
      <c r="K119" s="244">
        <v>2817</v>
      </c>
      <c r="L119" s="245">
        <f t="shared" si="35"/>
        <v>4.972507347554786</v>
      </c>
      <c r="M119" s="245">
        <f>K119/I119*100-100</f>
        <v>11.212001579155157</v>
      </c>
      <c r="N119" s="245">
        <f>I119/D119</f>
        <v>4.397569444444445</v>
      </c>
      <c r="O119" s="246">
        <f>K119/F119</f>
        <v>4.7989778534923335</v>
      </c>
    </row>
    <row r="120" spans="2:15" ht="12">
      <c r="B120" s="242"/>
      <c r="C120" s="243" t="s">
        <v>226</v>
      </c>
      <c r="D120" s="244">
        <v>94</v>
      </c>
      <c r="E120" s="245">
        <f t="shared" si="32"/>
        <v>1.2834341420788902</v>
      </c>
      <c r="F120" s="244">
        <v>149</v>
      </c>
      <c r="G120" s="245">
        <f t="shared" si="33"/>
        <v>2.1230514946852472</v>
      </c>
      <c r="H120" s="246">
        <f t="shared" si="28"/>
        <v>58.51063829787233</v>
      </c>
      <c r="I120" s="244">
        <v>427</v>
      </c>
      <c r="J120" s="245">
        <f t="shared" si="34"/>
        <v>0.721772687242541</v>
      </c>
      <c r="K120" s="244">
        <v>438</v>
      </c>
      <c r="L120" s="245">
        <f t="shared" si="35"/>
        <v>0.7731481072875388</v>
      </c>
      <c r="M120" s="245">
        <f>K120/I120*100-100</f>
        <v>2.5761124121779915</v>
      </c>
      <c r="N120" s="245">
        <f>I120/D120</f>
        <v>4.542553191489362</v>
      </c>
      <c r="O120" s="246">
        <f>K120/F120</f>
        <v>2.9395973154362416</v>
      </c>
    </row>
    <row r="121" spans="2:15" ht="9.75" customHeight="1">
      <c r="B121" s="242"/>
      <c r="C121" s="243"/>
      <c r="D121" s="244"/>
      <c r="E121" s="245"/>
      <c r="F121" s="244"/>
      <c r="G121" s="245"/>
      <c r="H121" s="246"/>
      <c r="I121" s="244"/>
      <c r="J121" s="245"/>
      <c r="K121" s="244"/>
      <c r="L121" s="245"/>
      <c r="M121" s="245"/>
      <c r="N121" s="245"/>
      <c r="O121" s="246"/>
    </row>
    <row r="122" spans="2:15" ht="24.75" customHeight="1">
      <c r="B122" s="235" t="s">
        <v>103</v>
      </c>
      <c r="C122" s="236"/>
      <c r="D122" s="237">
        <f>SUM(D123:D124)</f>
        <v>658</v>
      </c>
      <c r="E122" s="241">
        <f>D122/D$10*1000</f>
        <v>8.984038994552233</v>
      </c>
      <c r="F122" s="237">
        <f>SUM(F123:F124)</f>
        <v>652</v>
      </c>
      <c r="G122" s="241">
        <f>F122/F$10*1000</f>
        <v>9.290131372716651</v>
      </c>
      <c r="H122" s="239">
        <f>F122/D122*100-100</f>
        <v>-0.9118541033434724</v>
      </c>
      <c r="I122" s="237">
        <f>SUM(I123:I124)</f>
        <v>20993</v>
      </c>
      <c r="J122" s="241">
        <f>I122/I$10*1000</f>
        <v>35.48518506623574</v>
      </c>
      <c r="K122" s="237">
        <f>SUM(K123:K124)</f>
        <v>21707</v>
      </c>
      <c r="L122" s="241">
        <f>K122/K$10*1000</f>
        <v>38.316725947238815</v>
      </c>
      <c r="M122" s="241">
        <f>K122/I122*100-100</f>
        <v>3.4011337112370654</v>
      </c>
      <c r="N122" s="241">
        <f>I122/D122</f>
        <v>31.904255319148938</v>
      </c>
      <c r="O122" s="239">
        <f>K122/F122</f>
        <v>33.29294478527607</v>
      </c>
    </row>
    <row r="123" spans="2:15" ht="12">
      <c r="B123" s="242"/>
      <c r="C123" s="243" t="s">
        <v>227</v>
      </c>
      <c r="D123" s="244">
        <v>110</v>
      </c>
      <c r="E123" s="245">
        <f>D123/D$10*1000</f>
        <v>1.5018910173263609</v>
      </c>
      <c r="F123" s="244">
        <v>105</v>
      </c>
      <c r="G123" s="245">
        <f>F123/F$10*1000</f>
        <v>1.4961101137043686</v>
      </c>
      <c r="H123" s="246">
        <f>F123/D123*100-100</f>
        <v>-4.545454545454547</v>
      </c>
      <c r="I123" s="244">
        <v>4790</v>
      </c>
      <c r="J123" s="245">
        <f>I123/I$10*1000</f>
        <v>8.09670063674888</v>
      </c>
      <c r="K123" s="244">
        <v>5336</v>
      </c>
      <c r="L123" s="245">
        <f>K123/K$10*1000</f>
        <v>9.418991553621703</v>
      </c>
      <c r="M123" s="245">
        <f>K123/I123*100-100</f>
        <v>11.398747390396665</v>
      </c>
      <c r="N123" s="245">
        <f>I123/D123</f>
        <v>43.54545454545455</v>
      </c>
      <c r="O123" s="246">
        <f>K123/F123</f>
        <v>50.819047619047616</v>
      </c>
    </row>
    <row r="124" spans="2:15" ht="12">
      <c r="B124" s="265"/>
      <c r="C124" s="266" t="s">
        <v>228</v>
      </c>
      <c r="D124" s="267">
        <v>548</v>
      </c>
      <c r="E124" s="268">
        <f>D124/D$10*1000</f>
        <v>7.482147977225871</v>
      </c>
      <c r="F124" s="267">
        <v>547</v>
      </c>
      <c r="G124" s="269">
        <f>F124/F$10*1000</f>
        <v>7.794021259012282</v>
      </c>
      <c r="H124" s="270">
        <f>F124/D124*100-100</f>
        <v>-0.18248175182480963</v>
      </c>
      <c r="I124" s="267">
        <v>16203</v>
      </c>
      <c r="J124" s="268">
        <f>I124/I$10*1000</f>
        <v>27.388484429486862</v>
      </c>
      <c r="K124" s="267">
        <v>16371</v>
      </c>
      <c r="L124" s="269">
        <f>K124/K$10*1000</f>
        <v>28.897734393617117</v>
      </c>
      <c r="M124" s="268">
        <f>K124/I124*100-100</f>
        <v>1.0368450286983801</v>
      </c>
      <c r="N124" s="268">
        <f>I124/D124</f>
        <v>29.567518248175183</v>
      </c>
      <c r="O124" s="270">
        <f>K124/F124</f>
        <v>29.928702010968923</v>
      </c>
    </row>
    <row r="125" spans="2:3" ht="12">
      <c r="B125" s="271" t="s">
        <v>229</v>
      </c>
      <c r="C125" s="7"/>
    </row>
  </sheetData>
  <mergeCells count="2">
    <mergeCell ref="D5:E5"/>
    <mergeCell ref="I5:J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39"/>
  <sheetViews>
    <sheetView workbookViewId="0" topLeftCell="A1">
      <selection activeCell="A1" sqref="A1"/>
    </sheetView>
  </sheetViews>
  <sheetFormatPr defaultColWidth="9.00390625" defaultRowHeight="13.5"/>
  <cols>
    <col min="1" max="1" width="26.50390625" style="149" customWidth="1"/>
    <col min="2" max="8" width="9.00390625" style="149" customWidth="1"/>
    <col min="9" max="9" width="8.00390625" style="149" customWidth="1"/>
    <col min="10" max="13" width="9.00390625" style="149" customWidth="1"/>
    <col min="14" max="14" width="12.125" style="149" customWidth="1"/>
    <col min="15" max="15" width="12.25390625" style="149" customWidth="1"/>
    <col min="16" max="16384" width="9.00390625" style="149" customWidth="1"/>
  </cols>
  <sheetData>
    <row r="2" spans="1:15" ht="14.25">
      <c r="A2" s="148" t="s">
        <v>230</v>
      </c>
      <c r="O2" s="150"/>
    </row>
    <row r="3" spans="1:19" ht="12.7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2"/>
      <c r="P3" s="151"/>
      <c r="Q3" s="153"/>
      <c r="R3" s="153"/>
      <c r="S3" s="154" t="s">
        <v>231</v>
      </c>
    </row>
    <row r="4" spans="1:19" ht="12.75" customHeight="1" thickTop="1">
      <c r="A4" s="155"/>
      <c r="B4" s="156" t="s">
        <v>232</v>
      </c>
      <c r="C4" s="156"/>
      <c r="D4" s="156"/>
      <c r="E4" s="156"/>
      <c r="F4" s="156"/>
      <c r="G4" s="156"/>
      <c r="H4" s="156"/>
      <c r="I4" s="157"/>
      <c r="J4" s="156" t="s">
        <v>233</v>
      </c>
      <c r="K4" s="156"/>
      <c r="L4" s="156"/>
      <c r="M4" s="156"/>
      <c r="N4" s="156"/>
      <c r="O4" s="156"/>
      <c r="P4" s="156"/>
      <c r="Q4" s="157"/>
      <c r="R4" s="156" t="s">
        <v>234</v>
      </c>
      <c r="S4" s="156"/>
    </row>
    <row r="5" spans="1:19" ht="12">
      <c r="A5" s="158"/>
      <c r="B5" s="159"/>
      <c r="C5" s="156" t="s">
        <v>235</v>
      </c>
      <c r="D5" s="156"/>
      <c r="E5" s="156"/>
      <c r="F5" s="156"/>
      <c r="G5" s="156"/>
      <c r="H5" s="160"/>
      <c r="I5" s="161"/>
      <c r="J5" s="156" t="s">
        <v>236</v>
      </c>
      <c r="K5" s="157"/>
      <c r="L5" s="156" t="s">
        <v>237</v>
      </c>
      <c r="M5" s="156"/>
      <c r="N5" s="156"/>
      <c r="O5" s="157"/>
      <c r="P5" s="156" t="s">
        <v>238</v>
      </c>
      <c r="Q5" s="157"/>
      <c r="R5" s="162"/>
      <c r="S5" s="127"/>
    </row>
    <row r="6" spans="1:19" ht="13.5" customHeight="1">
      <c r="A6" s="163" t="s">
        <v>239</v>
      </c>
      <c r="B6" s="278" t="s">
        <v>240</v>
      </c>
      <c r="C6" s="164"/>
      <c r="D6" s="164"/>
      <c r="E6" s="159" t="s">
        <v>241</v>
      </c>
      <c r="F6" s="164"/>
      <c r="G6" s="279" t="s">
        <v>242</v>
      </c>
      <c r="H6" s="280"/>
      <c r="I6" s="281"/>
      <c r="J6" s="164"/>
      <c r="K6" s="164"/>
      <c r="L6" s="164"/>
      <c r="M6" s="164"/>
      <c r="N6" s="279" t="s">
        <v>243</v>
      </c>
      <c r="O6" s="281"/>
      <c r="P6" s="164"/>
      <c r="Q6" s="164"/>
      <c r="R6" s="285" t="s">
        <v>244</v>
      </c>
      <c r="S6" s="277" t="s">
        <v>245</v>
      </c>
    </row>
    <row r="7" spans="1:19" ht="13.5" customHeight="1">
      <c r="A7" s="155"/>
      <c r="B7" s="278"/>
      <c r="C7" s="159" t="s">
        <v>246</v>
      </c>
      <c r="D7" s="164" t="s">
        <v>247</v>
      </c>
      <c r="E7" s="159"/>
      <c r="F7" s="164" t="s">
        <v>248</v>
      </c>
      <c r="G7" s="282"/>
      <c r="H7" s="283"/>
      <c r="I7" s="284"/>
      <c r="J7" s="159" t="s">
        <v>244</v>
      </c>
      <c r="K7" s="159" t="s">
        <v>245</v>
      </c>
      <c r="L7" s="159" t="s">
        <v>244</v>
      </c>
      <c r="M7" s="165" t="s">
        <v>245</v>
      </c>
      <c r="N7" s="282"/>
      <c r="O7" s="284"/>
      <c r="P7" s="159" t="s">
        <v>244</v>
      </c>
      <c r="Q7" s="159" t="s">
        <v>245</v>
      </c>
      <c r="R7" s="285"/>
      <c r="S7" s="277"/>
    </row>
    <row r="8" spans="1:19" ht="12">
      <c r="A8" s="166"/>
      <c r="B8" s="167"/>
      <c r="C8" s="168"/>
      <c r="D8" s="167"/>
      <c r="E8" s="168" t="s">
        <v>249</v>
      </c>
      <c r="F8" s="167"/>
      <c r="G8" s="168" t="s">
        <v>250</v>
      </c>
      <c r="H8" s="168" t="s">
        <v>251</v>
      </c>
      <c r="I8" s="169" t="s">
        <v>252</v>
      </c>
      <c r="J8" s="168"/>
      <c r="K8" s="168"/>
      <c r="L8" s="168"/>
      <c r="M8" s="168"/>
      <c r="N8" s="168" t="s">
        <v>253</v>
      </c>
      <c r="O8" s="168" t="s">
        <v>254</v>
      </c>
      <c r="P8" s="167"/>
      <c r="Q8" s="167"/>
      <c r="R8" s="167"/>
      <c r="S8" s="170"/>
    </row>
    <row r="9" spans="1:19" ht="12">
      <c r="A9" s="171" t="s">
        <v>255</v>
      </c>
      <c r="B9" s="164">
        <v>73602</v>
      </c>
      <c r="C9" s="164">
        <v>595364</v>
      </c>
      <c r="D9" s="164">
        <v>41617</v>
      </c>
      <c r="E9" s="164">
        <v>14471</v>
      </c>
      <c r="F9" s="164">
        <v>42313</v>
      </c>
      <c r="G9" s="164">
        <v>496963</v>
      </c>
      <c r="H9" s="164">
        <v>469703</v>
      </c>
      <c r="I9" s="164">
        <v>27260</v>
      </c>
      <c r="J9" s="164">
        <v>41840</v>
      </c>
      <c r="K9" s="164">
        <v>108199</v>
      </c>
      <c r="L9" s="164">
        <v>28410</v>
      </c>
      <c r="M9" s="164">
        <v>422656</v>
      </c>
      <c r="N9" s="164">
        <v>24179</v>
      </c>
      <c r="O9" s="164">
        <v>376089</v>
      </c>
      <c r="P9" s="164">
        <v>659</v>
      </c>
      <c r="Q9" s="164">
        <v>2470</v>
      </c>
      <c r="R9" s="164">
        <v>2693</v>
      </c>
      <c r="S9" s="150">
        <v>62039</v>
      </c>
    </row>
    <row r="10" spans="1:19" ht="12">
      <c r="A10" s="172" t="s">
        <v>256</v>
      </c>
      <c r="B10" s="173">
        <f aca="true" t="shared" si="0" ref="B10:S10">SUM(B11,B136)</f>
        <v>70523</v>
      </c>
      <c r="C10" s="173">
        <f t="shared" si="0"/>
        <v>569717</v>
      </c>
      <c r="D10" s="173">
        <f t="shared" si="0"/>
        <v>37763</v>
      </c>
      <c r="E10" s="173">
        <f t="shared" si="0"/>
        <v>12625</v>
      </c>
      <c r="F10" s="173">
        <f t="shared" si="0"/>
        <v>42005</v>
      </c>
      <c r="G10" s="173">
        <f t="shared" si="0"/>
        <v>477324</v>
      </c>
      <c r="H10" s="173">
        <f t="shared" si="0"/>
        <v>460560</v>
      </c>
      <c r="I10" s="173">
        <f t="shared" si="0"/>
        <v>16764</v>
      </c>
      <c r="J10" s="173">
        <f t="shared" si="0"/>
        <v>38065</v>
      </c>
      <c r="K10" s="173">
        <f t="shared" si="0"/>
        <v>97371</v>
      </c>
      <c r="L10" s="173">
        <f t="shared" si="0"/>
        <v>28912</v>
      </c>
      <c r="M10" s="173">
        <f t="shared" si="0"/>
        <v>409636</v>
      </c>
      <c r="N10" s="173">
        <f t="shared" si="0"/>
        <v>24583</v>
      </c>
      <c r="O10" s="173">
        <f t="shared" si="0"/>
        <v>358926</v>
      </c>
      <c r="P10" s="173">
        <f t="shared" si="0"/>
        <v>633</v>
      </c>
      <c r="Q10" s="173">
        <f t="shared" si="0"/>
        <v>2402</v>
      </c>
      <c r="R10" s="173">
        <f t="shared" si="0"/>
        <v>2913</v>
      </c>
      <c r="S10" s="174">
        <f t="shared" si="0"/>
        <v>60308</v>
      </c>
    </row>
    <row r="11" spans="1:19" ht="12">
      <c r="A11" s="175" t="s">
        <v>257</v>
      </c>
      <c r="B11" s="173">
        <f aca="true" t="shared" si="1" ref="B11:S11">SUM(B14,B17,B20,B27,B33,B38,B63,B69,B80,B96,B106,B110)</f>
        <v>69871</v>
      </c>
      <c r="C11" s="173">
        <f t="shared" si="1"/>
        <v>548010</v>
      </c>
      <c r="D11" s="173">
        <f t="shared" si="1"/>
        <v>37763</v>
      </c>
      <c r="E11" s="173">
        <f t="shared" si="1"/>
        <v>12625</v>
      </c>
      <c r="F11" s="173">
        <f t="shared" si="1"/>
        <v>42005</v>
      </c>
      <c r="G11" s="173">
        <f t="shared" si="1"/>
        <v>455617</v>
      </c>
      <c r="H11" s="173">
        <f t="shared" si="1"/>
        <v>439009</v>
      </c>
      <c r="I11" s="173">
        <f t="shared" si="1"/>
        <v>16608</v>
      </c>
      <c r="J11" s="173">
        <f t="shared" si="1"/>
        <v>38065</v>
      </c>
      <c r="K11" s="173">
        <f t="shared" si="1"/>
        <v>97371</v>
      </c>
      <c r="L11" s="173">
        <f t="shared" si="1"/>
        <v>28912</v>
      </c>
      <c r="M11" s="173">
        <f t="shared" si="1"/>
        <v>409636</v>
      </c>
      <c r="N11" s="173">
        <f t="shared" si="1"/>
        <v>24583</v>
      </c>
      <c r="O11" s="173">
        <f t="shared" si="1"/>
        <v>358926</v>
      </c>
      <c r="P11" s="173">
        <f t="shared" si="1"/>
        <v>633</v>
      </c>
      <c r="Q11" s="173">
        <f t="shared" si="1"/>
        <v>2402</v>
      </c>
      <c r="R11" s="173">
        <f t="shared" si="1"/>
        <v>2261</v>
      </c>
      <c r="S11" s="174">
        <f t="shared" si="1"/>
        <v>38601</v>
      </c>
    </row>
    <row r="12" spans="1:19" ht="12">
      <c r="A12" s="175" t="s">
        <v>258</v>
      </c>
      <c r="B12" s="173">
        <f>SUM(B14,B17,B20)</f>
        <v>341</v>
      </c>
      <c r="C12" s="173">
        <f aca="true" t="shared" si="2" ref="C12:R12">SUM(C14,C17,C20)</f>
        <v>3202</v>
      </c>
      <c r="D12" s="176" t="s">
        <v>259</v>
      </c>
      <c r="E12" s="176" t="s">
        <v>90</v>
      </c>
      <c r="F12" s="173">
        <f t="shared" si="2"/>
        <v>731</v>
      </c>
      <c r="G12" s="173">
        <f t="shared" si="2"/>
        <v>2471</v>
      </c>
      <c r="H12" s="173">
        <f t="shared" si="2"/>
        <v>1836</v>
      </c>
      <c r="I12" s="173">
        <f t="shared" si="2"/>
        <v>635</v>
      </c>
      <c r="J12" s="177">
        <f t="shared" si="2"/>
        <v>0</v>
      </c>
      <c r="K12" s="177">
        <f t="shared" si="2"/>
        <v>0</v>
      </c>
      <c r="L12" s="173">
        <f t="shared" si="2"/>
        <v>259</v>
      </c>
      <c r="M12" s="173">
        <f t="shared" si="2"/>
        <v>2722</v>
      </c>
      <c r="N12" s="173">
        <f t="shared" si="2"/>
        <v>96</v>
      </c>
      <c r="O12" s="173">
        <f t="shared" si="2"/>
        <v>836</v>
      </c>
      <c r="P12" s="173">
        <f t="shared" si="2"/>
        <v>17</v>
      </c>
      <c r="Q12" s="173">
        <f t="shared" si="2"/>
        <v>102</v>
      </c>
      <c r="R12" s="173">
        <f t="shared" si="2"/>
        <v>65</v>
      </c>
      <c r="S12" s="174">
        <f>SUM(S14,S17,S20)</f>
        <v>378</v>
      </c>
    </row>
    <row r="13" spans="1:19" ht="6.75" customHeight="1">
      <c r="A13" s="175"/>
      <c r="B13" s="164"/>
      <c r="C13" s="164"/>
      <c r="D13" s="178"/>
      <c r="E13" s="178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50"/>
    </row>
    <row r="14" spans="1:19" ht="12">
      <c r="A14" s="175" t="s">
        <v>260</v>
      </c>
      <c r="B14" s="173">
        <f>SUM(B15)</f>
        <v>236</v>
      </c>
      <c r="C14" s="173">
        <f>SUM(C15)</f>
        <v>2527</v>
      </c>
      <c r="D14" s="176" t="s">
        <v>90</v>
      </c>
      <c r="E14" s="176" t="s">
        <v>90</v>
      </c>
      <c r="F14" s="173">
        <f aca="true" t="shared" si="3" ref="F14:S14">SUM(F15)</f>
        <v>595</v>
      </c>
      <c r="G14" s="173">
        <f t="shared" si="3"/>
        <v>1932</v>
      </c>
      <c r="H14" s="173">
        <f t="shared" si="3"/>
        <v>1355</v>
      </c>
      <c r="I14" s="173">
        <f t="shared" si="3"/>
        <v>577</v>
      </c>
      <c r="J14" s="177">
        <f t="shared" si="3"/>
        <v>0</v>
      </c>
      <c r="K14" s="177">
        <f t="shared" si="3"/>
        <v>0</v>
      </c>
      <c r="L14" s="173">
        <f t="shared" si="3"/>
        <v>211</v>
      </c>
      <c r="M14" s="173">
        <f t="shared" si="3"/>
        <v>2395</v>
      </c>
      <c r="N14" s="173">
        <f t="shared" si="3"/>
        <v>69</v>
      </c>
      <c r="O14" s="173">
        <f t="shared" si="3"/>
        <v>650</v>
      </c>
      <c r="P14" s="173">
        <f t="shared" si="3"/>
        <v>13</v>
      </c>
      <c r="Q14" s="173">
        <f t="shared" si="3"/>
        <v>87</v>
      </c>
      <c r="R14" s="173">
        <f t="shared" si="3"/>
        <v>12</v>
      </c>
      <c r="S14" s="174">
        <f t="shared" si="3"/>
        <v>45</v>
      </c>
    </row>
    <row r="15" spans="1:19" ht="12">
      <c r="A15" s="171" t="s">
        <v>261</v>
      </c>
      <c r="B15" s="164">
        <v>236</v>
      </c>
      <c r="C15" s="164">
        <v>2527</v>
      </c>
      <c r="D15" s="179" t="s">
        <v>91</v>
      </c>
      <c r="E15" s="179" t="s">
        <v>91</v>
      </c>
      <c r="F15" s="164">
        <v>595</v>
      </c>
      <c r="G15" s="164">
        <v>1932</v>
      </c>
      <c r="H15" s="164">
        <v>1355</v>
      </c>
      <c r="I15" s="164">
        <v>577</v>
      </c>
      <c r="J15" s="180" t="s">
        <v>91</v>
      </c>
      <c r="K15" s="180" t="s">
        <v>91</v>
      </c>
      <c r="L15" s="164">
        <v>211</v>
      </c>
      <c r="M15" s="164">
        <v>2395</v>
      </c>
      <c r="N15" s="164">
        <v>69</v>
      </c>
      <c r="O15" s="164">
        <v>650</v>
      </c>
      <c r="P15" s="164">
        <v>13</v>
      </c>
      <c r="Q15" s="164">
        <v>87</v>
      </c>
      <c r="R15" s="164">
        <v>12</v>
      </c>
      <c r="S15" s="150">
        <v>45</v>
      </c>
    </row>
    <row r="16" spans="1:19" ht="6.75" customHeight="1">
      <c r="A16" s="171"/>
      <c r="B16" s="164"/>
      <c r="C16" s="164"/>
      <c r="D16" s="179"/>
      <c r="E16" s="179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50"/>
    </row>
    <row r="17" spans="1:19" ht="12">
      <c r="A17" s="175" t="s">
        <v>262</v>
      </c>
      <c r="B17" s="173">
        <f aca="true" t="shared" si="4" ref="B17:R17">SUM(B18)</f>
        <v>77</v>
      </c>
      <c r="C17" s="173">
        <f t="shared" si="4"/>
        <v>553</v>
      </c>
      <c r="D17" s="176" t="s">
        <v>90</v>
      </c>
      <c r="E17" s="176" t="s">
        <v>90</v>
      </c>
      <c r="F17" s="173">
        <f t="shared" si="4"/>
        <v>82</v>
      </c>
      <c r="G17" s="173">
        <f t="shared" si="4"/>
        <v>471</v>
      </c>
      <c r="H17" s="173">
        <f t="shared" si="4"/>
        <v>429</v>
      </c>
      <c r="I17" s="173">
        <f t="shared" si="4"/>
        <v>42</v>
      </c>
      <c r="J17" s="177">
        <f t="shared" si="4"/>
        <v>0</v>
      </c>
      <c r="K17" s="177">
        <f t="shared" si="4"/>
        <v>0</v>
      </c>
      <c r="L17" s="173">
        <f t="shared" si="4"/>
        <v>26</v>
      </c>
      <c r="M17" s="173">
        <f t="shared" si="4"/>
        <v>217</v>
      </c>
      <c r="N17" s="173">
        <f t="shared" si="4"/>
        <v>17</v>
      </c>
      <c r="O17" s="173">
        <f t="shared" si="4"/>
        <v>146</v>
      </c>
      <c r="P17" s="173">
        <f t="shared" si="4"/>
        <v>2</v>
      </c>
      <c r="Q17" s="173">
        <f t="shared" si="4"/>
        <v>4</v>
      </c>
      <c r="R17" s="173">
        <f t="shared" si="4"/>
        <v>49</v>
      </c>
      <c r="S17" s="174">
        <f>SUM(S18)</f>
        <v>332</v>
      </c>
    </row>
    <row r="18" spans="1:19" ht="12">
      <c r="A18" s="171" t="s">
        <v>263</v>
      </c>
      <c r="B18" s="164">
        <v>77</v>
      </c>
      <c r="C18" s="164">
        <v>553</v>
      </c>
      <c r="D18" s="179" t="s">
        <v>264</v>
      </c>
      <c r="E18" s="179" t="s">
        <v>264</v>
      </c>
      <c r="F18" s="164">
        <v>82</v>
      </c>
      <c r="G18" s="164">
        <v>471</v>
      </c>
      <c r="H18" s="164">
        <v>429</v>
      </c>
      <c r="I18" s="164">
        <v>42</v>
      </c>
      <c r="J18" s="179" t="s">
        <v>264</v>
      </c>
      <c r="K18" s="179" t="s">
        <v>264</v>
      </c>
      <c r="L18" s="164">
        <v>26</v>
      </c>
      <c r="M18" s="164">
        <v>217</v>
      </c>
      <c r="N18" s="164">
        <v>17</v>
      </c>
      <c r="O18" s="164">
        <v>146</v>
      </c>
      <c r="P18" s="164">
        <v>2</v>
      </c>
      <c r="Q18" s="164">
        <v>4</v>
      </c>
      <c r="R18" s="164">
        <v>49</v>
      </c>
      <c r="S18" s="150">
        <v>332</v>
      </c>
    </row>
    <row r="19" spans="1:19" ht="6.75" customHeight="1">
      <c r="A19" s="171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50"/>
    </row>
    <row r="20" spans="1:19" ht="12">
      <c r="A20" s="175" t="s">
        <v>265</v>
      </c>
      <c r="B20" s="173">
        <f aca="true" t="shared" si="5" ref="B20:R20">SUM(B21:B22)</f>
        <v>28</v>
      </c>
      <c r="C20" s="173">
        <f t="shared" si="5"/>
        <v>122</v>
      </c>
      <c r="D20" s="176" t="s">
        <v>90</v>
      </c>
      <c r="E20" s="176" t="s">
        <v>90</v>
      </c>
      <c r="F20" s="173">
        <f t="shared" si="5"/>
        <v>54</v>
      </c>
      <c r="G20" s="173">
        <f t="shared" si="5"/>
        <v>68</v>
      </c>
      <c r="H20" s="173">
        <f t="shared" si="5"/>
        <v>52</v>
      </c>
      <c r="I20" s="173">
        <f t="shared" si="5"/>
        <v>16</v>
      </c>
      <c r="J20" s="177">
        <f t="shared" si="5"/>
        <v>0</v>
      </c>
      <c r="K20" s="177">
        <f t="shared" si="5"/>
        <v>0</v>
      </c>
      <c r="L20" s="173">
        <f t="shared" si="5"/>
        <v>22</v>
      </c>
      <c r="M20" s="173">
        <f t="shared" si="5"/>
        <v>110</v>
      </c>
      <c r="N20" s="173">
        <f t="shared" si="5"/>
        <v>10</v>
      </c>
      <c r="O20" s="173">
        <f t="shared" si="5"/>
        <v>40</v>
      </c>
      <c r="P20" s="173">
        <f t="shared" si="5"/>
        <v>2</v>
      </c>
      <c r="Q20" s="173">
        <f t="shared" si="5"/>
        <v>11</v>
      </c>
      <c r="R20" s="173">
        <f t="shared" si="5"/>
        <v>4</v>
      </c>
      <c r="S20" s="174">
        <f>SUM(S21:S22)</f>
        <v>1</v>
      </c>
    </row>
    <row r="21" spans="1:19" ht="12">
      <c r="A21" s="171" t="s">
        <v>266</v>
      </c>
      <c r="B21" s="164">
        <v>1</v>
      </c>
      <c r="C21" s="164">
        <v>9</v>
      </c>
      <c r="D21" s="179" t="s">
        <v>264</v>
      </c>
      <c r="E21" s="179" t="s">
        <v>264</v>
      </c>
      <c r="F21" s="164">
        <v>3</v>
      </c>
      <c r="G21" s="179">
        <v>6</v>
      </c>
      <c r="H21" s="164">
        <v>6</v>
      </c>
      <c r="I21" s="179" t="s">
        <v>264</v>
      </c>
      <c r="J21" s="179" t="s">
        <v>264</v>
      </c>
      <c r="K21" s="179" t="s">
        <v>264</v>
      </c>
      <c r="L21" s="164">
        <v>1</v>
      </c>
      <c r="M21" s="164">
        <v>9</v>
      </c>
      <c r="N21" s="164">
        <v>1</v>
      </c>
      <c r="O21" s="164">
        <v>9</v>
      </c>
      <c r="P21" s="179" t="s">
        <v>264</v>
      </c>
      <c r="Q21" s="179" t="s">
        <v>264</v>
      </c>
      <c r="R21" s="179" t="s">
        <v>264</v>
      </c>
      <c r="S21" s="181" t="s">
        <v>264</v>
      </c>
    </row>
    <row r="22" spans="1:19" ht="12">
      <c r="A22" s="171" t="s">
        <v>267</v>
      </c>
      <c r="B22" s="164">
        <v>27</v>
      </c>
      <c r="C22" s="164">
        <v>113</v>
      </c>
      <c r="D22" s="179" t="s">
        <v>264</v>
      </c>
      <c r="E22" s="179" t="s">
        <v>264</v>
      </c>
      <c r="F22" s="164">
        <v>51</v>
      </c>
      <c r="G22" s="164">
        <v>62</v>
      </c>
      <c r="H22" s="164">
        <v>46</v>
      </c>
      <c r="I22" s="164">
        <v>16</v>
      </c>
      <c r="J22" s="179" t="s">
        <v>264</v>
      </c>
      <c r="K22" s="179" t="s">
        <v>264</v>
      </c>
      <c r="L22" s="164">
        <v>21</v>
      </c>
      <c r="M22" s="164">
        <v>101</v>
      </c>
      <c r="N22" s="164">
        <v>9</v>
      </c>
      <c r="O22" s="164">
        <v>31</v>
      </c>
      <c r="P22" s="164">
        <v>2</v>
      </c>
      <c r="Q22" s="164">
        <v>11</v>
      </c>
      <c r="R22" s="164">
        <v>4</v>
      </c>
      <c r="S22" s="150">
        <v>1</v>
      </c>
    </row>
    <row r="23" spans="1:19" ht="6.75" customHeight="1">
      <c r="A23" s="17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50"/>
    </row>
    <row r="24" spans="1:19" ht="12">
      <c r="A24" s="175" t="s">
        <v>268</v>
      </c>
      <c r="B24" s="173">
        <f aca="true" t="shared" si="6" ref="B24:S24">SUM(B27,B33,B38,B63,B69,B80,B96,B106,B110,B136)</f>
        <v>70182</v>
      </c>
      <c r="C24" s="173">
        <f t="shared" si="6"/>
        <v>566515</v>
      </c>
      <c r="D24" s="173">
        <f t="shared" si="6"/>
        <v>37763</v>
      </c>
      <c r="E24" s="173">
        <f t="shared" si="6"/>
        <v>12625</v>
      </c>
      <c r="F24" s="173">
        <f t="shared" si="6"/>
        <v>41274</v>
      </c>
      <c r="G24" s="173">
        <f t="shared" si="6"/>
        <v>474853</v>
      </c>
      <c r="H24" s="173">
        <f t="shared" si="6"/>
        <v>458724</v>
      </c>
      <c r="I24" s="173">
        <f t="shared" si="6"/>
        <v>16129</v>
      </c>
      <c r="J24" s="173">
        <f t="shared" si="6"/>
        <v>38065</v>
      </c>
      <c r="K24" s="173">
        <f t="shared" si="6"/>
        <v>97371</v>
      </c>
      <c r="L24" s="173">
        <f t="shared" si="6"/>
        <v>28653</v>
      </c>
      <c r="M24" s="173">
        <f t="shared" si="6"/>
        <v>406914</v>
      </c>
      <c r="N24" s="173">
        <f t="shared" si="6"/>
        <v>24487</v>
      </c>
      <c r="O24" s="173">
        <f t="shared" si="6"/>
        <v>358090</v>
      </c>
      <c r="P24" s="173">
        <f t="shared" si="6"/>
        <v>616</v>
      </c>
      <c r="Q24" s="173">
        <f t="shared" si="6"/>
        <v>2300</v>
      </c>
      <c r="R24" s="173">
        <f t="shared" si="6"/>
        <v>2848</v>
      </c>
      <c r="S24" s="174">
        <f t="shared" si="6"/>
        <v>59930</v>
      </c>
    </row>
    <row r="25" spans="1:19" ht="26.25" customHeight="1">
      <c r="A25" s="182" t="s">
        <v>135</v>
      </c>
      <c r="B25" s="173">
        <f aca="true" t="shared" si="7" ref="B25:S25">B24-B136</f>
        <v>69530</v>
      </c>
      <c r="C25" s="173">
        <f t="shared" si="7"/>
        <v>544808</v>
      </c>
      <c r="D25" s="173">
        <f t="shared" si="7"/>
        <v>37763</v>
      </c>
      <c r="E25" s="173">
        <f t="shared" si="7"/>
        <v>12625</v>
      </c>
      <c r="F25" s="173">
        <f t="shared" si="7"/>
        <v>41274</v>
      </c>
      <c r="G25" s="173">
        <f t="shared" si="7"/>
        <v>453146</v>
      </c>
      <c r="H25" s="173">
        <f t="shared" si="7"/>
        <v>437173</v>
      </c>
      <c r="I25" s="173">
        <f t="shared" si="7"/>
        <v>15973</v>
      </c>
      <c r="J25" s="173">
        <f t="shared" si="7"/>
        <v>38065</v>
      </c>
      <c r="K25" s="173">
        <f t="shared" si="7"/>
        <v>97371</v>
      </c>
      <c r="L25" s="173">
        <f t="shared" si="7"/>
        <v>28653</v>
      </c>
      <c r="M25" s="173">
        <f t="shared" si="7"/>
        <v>406914</v>
      </c>
      <c r="N25" s="173">
        <f t="shared" si="7"/>
        <v>24487</v>
      </c>
      <c r="O25" s="173">
        <f t="shared" si="7"/>
        <v>358090</v>
      </c>
      <c r="P25" s="173">
        <f t="shared" si="7"/>
        <v>616</v>
      </c>
      <c r="Q25" s="173">
        <f t="shared" si="7"/>
        <v>2300</v>
      </c>
      <c r="R25" s="173">
        <f t="shared" si="7"/>
        <v>2196</v>
      </c>
      <c r="S25" s="174">
        <f t="shared" si="7"/>
        <v>38223</v>
      </c>
    </row>
    <row r="26" spans="1:19" ht="6.75" customHeight="1">
      <c r="A26" s="17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50"/>
    </row>
    <row r="27" spans="1:19" ht="12">
      <c r="A27" s="175" t="s">
        <v>269</v>
      </c>
      <c r="B27" s="173">
        <f aca="true" t="shared" si="8" ref="B27:R27">SUM(B28:B31)</f>
        <v>69</v>
      </c>
      <c r="C27" s="173">
        <f t="shared" si="8"/>
        <v>852</v>
      </c>
      <c r="D27" s="173">
        <f t="shared" si="8"/>
        <v>5</v>
      </c>
      <c r="E27" s="173">
        <f t="shared" si="8"/>
        <v>2</v>
      </c>
      <c r="F27" s="173">
        <f t="shared" si="8"/>
        <v>112</v>
      </c>
      <c r="G27" s="173">
        <f t="shared" si="8"/>
        <v>733</v>
      </c>
      <c r="H27" s="173">
        <f t="shared" si="8"/>
        <v>726</v>
      </c>
      <c r="I27" s="173">
        <f t="shared" si="8"/>
        <v>7</v>
      </c>
      <c r="J27" s="173">
        <f t="shared" si="8"/>
        <v>5</v>
      </c>
      <c r="K27" s="173">
        <f t="shared" si="8"/>
        <v>30</v>
      </c>
      <c r="L27" s="173">
        <f t="shared" si="8"/>
        <v>64</v>
      </c>
      <c r="M27" s="173">
        <f t="shared" si="8"/>
        <v>822</v>
      </c>
      <c r="N27" s="173">
        <f t="shared" si="8"/>
        <v>63</v>
      </c>
      <c r="O27" s="173">
        <f t="shared" si="8"/>
        <v>812</v>
      </c>
      <c r="P27" s="177">
        <f t="shared" si="8"/>
        <v>0</v>
      </c>
      <c r="Q27" s="177">
        <f t="shared" si="8"/>
        <v>0</v>
      </c>
      <c r="R27" s="177">
        <f t="shared" si="8"/>
        <v>0</v>
      </c>
      <c r="S27" s="183">
        <f>SUM(S28:S31)</f>
        <v>0</v>
      </c>
    </row>
    <row r="28" spans="1:19" ht="12">
      <c r="A28" s="171" t="s">
        <v>270</v>
      </c>
      <c r="B28" s="179" t="s">
        <v>264</v>
      </c>
      <c r="C28" s="179" t="s">
        <v>264</v>
      </c>
      <c r="D28" s="179" t="s">
        <v>264</v>
      </c>
      <c r="E28" s="179" t="s">
        <v>264</v>
      </c>
      <c r="F28" s="179" t="s">
        <v>264</v>
      </c>
      <c r="G28" s="179" t="s">
        <v>264</v>
      </c>
      <c r="H28" s="179" t="s">
        <v>264</v>
      </c>
      <c r="I28" s="179" t="s">
        <v>264</v>
      </c>
      <c r="J28" s="179" t="s">
        <v>264</v>
      </c>
      <c r="K28" s="179" t="s">
        <v>264</v>
      </c>
      <c r="L28" s="179" t="s">
        <v>264</v>
      </c>
      <c r="M28" s="179" t="s">
        <v>264</v>
      </c>
      <c r="N28" s="179" t="s">
        <v>264</v>
      </c>
      <c r="O28" s="179" t="s">
        <v>264</v>
      </c>
      <c r="P28" s="179" t="s">
        <v>264</v>
      </c>
      <c r="Q28" s="179" t="s">
        <v>264</v>
      </c>
      <c r="R28" s="179" t="s">
        <v>264</v>
      </c>
      <c r="S28" s="181" t="s">
        <v>264</v>
      </c>
    </row>
    <row r="29" spans="1:19" ht="12">
      <c r="A29" s="171" t="s">
        <v>271</v>
      </c>
      <c r="B29" s="179" t="s">
        <v>264</v>
      </c>
      <c r="C29" s="179" t="s">
        <v>264</v>
      </c>
      <c r="D29" s="179" t="s">
        <v>264</v>
      </c>
      <c r="E29" s="179" t="s">
        <v>264</v>
      </c>
      <c r="F29" s="179" t="s">
        <v>264</v>
      </c>
      <c r="G29" s="179" t="s">
        <v>264</v>
      </c>
      <c r="H29" s="179" t="s">
        <v>264</v>
      </c>
      <c r="I29" s="179" t="s">
        <v>264</v>
      </c>
      <c r="J29" s="179" t="s">
        <v>264</v>
      </c>
      <c r="K29" s="179" t="s">
        <v>264</v>
      </c>
      <c r="L29" s="179" t="s">
        <v>264</v>
      </c>
      <c r="M29" s="179" t="s">
        <v>264</v>
      </c>
      <c r="N29" s="179" t="s">
        <v>264</v>
      </c>
      <c r="O29" s="179" t="s">
        <v>264</v>
      </c>
      <c r="P29" s="179" t="s">
        <v>264</v>
      </c>
      <c r="Q29" s="179" t="s">
        <v>264</v>
      </c>
      <c r="R29" s="179" t="s">
        <v>264</v>
      </c>
      <c r="S29" s="181" t="s">
        <v>264</v>
      </c>
    </row>
    <row r="30" spans="1:19" ht="12">
      <c r="A30" s="171" t="s">
        <v>272</v>
      </c>
      <c r="B30" s="164">
        <v>1</v>
      </c>
      <c r="C30" s="164">
        <v>3</v>
      </c>
      <c r="D30" s="179" t="s">
        <v>264</v>
      </c>
      <c r="E30" s="179" t="s">
        <v>264</v>
      </c>
      <c r="F30" s="179" t="s">
        <v>264</v>
      </c>
      <c r="G30" s="179">
        <v>3</v>
      </c>
      <c r="H30" s="164">
        <v>3</v>
      </c>
      <c r="I30" s="179" t="s">
        <v>264</v>
      </c>
      <c r="J30" s="179" t="s">
        <v>264</v>
      </c>
      <c r="K30" s="179" t="s">
        <v>264</v>
      </c>
      <c r="L30" s="164">
        <v>1</v>
      </c>
      <c r="M30" s="164">
        <v>3</v>
      </c>
      <c r="N30" s="164">
        <v>1</v>
      </c>
      <c r="O30" s="164">
        <v>3</v>
      </c>
      <c r="P30" s="179" t="s">
        <v>264</v>
      </c>
      <c r="Q30" s="179" t="s">
        <v>264</v>
      </c>
      <c r="R30" s="179" t="s">
        <v>264</v>
      </c>
      <c r="S30" s="181" t="s">
        <v>264</v>
      </c>
    </row>
    <row r="31" spans="1:19" ht="12">
      <c r="A31" s="171" t="s">
        <v>273</v>
      </c>
      <c r="B31" s="164">
        <v>68</v>
      </c>
      <c r="C31" s="164">
        <v>849</v>
      </c>
      <c r="D31" s="164">
        <v>5</v>
      </c>
      <c r="E31" s="164">
        <v>2</v>
      </c>
      <c r="F31" s="164">
        <v>112</v>
      </c>
      <c r="G31" s="164">
        <v>730</v>
      </c>
      <c r="H31" s="164">
        <v>723</v>
      </c>
      <c r="I31" s="164">
        <v>7</v>
      </c>
      <c r="J31" s="164">
        <v>5</v>
      </c>
      <c r="K31" s="164">
        <v>30</v>
      </c>
      <c r="L31" s="164">
        <v>63</v>
      </c>
      <c r="M31" s="164">
        <v>819</v>
      </c>
      <c r="N31" s="164">
        <v>62</v>
      </c>
      <c r="O31" s="164">
        <v>809</v>
      </c>
      <c r="P31" s="179" t="s">
        <v>264</v>
      </c>
      <c r="Q31" s="179" t="s">
        <v>264</v>
      </c>
      <c r="R31" s="179" t="s">
        <v>264</v>
      </c>
      <c r="S31" s="181" t="s">
        <v>264</v>
      </c>
    </row>
    <row r="32" spans="1:19" ht="6.75" customHeight="1">
      <c r="A32" s="171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50"/>
    </row>
    <row r="33" spans="1:19" ht="12">
      <c r="A33" s="175" t="s">
        <v>274</v>
      </c>
      <c r="B33" s="173">
        <f aca="true" t="shared" si="9" ref="B33:R33">SUM(B34:B36)</f>
        <v>8515</v>
      </c>
      <c r="C33" s="173">
        <f t="shared" si="9"/>
        <v>64039</v>
      </c>
      <c r="D33" s="173">
        <f t="shared" si="9"/>
        <v>4691</v>
      </c>
      <c r="E33" s="173">
        <f t="shared" si="9"/>
        <v>1117</v>
      </c>
      <c r="F33" s="173">
        <f t="shared" si="9"/>
        <v>8050</v>
      </c>
      <c r="G33" s="173">
        <f t="shared" si="9"/>
        <v>50181</v>
      </c>
      <c r="H33" s="173">
        <f t="shared" si="9"/>
        <v>46791</v>
      </c>
      <c r="I33" s="173">
        <f t="shared" si="9"/>
        <v>3390</v>
      </c>
      <c r="J33" s="173">
        <f t="shared" si="9"/>
        <v>4707</v>
      </c>
      <c r="K33" s="173">
        <f t="shared" si="9"/>
        <v>12991</v>
      </c>
      <c r="L33" s="173">
        <f t="shared" si="9"/>
        <v>3808</v>
      </c>
      <c r="M33" s="173">
        <f t="shared" si="9"/>
        <v>51048</v>
      </c>
      <c r="N33" s="173">
        <f t="shared" si="9"/>
        <v>3797</v>
      </c>
      <c r="O33" s="173">
        <f t="shared" si="9"/>
        <v>50931</v>
      </c>
      <c r="P33" s="173">
        <f t="shared" si="9"/>
        <v>0</v>
      </c>
      <c r="Q33" s="173">
        <f t="shared" si="9"/>
        <v>0</v>
      </c>
      <c r="R33" s="177">
        <f t="shared" si="9"/>
        <v>0</v>
      </c>
      <c r="S33" s="183">
        <f>SUM(S34:S36)</f>
        <v>0</v>
      </c>
    </row>
    <row r="34" spans="1:19" ht="12">
      <c r="A34" s="171" t="s">
        <v>275</v>
      </c>
      <c r="B34" s="164">
        <v>3360</v>
      </c>
      <c r="C34" s="164">
        <v>35982</v>
      </c>
      <c r="D34" s="164">
        <v>1431</v>
      </c>
      <c r="E34" s="164">
        <v>354</v>
      </c>
      <c r="F34" s="164">
        <v>4326</v>
      </c>
      <c r="G34" s="164">
        <v>29871</v>
      </c>
      <c r="H34" s="164">
        <v>27796</v>
      </c>
      <c r="I34" s="164">
        <v>2075</v>
      </c>
      <c r="J34" s="164">
        <v>1435</v>
      </c>
      <c r="K34" s="164">
        <v>5255</v>
      </c>
      <c r="L34" s="164">
        <v>1925</v>
      </c>
      <c r="M34" s="164">
        <v>30727</v>
      </c>
      <c r="N34" s="164">
        <v>1916</v>
      </c>
      <c r="O34" s="164">
        <v>30623</v>
      </c>
      <c r="P34" s="179" t="s">
        <v>264</v>
      </c>
      <c r="Q34" s="179" t="s">
        <v>264</v>
      </c>
      <c r="R34" s="179" t="s">
        <v>264</v>
      </c>
      <c r="S34" s="181" t="s">
        <v>264</v>
      </c>
    </row>
    <row r="35" spans="1:19" ht="13.5" customHeight="1">
      <c r="A35" s="171" t="s">
        <v>141</v>
      </c>
      <c r="B35" s="164">
        <v>3661</v>
      </c>
      <c r="C35" s="164">
        <v>14933</v>
      </c>
      <c r="D35" s="164">
        <v>2825</v>
      </c>
      <c r="E35" s="164">
        <v>624</v>
      </c>
      <c r="F35" s="164">
        <v>1722</v>
      </c>
      <c r="G35" s="164">
        <v>9762</v>
      </c>
      <c r="H35" s="164">
        <v>8788</v>
      </c>
      <c r="I35" s="164">
        <v>974</v>
      </c>
      <c r="J35" s="164">
        <v>2836</v>
      </c>
      <c r="K35" s="164">
        <v>6602</v>
      </c>
      <c r="L35" s="164">
        <v>825</v>
      </c>
      <c r="M35" s="164">
        <v>8331</v>
      </c>
      <c r="N35" s="164">
        <v>824</v>
      </c>
      <c r="O35" s="164">
        <v>8330</v>
      </c>
      <c r="P35" s="179" t="s">
        <v>276</v>
      </c>
      <c r="Q35" s="179" t="s">
        <v>276</v>
      </c>
      <c r="R35" s="179" t="s">
        <v>276</v>
      </c>
      <c r="S35" s="181" t="s">
        <v>276</v>
      </c>
    </row>
    <row r="36" spans="1:19" ht="12">
      <c r="A36" s="171" t="s">
        <v>277</v>
      </c>
      <c r="B36" s="164">
        <v>1494</v>
      </c>
      <c r="C36" s="164">
        <v>13124</v>
      </c>
      <c r="D36" s="164">
        <v>435</v>
      </c>
      <c r="E36" s="164">
        <v>139</v>
      </c>
      <c r="F36" s="164">
        <v>2002</v>
      </c>
      <c r="G36" s="164">
        <v>10548</v>
      </c>
      <c r="H36" s="164">
        <v>10207</v>
      </c>
      <c r="I36" s="164">
        <v>341</v>
      </c>
      <c r="J36" s="164">
        <v>436</v>
      </c>
      <c r="K36" s="164">
        <v>1134</v>
      </c>
      <c r="L36" s="164">
        <v>1058</v>
      </c>
      <c r="M36" s="164">
        <v>11990</v>
      </c>
      <c r="N36" s="164">
        <v>1057</v>
      </c>
      <c r="O36" s="164">
        <v>11978</v>
      </c>
      <c r="P36" s="179" t="s">
        <v>276</v>
      </c>
      <c r="Q36" s="179" t="s">
        <v>276</v>
      </c>
      <c r="R36" s="179" t="s">
        <v>276</v>
      </c>
      <c r="S36" s="181" t="s">
        <v>276</v>
      </c>
    </row>
    <row r="37" spans="1:19" ht="6.75" customHeight="1">
      <c r="A37" s="171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50"/>
    </row>
    <row r="38" spans="1:19" ht="12">
      <c r="A38" s="175" t="s">
        <v>278</v>
      </c>
      <c r="B38" s="173">
        <f aca="true" t="shared" si="10" ref="B38:R38">SUM(B39:B61)</f>
        <v>6873</v>
      </c>
      <c r="C38" s="173">
        <f t="shared" si="10"/>
        <v>131752</v>
      </c>
      <c r="D38" s="173">
        <f t="shared" si="10"/>
        <v>2940</v>
      </c>
      <c r="E38" s="173">
        <f t="shared" si="10"/>
        <v>1390</v>
      </c>
      <c r="F38" s="173">
        <f t="shared" si="10"/>
        <v>7316</v>
      </c>
      <c r="G38" s="173">
        <f>SUM(G39:G61)</f>
        <v>120106</v>
      </c>
      <c r="H38" s="173">
        <f t="shared" si="10"/>
        <v>118569</v>
      </c>
      <c r="I38" s="173">
        <f t="shared" si="10"/>
        <v>1537</v>
      </c>
      <c r="J38" s="173">
        <f t="shared" si="10"/>
        <v>2952</v>
      </c>
      <c r="K38" s="173">
        <f t="shared" si="10"/>
        <v>8754</v>
      </c>
      <c r="L38" s="173">
        <f t="shared" si="10"/>
        <v>3897</v>
      </c>
      <c r="M38" s="173">
        <f t="shared" si="10"/>
        <v>122876</v>
      </c>
      <c r="N38" s="173">
        <f t="shared" si="10"/>
        <v>3846</v>
      </c>
      <c r="O38" s="173">
        <f t="shared" si="10"/>
        <v>122097</v>
      </c>
      <c r="P38" s="173">
        <f t="shared" si="10"/>
        <v>21</v>
      </c>
      <c r="Q38" s="173">
        <f t="shared" si="10"/>
        <v>120</v>
      </c>
      <c r="R38" s="177">
        <f t="shared" si="10"/>
        <v>3</v>
      </c>
      <c r="S38" s="183">
        <f>SUM(S39:S61)</f>
        <v>2</v>
      </c>
    </row>
    <row r="39" spans="1:19" ht="12">
      <c r="A39" s="171" t="s">
        <v>279</v>
      </c>
      <c r="B39" s="164">
        <v>848</v>
      </c>
      <c r="C39" s="164">
        <v>16574</v>
      </c>
      <c r="D39" s="164">
        <v>358</v>
      </c>
      <c r="E39" s="164">
        <v>261</v>
      </c>
      <c r="F39" s="164">
        <v>1094</v>
      </c>
      <c r="G39" s="164">
        <v>14861</v>
      </c>
      <c r="H39" s="164">
        <v>14490</v>
      </c>
      <c r="I39" s="164">
        <v>371</v>
      </c>
      <c r="J39" s="164">
        <v>360</v>
      </c>
      <c r="K39" s="164">
        <v>1377</v>
      </c>
      <c r="L39" s="164">
        <v>478</v>
      </c>
      <c r="M39" s="164">
        <v>15135</v>
      </c>
      <c r="N39" s="164">
        <v>456</v>
      </c>
      <c r="O39" s="164">
        <v>14822</v>
      </c>
      <c r="P39" s="164">
        <v>10</v>
      </c>
      <c r="Q39" s="164">
        <v>62</v>
      </c>
      <c r="R39" s="179" t="s">
        <v>276</v>
      </c>
      <c r="S39" s="181" t="s">
        <v>276</v>
      </c>
    </row>
    <row r="40" spans="1:19" ht="12">
      <c r="A40" s="171" t="s">
        <v>280</v>
      </c>
      <c r="B40" s="164">
        <v>115</v>
      </c>
      <c r="C40" s="164">
        <v>2359</v>
      </c>
      <c r="D40" s="164">
        <v>12</v>
      </c>
      <c r="E40" s="164">
        <v>8</v>
      </c>
      <c r="F40" s="164">
        <v>227</v>
      </c>
      <c r="G40" s="164">
        <v>2112</v>
      </c>
      <c r="H40" s="164">
        <v>1999</v>
      </c>
      <c r="I40" s="164">
        <v>113</v>
      </c>
      <c r="J40" s="164">
        <v>12</v>
      </c>
      <c r="K40" s="164">
        <v>77</v>
      </c>
      <c r="L40" s="164">
        <v>100</v>
      </c>
      <c r="M40" s="164">
        <v>2278</v>
      </c>
      <c r="N40" s="164">
        <v>93</v>
      </c>
      <c r="O40" s="164">
        <v>2234</v>
      </c>
      <c r="P40" s="164">
        <v>2</v>
      </c>
      <c r="Q40" s="164">
        <v>4</v>
      </c>
      <c r="R40" s="179">
        <v>1</v>
      </c>
      <c r="S40" s="181" t="s">
        <v>276</v>
      </c>
    </row>
    <row r="41" spans="1:19" ht="27" customHeight="1">
      <c r="A41" s="184" t="s">
        <v>281</v>
      </c>
      <c r="B41" s="164">
        <v>325</v>
      </c>
      <c r="C41" s="164">
        <v>2471</v>
      </c>
      <c r="D41" s="164">
        <v>195</v>
      </c>
      <c r="E41" s="164">
        <v>104</v>
      </c>
      <c r="F41" s="164">
        <v>299</v>
      </c>
      <c r="G41" s="164">
        <v>1873</v>
      </c>
      <c r="H41" s="164">
        <v>1852</v>
      </c>
      <c r="I41" s="164">
        <v>21</v>
      </c>
      <c r="J41" s="164">
        <v>197</v>
      </c>
      <c r="K41" s="164">
        <v>585</v>
      </c>
      <c r="L41" s="164">
        <v>127</v>
      </c>
      <c r="M41" s="164">
        <v>1875</v>
      </c>
      <c r="N41" s="164">
        <v>125</v>
      </c>
      <c r="O41" s="164">
        <v>1868</v>
      </c>
      <c r="P41" s="179">
        <v>1</v>
      </c>
      <c r="Q41" s="179">
        <v>11</v>
      </c>
      <c r="R41" s="179" t="s">
        <v>276</v>
      </c>
      <c r="S41" s="181" t="s">
        <v>276</v>
      </c>
    </row>
    <row r="42" spans="1:19" ht="12">
      <c r="A42" s="171" t="s">
        <v>146</v>
      </c>
      <c r="B42" s="164">
        <v>658</v>
      </c>
      <c r="C42" s="164">
        <v>12517</v>
      </c>
      <c r="D42" s="164">
        <v>261</v>
      </c>
      <c r="E42" s="164">
        <v>133</v>
      </c>
      <c r="F42" s="164">
        <v>578</v>
      </c>
      <c r="G42" s="164">
        <v>11545</v>
      </c>
      <c r="H42" s="164">
        <v>11449</v>
      </c>
      <c r="I42" s="164">
        <v>96</v>
      </c>
      <c r="J42" s="164">
        <v>262</v>
      </c>
      <c r="K42" s="164">
        <v>1010</v>
      </c>
      <c r="L42" s="164">
        <v>396</v>
      </c>
      <c r="M42" s="164">
        <v>11507</v>
      </c>
      <c r="N42" s="164">
        <v>395</v>
      </c>
      <c r="O42" s="164">
        <v>11420</v>
      </c>
      <c r="P42" s="179" t="s">
        <v>276</v>
      </c>
      <c r="Q42" s="179" t="s">
        <v>276</v>
      </c>
      <c r="R42" s="179" t="s">
        <v>276</v>
      </c>
      <c r="S42" s="181" t="s">
        <v>276</v>
      </c>
    </row>
    <row r="43" spans="1:19" ht="12">
      <c r="A43" s="171" t="s">
        <v>147</v>
      </c>
      <c r="B43" s="164">
        <v>340</v>
      </c>
      <c r="C43" s="164">
        <v>2326</v>
      </c>
      <c r="D43" s="164">
        <v>170</v>
      </c>
      <c r="E43" s="164">
        <v>94</v>
      </c>
      <c r="F43" s="164">
        <v>328</v>
      </c>
      <c r="G43" s="164">
        <v>1734</v>
      </c>
      <c r="H43" s="164">
        <v>1661</v>
      </c>
      <c r="I43" s="164">
        <v>73</v>
      </c>
      <c r="J43" s="164">
        <v>171</v>
      </c>
      <c r="K43" s="164">
        <v>519</v>
      </c>
      <c r="L43" s="164">
        <v>169</v>
      </c>
      <c r="M43" s="164">
        <v>1807</v>
      </c>
      <c r="N43" s="164">
        <v>160</v>
      </c>
      <c r="O43" s="164">
        <v>1740</v>
      </c>
      <c r="P43" s="179" t="s">
        <v>276</v>
      </c>
      <c r="Q43" s="179" t="s">
        <v>276</v>
      </c>
      <c r="R43" s="179" t="s">
        <v>276</v>
      </c>
      <c r="S43" s="181" t="s">
        <v>276</v>
      </c>
    </row>
    <row r="44" spans="1:19" ht="12">
      <c r="A44" s="171" t="s">
        <v>282</v>
      </c>
      <c r="B44" s="164">
        <v>641</v>
      </c>
      <c r="C44" s="164">
        <v>3635</v>
      </c>
      <c r="D44" s="164">
        <v>500</v>
      </c>
      <c r="E44" s="164">
        <v>192</v>
      </c>
      <c r="F44" s="164">
        <v>293</v>
      </c>
      <c r="G44" s="164">
        <v>2650</v>
      </c>
      <c r="H44" s="164">
        <v>2604</v>
      </c>
      <c r="I44" s="164">
        <v>46</v>
      </c>
      <c r="J44" s="164">
        <v>500</v>
      </c>
      <c r="K44" s="164">
        <v>1006</v>
      </c>
      <c r="L44" s="164">
        <v>141</v>
      </c>
      <c r="M44" s="164">
        <v>2629</v>
      </c>
      <c r="N44" s="164">
        <v>141</v>
      </c>
      <c r="O44" s="164">
        <v>2629</v>
      </c>
      <c r="P44" s="179" t="s">
        <v>276</v>
      </c>
      <c r="Q44" s="179" t="s">
        <v>276</v>
      </c>
      <c r="R44" s="179" t="s">
        <v>276</v>
      </c>
      <c r="S44" s="181" t="s">
        <v>276</v>
      </c>
    </row>
    <row r="45" spans="1:19" ht="12">
      <c r="A45" s="171" t="s">
        <v>283</v>
      </c>
      <c r="B45" s="164">
        <v>105</v>
      </c>
      <c r="C45" s="164">
        <v>1460</v>
      </c>
      <c r="D45" s="164">
        <v>34</v>
      </c>
      <c r="E45" s="164">
        <v>19</v>
      </c>
      <c r="F45" s="164">
        <v>114</v>
      </c>
      <c r="G45" s="164">
        <v>1293</v>
      </c>
      <c r="H45" s="164">
        <v>1283</v>
      </c>
      <c r="I45" s="164">
        <v>10</v>
      </c>
      <c r="J45" s="164">
        <v>34</v>
      </c>
      <c r="K45" s="164">
        <v>93</v>
      </c>
      <c r="L45" s="164">
        <v>71</v>
      </c>
      <c r="M45" s="164">
        <v>1367</v>
      </c>
      <c r="N45" s="164">
        <v>70</v>
      </c>
      <c r="O45" s="164">
        <v>1363</v>
      </c>
      <c r="P45" s="179" t="s">
        <v>276</v>
      </c>
      <c r="Q45" s="179" t="s">
        <v>276</v>
      </c>
      <c r="R45" s="179" t="s">
        <v>276</v>
      </c>
      <c r="S45" s="181" t="s">
        <v>276</v>
      </c>
    </row>
    <row r="46" spans="1:19" ht="12">
      <c r="A46" s="171" t="s">
        <v>284</v>
      </c>
      <c r="B46" s="164">
        <v>360</v>
      </c>
      <c r="C46" s="164">
        <v>4281</v>
      </c>
      <c r="D46" s="164">
        <v>148</v>
      </c>
      <c r="E46" s="164">
        <v>63</v>
      </c>
      <c r="F46" s="164">
        <v>430</v>
      </c>
      <c r="G46" s="164">
        <v>3640</v>
      </c>
      <c r="H46" s="164">
        <v>3608</v>
      </c>
      <c r="I46" s="164">
        <v>32</v>
      </c>
      <c r="J46" s="164">
        <v>148</v>
      </c>
      <c r="K46" s="164">
        <v>482</v>
      </c>
      <c r="L46" s="164">
        <v>212</v>
      </c>
      <c r="M46" s="164">
        <v>3799</v>
      </c>
      <c r="N46" s="164">
        <v>209</v>
      </c>
      <c r="O46" s="164">
        <v>3687</v>
      </c>
      <c r="P46" s="179" t="s">
        <v>276</v>
      </c>
      <c r="Q46" s="179" t="s">
        <v>276</v>
      </c>
      <c r="R46" s="179" t="s">
        <v>276</v>
      </c>
      <c r="S46" s="181" t="s">
        <v>276</v>
      </c>
    </row>
    <row r="47" spans="1:19" ht="12">
      <c r="A47" s="171" t="s">
        <v>285</v>
      </c>
      <c r="B47" s="164">
        <v>53</v>
      </c>
      <c r="C47" s="164">
        <v>1837</v>
      </c>
      <c r="D47" s="164">
        <v>9</v>
      </c>
      <c r="E47" s="164">
        <v>7</v>
      </c>
      <c r="F47" s="164">
        <v>60</v>
      </c>
      <c r="G47" s="164">
        <v>1761</v>
      </c>
      <c r="H47" s="164">
        <v>1754</v>
      </c>
      <c r="I47" s="164">
        <v>7</v>
      </c>
      <c r="J47" s="164">
        <v>9</v>
      </c>
      <c r="K47" s="164">
        <v>28</v>
      </c>
      <c r="L47" s="164">
        <v>44</v>
      </c>
      <c r="M47" s="164">
        <v>1809</v>
      </c>
      <c r="N47" s="164">
        <v>42</v>
      </c>
      <c r="O47" s="164">
        <v>1732</v>
      </c>
      <c r="P47" s="179" t="s">
        <v>276</v>
      </c>
      <c r="Q47" s="179" t="s">
        <v>276</v>
      </c>
      <c r="R47" s="179" t="s">
        <v>276</v>
      </c>
      <c r="S47" s="181" t="s">
        <v>276</v>
      </c>
    </row>
    <row r="48" spans="1:19" ht="12">
      <c r="A48" s="171" t="s">
        <v>152</v>
      </c>
      <c r="B48" s="164">
        <v>21</v>
      </c>
      <c r="C48" s="164">
        <v>183</v>
      </c>
      <c r="D48" s="179" t="s">
        <v>276</v>
      </c>
      <c r="E48" s="179" t="s">
        <v>276</v>
      </c>
      <c r="F48" s="164">
        <v>4</v>
      </c>
      <c r="G48" s="164">
        <v>179</v>
      </c>
      <c r="H48" s="164">
        <v>176</v>
      </c>
      <c r="I48" s="164">
        <v>3</v>
      </c>
      <c r="J48" s="179" t="s">
        <v>276</v>
      </c>
      <c r="K48" s="179" t="s">
        <v>276</v>
      </c>
      <c r="L48" s="164">
        <v>13</v>
      </c>
      <c r="M48" s="164">
        <v>140</v>
      </c>
      <c r="N48" s="164">
        <v>13</v>
      </c>
      <c r="O48" s="164">
        <v>140</v>
      </c>
      <c r="P48" s="164">
        <v>8</v>
      </c>
      <c r="Q48" s="164">
        <v>43</v>
      </c>
      <c r="R48" s="179" t="s">
        <v>276</v>
      </c>
      <c r="S48" s="181" t="s">
        <v>276</v>
      </c>
    </row>
    <row r="49" spans="1:19" ht="12">
      <c r="A49" s="171" t="s">
        <v>153</v>
      </c>
      <c r="B49" s="164">
        <v>134</v>
      </c>
      <c r="C49" s="164">
        <v>3428</v>
      </c>
      <c r="D49" s="164">
        <v>24</v>
      </c>
      <c r="E49" s="164">
        <v>8</v>
      </c>
      <c r="F49" s="164">
        <v>164</v>
      </c>
      <c r="G49" s="164">
        <v>3232</v>
      </c>
      <c r="H49" s="164">
        <v>3214</v>
      </c>
      <c r="I49" s="164">
        <v>18</v>
      </c>
      <c r="J49" s="164">
        <v>24</v>
      </c>
      <c r="K49" s="164">
        <v>75</v>
      </c>
      <c r="L49" s="164">
        <v>110</v>
      </c>
      <c r="M49" s="164">
        <v>3353</v>
      </c>
      <c r="N49" s="164">
        <v>110</v>
      </c>
      <c r="O49" s="164">
        <v>3353</v>
      </c>
      <c r="P49" s="179" t="s">
        <v>276</v>
      </c>
      <c r="Q49" s="179" t="s">
        <v>276</v>
      </c>
      <c r="R49" s="179" t="s">
        <v>276</v>
      </c>
      <c r="S49" s="181" t="s">
        <v>276</v>
      </c>
    </row>
    <row r="50" spans="1:19" ht="12">
      <c r="A50" s="171" t="s">
        <v>286</v>
      </c>
      <c r="B50" s="164">
        <v>31</v>
      </c>
      <c r="C50" s="164">
        <v>515</v>
      </c>
      <c r="D50" s="164">
        <v>13</v>
      </c>
      <c r="E50" s="164">
        <v>5</v>
      </c>
      <c r="F50" s="164">
        <v>20</v>
      </c>
      <c r="G50" s="164">
        <v>477</v>
      </c>
      <c r="H50" s="164">
        <v>470</v>
      </c>
      <c r="I50" s="164">
        <v>7</v>
      </c>
      <c r="J50" s="164">
        <v>13</v>
      </c>
      <c r="K50" s="164">
        <v>37</v>
      </c>
      <c r="L50" s="164">
        <v>18</v>
      </c>
      <c r="M50" s="164">
        <v>478</v>
      </c>
      <c r="N50" s="164">
        <v>18</v>
      </c>
      <c r="O50" s="164">
        <v>478</v>
      </c>
      <c r="P50" s="179" t="s">
        <v>276</v>
      </c>
      <c r="Q50" s="179" t="s">
        <v>276</v>
      </c>
      <c r="R50" s="179" t="s">
        <v>276</v>
      </c>
      <c r="S50" s="181" t="s">
        <v>276</v>
      </c>
    </row>
    <row r="51" spans="1:19" ht="12">
      <c r="A51" s="171" t="s">
        <v>287</v>
      </c>
      <c r="B51" s="164">
        <v>112</v>
      </c>
      <c r="C51" s="164">
        <v>1336</v>
      </c>
      <c r="D51" s="164">
        <v>65</v>
      </c>
      <c r="E51" s="164">
        <v>41</v>
      </c>
      <c r="F51" s="164">
        <v>78</v>
      </c>
      <c r="G51" s="164">
        <v>1152</v>
      </c>
      <c r="H51" s="164">
        <v>1138</v>
      </c>
      <c r="I51" s="164">
        <v>14</v>
      </c>
      <c r="J51" s="164">
        <v>65</v>
      </c>
      <c r="K51" s="164">
        <v>270</v>
      </c>
      <c r="L51" s="164">
        <v>47</v>
      </c>
      <c r="M51" s="164">
        <v>1066</v>
      </c>
      <c r="N51" s="164">
        <v>47</v>
      </c>
      <c r="O51" s="164">
        <v>1066</v>
      </c>
      <c r="P51" s="179" t="s">
        <v>276</v>
      </c>
      <c r="Q51" s="179" t="s">
        <v>276</v>
      </c>
      <c r="R51" s="179" t="s">
        <v>276</v>
      </c>
      <c r="S51" s="181" t="s">
        <v>276</v>
      </c>
    </row>
    <row r="52" spans="1:19" ht="12">
      <c r="A52" s="171" t="s">
        <v>288</v>
      </c>
      <c r="B52" s="164">
        <v>219</v>
      </c>
      <c r="C52" s="164">
        <v>4392</v>
      </c>
      <c r="D52" s="164">
        <v>49</v>
      </c>
      <c r="E52" s="164">
        <v>26</v>
      </c>
      <c r="F52" s="164">
        <v>282</v>
      </c>
      <c r="G52" s="164">
        <v>4035</v>
      </c>
      <c r="H52" s="164">
        <v>3963</v>
      </c>
      <c r="I52" s="164">
        <v>72</v>
      </c>
      <c r="J52" s="164">
        <v>50</v>
      </c>
      <c r="K52" s="164">
        <v>145</v>
      </c>
      <c r="L52" s="164">
        <v>169</v>
      </c>
      <c r="M52" s="164">
        <v>4247</v>
      </c>
      <c r="N52" s="164">
        <v>169</v>
      </c>
      <c r="O52" s="164">
        <v>4247</v>
      </c>
      <c r="P52" s="179" t="s">
        <v>276</v>
      </c>
      <c r="Q52" s="179" t="s">
        <v>276</v>
      </c>
      <c r="R52" s="179" t="s">
        <v>276</v>
      </c>
      <c r="S52" s="181" t="s">
        <v>276</v>
      </c>
    </row>
    <row r="53" spans="1:19" ht="12">
      <c r="A53" s="171" t="s">
        <v>289</v>
      </c>
      <c r="B53" s="164">
        <v>60</v>
      </c>
      <c r="C53" s="164">
        <v>1099</v>
      </c>
      <c r="D53" s="164">
        <v>12</v>
      </c>
      <c r="E53" s="164">
        <v>6</v>
      </c>
      <c r="F53" s="164">
        <v>96</v>
      </c>
      <c r="G53" s="164">
        <v>985</v>
      </c>
      <c r="H53" s="164">
        <v>974</v>
      </c>
      <c r="I53" s="164">
        <v>11</v>
      </c>
      <c r="J53" s="164">
        <v>12</v>
      </c>
      <c r="K53" s="164">
        <v>41</v>
      </c>
      <c r="L53" s="164">
        <v>48</v>
      </c>
      <c r="M53" s="164">
        <v>1058</v>
      </c>
      <c r="N53" s="164">
        <v>48</v>
      </c>
      <c r="O53" s="164">
        <v>1058</v>
      </c>
      <c r="P53" s="179" t="s">
        <v>276</v>
      </c>
      <c r="Q53" s="179" t="s">
        <v>276</v>
      </c>
      <c r="R53" s="179" t="s">
        <v>276</v>
      </c>
      <c r="S53" s="181" t="s">
        <v>276</v>
      </c>
    </row>
    <row r="54" spans="1:19" ht="12">
      <c r="A54" s="171" t="s">
        <v>290</v>
      </c>
      <c r="B54" s="164">
        <v>72</v>
      </c>
      <c r="C54" s="164">
        <v>1310</v>
      </c>
      <c r="D54" s="164">
        <v>17</v>
      </c>
      <c r="E54" s="164">
        <v>8</v>
      </c>
      <c r="F54" s="164">
        <v>98</v>
      </c>
      <c r="G54" s="164">
        <v>1187</v>
      </c>
      <c r="H54" s="164">
        <v>1173</v>
      </c>
      <c r="I54" s="164">
        <v>14</v>
      </c>
      <c r="J54" s="164">
        <v>17</v>
      </c>
      <c r="K54" s="164">
        <v>47</v>
      </c>
      <c r="L54" s="164">
        <v>55</v>
      </c>
      <c r="M54" s="164">
        <v>1263</v>
      </c>
      <c r="N54" s="164">
        <v>55</v>
      </c>
      <c r="O54" s="164">
        <v>1263</v>
      </c>
      <c r="P54" s="179" t="s">
        <v>276</v>
      </c>
      <c r="Q54" s="179" t="s">
        <v>276</v>
      </c>
      <c r="R54" s="179" t="s">
        <v>276</v>
      </c>
      <c r="S54" s="181" t="s">
        <v>276</v>
      </c>
    </row>
    <row r="55" spans="1:19" ht="12">
      <c r="A55" s="171" t="s">
        <v>291</v>
      </c>
      <c r="B55" s="164">
        <v>617</v>
      </c>
      <c r="C55" s="164">
        <v>5255</v>
      </c>
      <c r="D55" s="164">
        <v>300</v>
      </c>
      <c r="E55" s="164">
        <v>120</v>
      </c>
      <c r="F55" s="164">
        <v>644</v>
      </c>
      <c r="G55" s="164">
        <v>4191</v>
      </c>
      <c r="H55" s="164">
        <v>4087</v>
      </c>
      <c r="I55" s="164">
        <v>104</v>
      </c>
      <c r="J55" s="164">
        <v>302</v>
      </c>
      <c r="K55" s="164">
        <v>800</v>
      </c>
      <c r="L55" s="164">
        <v>315</v>
      </c>
      <c r="M55" s="164">
        <v>4455</v>
      </c>
      <c r="N55" s="164">
        <v>313</v>
      </c>
      <c r="O55" s="164">
        <v>4430</v>
      </c>
      <c r="P55" s="179" t="s">
        <v>276</v>
      </c>
      <c r="Q55" s="179" t="s">
        <v>276</v>
      </c>
      <c r="R55" s="179" t="s">
        <v>276</v>
      </c>
      <c r="S55" s="181" t="s">
        <v>276</v>
      </c>
    </row>
    <row r="56" spans="1:19" ht="12">
      <c r="A56" s="171" t="s">
        <v>292</v>
      </c>
      <c r="B56" s="164">
        <v>728</v>
      </c>
      <c r="C56" s="164">
        <v>13032</v>
      </c>
      <c r="D56" s="164">
        <v>279</v>
      </c>
      <c r="E56" s="164">
        <v>107</v>
      </c>
      <c r="F56" s="164">
        <v>893</v>
      </c>
      <c r="G56" s="164">
        <v>11753</v>
      </c>
      <c r="H56" s="164">
        <v>11670</v>
      </c>
      <c r="I56" s="164">
        <v>83</v>
      </c>
      <c r="J56" s="164">
        <v>281</v>
      </c>
      <c r="K56" s="164">
        <v>640</v>
      </c>
      <c r="L56" s="164">
        <v>447</v>
      </c>
      <c r="M56" s="164">
        <v>12392</v>
      </c>
      <c r="N56" s="164">
        <v>446</v>
      </c>
      <c r="O56" s="164">
        <v>12354</v>
      </c>
      <c r="P56" s="179" t="s">
        <v>276</v>
      </c>
      <c r="Q56" s="179" t="s">
        <v>276</v>
      </c>
      <c r="R56" s="179" t="s">
        <v>276</v>
      </c>
      <c r="S56" s="181" t="s">
        <v>276</v>
      </c>
    </row>
    <row r="57" spans="1:19" ht="12">
      <c r="A57" s="171" t="s">
        <v>293</v>
      </c>
      <c r="B57" s="164">
        <v>735</v>
      </c>
      <c r="C57" s="164">
        <v>40634</v>
      </c>
      <c r="D57" s="164">
        <v>155</v>
      </c>
      <c r="E57" s="164">
        <v>60</v>
      </c>
      <c r="F57" s="164">
        <v>994</v>
      </c>
      <c r="G57" s="164">
        <v>39425</v>
      </c>
      <c r="H57" s="164">
        <v>39168</v>
      </c>
      <c r="I57" s="164">
        <v>257</v>
      </c>
      <c r="J57" s="164">
        <v>156</v>
      </c>
      <c r="K57" s="164">
        <v>682</v>
      </c>
      <c r="L57" s="164">
        <v>579</v>
      </c>
      <c r="M57" s="164">
        <v>39952</v>
      </c>
      <c r="N57" s="164">
        <v>579</v>
      </c>
      <c r="O57" s="164">
        <v>39952</v>
      </c>
      <c r="P57" s="179" t="s">
        <v>276</v>
      </c>
      <c r="Q57" s="179" t="s">
        <v>276</v>
      </c>
      <c r="R57" s="179" t="s">
        <v>276</v>
      </c>
      <c r="S57" s="181" t="s">
        <v>276</v>
      </c>
    </row>
    <row r="58" spans="1:19" ht="12">
      <c r="A58" s="171" t="s">
        <v>294</v>
      </c>
      <c r="B58" s="164">
        <v>230</v>
      </c>
      <c r="C58" s="164">
        <v>6381</v>
      </c>
      <c r="D58" s="164">
        <v>69</v>
      </c>
      <c r="E58" s="164">
        <v>32</v>
      </c>
      <c r="F58" s="164">
        <v>275</v>
      </c>
      <c r="G58" s="164">
        <v>6005</v>
      </c>
      <c r="H58" s="164">
        <v>5935</v>
      </c>
      <c r="I58" s="164">
        <v>70</v>
      </c>
      <c r="J58" s="164">
        <v>69</v>
      </c>
      <c r="K58" s="164">
        <v>193</v>
      </c>
      <c r="L58" s="164">
        <v>161</v>
      </c>
      <c r="M58" s="164">
        <v>6188</v>
      </c>
      <c r="N58" s="164">
        <v>161</v>
      </c>
      <c r="O58" s="164">
        <v>6188</v>
      </c>
      <c r="P58" s="179" t="s">
        <v>276</v>
      </c>
      <c r="Q58" s="179" t="s">
        <v>276</v>
      </c>
      <c r="R58" s="179" t="s">
        <v>276</v>
      </c>
      <c r="S58" s="181" t="s">
        <v>276</v>
      </c>
    </row>
    <row r="59" spans="1:19" ht="12">
      <c r="A59" s="171" t="s">
        <v>295</v>
      </c>
      <c r="B59" s="164">
        <v>115</v>
      </c>
      <c r="C59" s="164">
        <v>4091</v>
      </c>
      <c r="D59" s="164">
        <v>25</v>
      </c>
      <c r="E59" s="164">
        <v>10</v>
      </c>
      <c r="F59" s="164">
        <v>145</v>
      </c>
      <c r="G59" s="164">
        <v>3911</v>
      </c>
      <c r="H59" s="164">
        <v>3903</v>
      </c>
      <c r="I59" s="164">
        <v>8</v>
      </c>
      <c r="J59" s="164">
        <v>25</v>
      </c>
      <c r="K59" s="164">
        <v>97</v>
      </c>
      <c r="L59" s="164">
        <v>90</v>
      </c>
      <c r="M59" s="164">
        <v>3994</v>
      </c>
      <c r="N59" s="164">
        <v>90</v>
      </c>
      <c r="O59" s="164">
        <v>3994</v>
      </c>
      <c r="P59" s="179" t="s">
        <v>276</v>
      </c>
      <c r="Q59" s="179" t="s">
        <v>276</v>
      </c>
      <c r="R59" s="179" t="s">
        <v>276</v>
      </c>
      <c r="S59" s="181" t="s">
        <v>276</v>
      </c>
    </row>
    <row r="60" spans="1:19" ht="12">
      <c r="A60" s="171" t="s">
        <v>296</v>
      </c>
      <c r="B60" s="179" t="s">
        <v>276</v>
      </c>
      <c r="C60" s="179" t="s">
        <v>276</v>
      </c>
      <c r="D60" s="179" t="s">
        <v>276</v>
      </c>
      <c r="E60" s="179" t="s">
        <v>276</v>
      </c>
      <c r="F60" s="179" t="s">
        <v>276</v>
      </c>
      <c r="G60" s="185" t="s">
        <v>276</v>
      </c>
      <c r="H60" s="179" t="s">
        <v>276</v>
      </c>
      <c r="I60" s="179" t="s">
        <v>276</v>
      </c>
      <c r="J60" s="179" t="s">
        <v>276</v>
      </c>
      <c r="K60" s="179" t="s">
        <v>276</v>
      </c>
      <c r="L60" s="179" t="s">
        <v>276</v>
      </c>
      <c r="M60" s="179" t="s">
        <v>276</v>
      </c>
      <c r="N60" s="179" t="s">
        <v>276</v>
      </c>
      <c r="O60" s="179" t="s">
        <v>276</v>
      </c>
      <c r="P60" s="179" t="s">
        <v>276</v>
      </c>
      <c r="Q60" s="179" t="s">
        <v>276</v>
      </c>
      <c r="R60" s="179" t="s">
        <v>276</v>
      </c>
      <c r="S60" s="181" t="s">
        <v>276</v>
      </c>
    </row>
    <row r="61" spans="1:19" ht="12">
      <c r="A61" s="171" t="s">
        <v>297</v>
      </c>
      <c r="B61" s="164">
        <v>354</v>
      </c>
      <c r="C61" s="164">
        <v>2636</v>
      </c>
      <c r="D61" s="164">
        <v>245</v>
      </c>
      <c r="E61" s="164">
        <v>86</v>
      </c>
      <c r="F61" s="164">
        <v>200</v>
      </c>
      <c r="G61" s="164">
        <v>2105</v>
      </c>
      <c r="H61" s="164">
        <v>1998</v>
      </c>
      <c r="I61" s="164">
        <v>107</v>
      </c>
      <c r="J61" s="164">
        <v>245</v>
      </c>
      <c r="K61" s="164">
        <v>550</v>
      </c>
      <c r="L61" s="164">
        <v>107</v>
      </c>
      <c r="M61" s="164">
        <v>2084</v>
      </c>
      <c r="N61" s="164">
        <v>106</v>
      </c>
      <c r="O61" s="164">
        <v>2079</v>
      </c>
      <c r="P61" s="179" t="s">
        <v>276</v>
      </c>
      <c r="Q61" s="179" t="s">
        <v>276</v>
      </c>
      <c r="R61" s="179">
        <v>2</v>
      </c>
      <c r="S61" s="181">
        <v>2</v>
      </c>
    </row>
    <row r="62" spans="1:19" ht="6.75" customHeight="1">
      <c r="A62" s="171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50"/>
    </row>
    <row r="63" spans="1:19" ht="12">
      <c r="A63" s="175" t="s">
        <v>298</v>
      </c>
      <c r="B63" s="173">
        <f aca="true" t="shared" si="11" ref="B63:R63">SUM(B64:B67)</f>
        <v>163</v>
      </c>
      <c r="C63" s="173">
        <f t="shared" si="11"/>
        <v>2926</v>
      </c>
      <c r="D63" s="177">
        <f t="shared" si="11"/>
        <v>0</v>
      </c>
      <c r="E63" s="177">
        <f t="shared" si="11"/>
        <v>0</v>
      </c>
      <c r="F63" s="173">
        <f t="shared" si="11"/>
        <v>60</v>
      </c>
      <c r="G63" s="173">
        <f t="shared" si="11"/>
        <v>2866</v>
      </c>
      <c r="H63" s="173">
        <f t="shared" si="11"/>
        <v>2844</v>
      </c>
      <c r="I63" s="173">
        <f t="shared" si="11"/>
        <v>22</v>
      </c>
      <c r="J63" s="177">
        <f t="shared" si="11"/>
        <v>0</v>
      </c>
      <c r="K63" s="177">
        <f t="shared" si="11"/>
        <v>0</v>
      </c>
      <c r="L63" s="173">
        <f t="shared" si="11"/>
        <v>51</v>
      </c>
      <c r="M63" s="173">
        <f t="shared" si="11"/>
        <v>1735</v>
      </c>
      <c r="N63" s="173">
        <f t="shared" si="11"/>
        <v>49</v>
      </c>
      <c r="O63" s="173">
        <f t="shared" si="11"/>
        <v>1717</v>
      </c>
      <c r="P63" s="173">
        <f t="shared" si="11"/>
        <v>0</v>
      </c>
      <c r="Q63" s="173">
        <f t="shared" si="11"/>
        <v>0</v>
      </c>
      <c r="R63" s="173">
        <f t="shared" si="11"/>
        <v>112</v>
      </c>
      <c r="S63" s="174">
        <f>SUM(S64:S67)</f>
        <v>1191</v>
      </c>
    </row>
    <row r="64" spans="1:19" ht="12">
      <c r="A64" s="171" t="s">
        <v>299</v>
      </c>
      <c r="B64" s="164">
        <v>26</v>
      </c>
      <c r="C64" s="164">
        <v>1377</v>
      </c>
      <c r="D64" s="179" t="s">
        <v>276</v>
      </c>
      <c r="E64" s="179" t="s">
        <v>276</v>
      </c>
      <c r="F64" s="164">
        <v>8</v>
      </c>
      <c r="G64" s="164">
        <v>1369</v>
      </c>
      <c r="H64" s="164">
        <v>1361</v>
      </c>
      <c r="I64" s="164">
        <v>8</v>
      </c>
      <c r="J64" s="179" t="s">
        <v>276</v>
      </c>
      <c r="K64" s="179" t="s">
        <v>276</v>
      </c>
      <c r="L64" s="164">
        <v>23</v>
      </c>
      <c r="M64" s="164">
        <v>1266</v>
      </c>
      <c r="N64" s="164">
        <v>23</v>
      </c>
      <c r="O64" s="164">
        <v>1266</v>
      </c>
      <c r="P64" s="179" t="s">
        <v>276</v>
      </c>
      <c r="Q64" s="179" t="s">
        <v>276</v>
      </c>
      <c r="R64" s="164">
        <v>3</v>
      </c>
      <c r="S64" s="150">
        <v>111</v>
      </c>
    </row>
    <row r="65" spans="1:19" ht="12">
      <c r="A65" s="171" t="s">
        <v>300</v>
      </c>
      <c r="B65" s="164">
        <v>14</v>
      </c>
      <c r="C65" s="164">
        <v>289</v>
      </c>
      <c r="D65" s="179" t="s">
        <v>276</v>
      </c>
      <c r="E65" s="179" t="s">
        <v>276</v>
      </c>
      <c r="F65" s="164">
        <v>27</v>
      </c>
      <c r="G65" s="164">
        <v>262</v>
      </c>
      <c r="H65" s="164">
        <v>256</v>
      </c>
      <c r="I65" s="164">
        <v>6</v>
      </c>
      <c r="J65" s="179" t="s">
        <v>276</v>
      </c>
      <c r="K65" s="179" t="s">
        <v>276</v>
      </c>
      <c r="L65" s="164">
        <v>12</v>
      </c>
      <c r="M65" s="164">
        <v>266</v>
      </c>
      <c r="N65" s="164">
        <v>11</v>
      </c>
      <c r="O65" s="164">
        <v>253</v>
      </c>
      <c r="P65" s="179" t="s">
        <v>276</v>
      </c>
      <c r="Q65" s="179" t="s">
        <v>276</v>
      </c>
      <c r="R65" s="164">
        <v>2</v>
      </c>
      <c r="S65" s="150">
        <v>23</v>
      </c>
    </row>
    <row r="66" spans="1:19" ht="12">
      <c r="A66" s="171" t="s">
        <v>301</v>
      </c>
      <c r="B66" s="179">
        <v>1</v>
      </c>
      <c r="C66" s="179">
        <v>10</v>
      </c>
      <c r="D66" s="179" t="s">
        <v>276</v>
      </c>
      <c r="E66" s="179" t="s">
        <v>276</v>
      </c>
      <c r="F66" s="179">
        <v>1</v>
      </c>
      <c r="G66" s="185">
        <v>9</v>
      </c>
      <c r="H66" s="179">
        <v>9</v>
      </c>
      <c r="I66" s="179" t="s">
        <v>276</v>
      </c>
      <c r="J66" s="179" t="s">
        <v>276</v>
      </c>
      <c r="K66" s="179" t="s">
        <v>276</v>
      </c>
      <c r="L66" s="179">
        <v>1</v>
      </c>
      <c r="M66" s="179">
        <v>10</v>
      </c>
      <c r="N66" s="179">
        <v>1</v>
      </c>
      <c r="O66" s="179">
        <v>10</v>
      </c>
      <c r="P66" s="179" t="s">
        <v>276</v>
      </c>
      <c r="Q66" s="179" t="s">
        <v>276</v>
      </c>
      <c r="R66" s="179" t="s">
        <v>276</v>
      </c>
      <c r="S66" s="181" t="s">
        <v>276</v>
      </c>
    </row>
    <row r="67" spans="1:19" ht="12">
      <c r="A67" s="171" t="s">
        <v>302</v>
      </c>
      <c r="B67" s="164">
        <v>122</v>
      </c>
      <c r="C67" s="164">
        <v>1250</v>
      </c>
      <c r="D67" s="179" t="s">
        <v>276</v>
      </c>
      <c r="E67" s="179" t="s">
        <v>276</v>
      </c>
      <c r="F67" s="164">
        <v>24</v>
      </c>
      <c r="G67" s="164">
        <v>1226</v>
      </c>
      <c r="H67" s="164">
        <v>1218</v>
      </c>
      <c r="I67" s="164">
        <v>8</v>
      </c>
      <c r="J67" s="179" t="s">
        <v>276</v>
      </c>
      <c r="K67" s="179" t="s">
        <v>276</v>
      </c>
      <c r="L67" s="164">
        <v>15</v>
      </c>
      <c r="M67" s="164">
        <v>193</v>
      </c>
      <c r="N67" s="164">
        <v>14</v>
      </c>
      <c r="O67" s="164">
        <v>188</v>
      </c>
      <c r="P67" s="179" t="s">
        <v>276</v>
      </c>
      <c r="Q67" s="179" t="s">
        <v>276</v>
      </c>
      <c r="R67" s="164">
        <v>107</v>
      </c>
      <c r="S67" s="150">
        <v>1057</v>
      </c>
    </row>
    <row r="68" spans="1:19" ht="6.75" customHeight="1">
      <c r="A68" s="171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50"/>
    </row>
    <row r="69" spans="1:19" ht="12">
      <c r="A69" s="175" t="s">
        <v>303</v>
      </c>
      <c r="B69" s="173">
        <f>SUM(B70:B78)</f>
        <v>1644</v>
      </c>
      <c r="C69" s="173">
        <f>SUM(C70:C78)</f>
        <v>25849</v>
      </c>
      <c r="D69" s="173">
        <f aca="true" t="shared" si="12" ref="D69:S69">SUM(D70:D78)</f>
        <v>356</v>
      </c>
      <c r="E69" s="173">
        <f t="shared" si="12"/>
        <v>99</v>
      </c>
      <c r="F69" s="173">
        <f t="shared" si="12"/>
        <v>1010</v>
      </c>
      <c r="G69" s="173">
        <f t="shared" si="12"/>
        <v>24384</v>
      </c>
      <c r="H69" s="173">
        <f t="shared" si="12"/>
        <v>23198</v>
      </c>
      <c r="I69" s="173">
        <f t="shared" si="12"/>
        <v>1186</v>
      </c>
      <c r="J69" s="173">
        <f t="shared" si="12"/>
        <v>359</v>
      </c>
      <c r="K69" s="173">
        <f t="shared" si="12"/>
        <v>648</v>
      </c>
      <c r="L69" s="173">
        <f t="shared" si="12"/>
        <v>958</v>
      </c>
      <c r="M69" s="173">
        <f t="shared" si="12"/>
        <v>20860</v>
      </c>
      <c r="N69" s="173">
        <f t="shared" si="12"/>
        <v>920</v>
      </c>
      <c r="O69" s="173">
        <f t="shared" si="12"/>
        <v>20644</v>
      </c>
      <c r="P69" s="173">
        <f t="shared" si="12"/>
        <v>24</v>
      </c>
      <c r="Q69" s="173">
        <f t="shared" si="12"/>
        <v>126</v>
      </c>
      <c r="R69" s="173">
        <f t="shared" si="12"/>
        <v>303</v>
      </c>
      <c r="S69" s="174">
        <f t="shared" si="12"/>
        <v>4215</v>
      </c>
    </row>
    <row r="70" spans="1:19" ht="12">
      <c r="A70" s="171" t="s">
        <v>304</v>
      </c>
      <c r="B70" s="164">
        <v>56</v>
      </c>
      <c r="C70" s="164">
        <v>1365</v>
      </c>
      <c r="D70" s="179" t="s">
        <v>276</v>
      </c>
      <c r="E70" s="179" t="s">
        <v>276</v>
      </c>
      <c r="F70" s="164">
        <v>22</v>
      </c>
      <c r="G70" s="164">
        <v>1343</v>
      </c>
      <c r="H70" s="164">
        <v>1315</v>
      </c>
      <c r="I70" s="164">
        <v>28</v>
      </c>
      <c r="J70" s="179" t="s">
        <v>276</v>
      </c>
      <c r="K70" s="179" t="s">
        <v>276</v>
      </c>
      <c r="L70" s="164">
        <v>55</v>
      </c>
      <c r="M70" s="164">
        <v>1346</v>
      </c>
      <c r="N70" s="164">
        <v>54</v>
      </c>
      <c r="O70" s="164">
        <v>1343</v>
      </c>
      <c r="P70" s="179" t="s">
        <v>276</v>
      </c>
      <c r="Q70" s="179" t="s">
        <v>276</v>
      </c>
      <c r="R70" s="164">
        <v>1</v>
      </c>
      <c r="S70" s="150">
        <v>19</v>
      </c>
    </row>
    <row r="71" spans="1:19" ht="12">
      <c r="A71" s="171" t="s">
        <v>305</v>
      </c>
      <c r="B71" s="164">
        <v>214</v>
      </c>
      <c r="C71" s="164">
        <v>3850</v>
      </c>
      <c r="D71" s="164">
        <v>66</v>
      </c>
      <c r="E71" s="164">
        <v>9</v>
      </c>
      <c r="F71" s="164">
        <v>174</v>
      </c>
      <c r="G71" s="164">
        <v>3601</v>
      </c>
      <c r="H71" s="164">
        <v>3495</v>
      </c>
      <c r="I71" s="164">
        <v>106</v>
      </c>
      <c r="J71" s="164">
        <v>66</v>
      </c>
      <c r="K71" s="164">
        <v>84</v>
      </c>
      <c r="L71" s="164">
        <v>145</v>
      </c>
      <c r="M71" s="164">
        <v>3760</v>
      </c>
      <c r="N71" s="164">
        <v>145</v>
      </c>
      <c r="O71" s="164">
        <v>3760</v>
      </c>
      <c r="P71" s="164">
        <v>1</v>
      </c>
      <c r="Q71" s="164">
        <v>2</v>
      </c>
      <c r="R71" s="164">
        <v>2</v>
      </c>
      <c r="S71" s="150">
        <v>4</v>
      </c>
    </row>
    <row r="72" spans="1:19" ht="12">
      <c r="A72" s="171" t="s">
        <v>306</v>
      </c>
      <c r="B72" s="164">
        <v>612</v>
      </c>
      <c r="C72" s="164">
        <v>12438</v>
      </c>
      <c r="D72" s="164">
        <v>151</v>
      </c>
      <c r="E72" s="164">
        <v>38</v>
      </c>
      <c r="F72" s="164">
        <v>594</v>
      </c>
      <c r="G72" s="164">
        <v>11655</v>
      </c>
      <c r="H72" s="164">
        <v>11307</v>
      </c>
      <c r="I72" s="164">
        <v>348</v>
      </c>
      <c r="J72" s="164">
        <v>152</v>
      </c>
      <c r="K72" s="164">
        <v>280</v>
      </c>
      <c r="L72" s="164">
        <v>460</v>
      </c>
      <c r="M72" s="164">
        <v>12158</v>
      </c>
      <c r="N72" s="164">
        <v>452</v>
      </c>
      <c r="O72" s="164">
        <v>12101</v>
      </c>
      <c r="P72" s="179" t="s">
        <v>276</v>
      </c>
      <c r="Q72" s="179" t="s">
        <v>276</v>
      </c>
      <c r="R72" s="179" t="s">
        <v>276</v>
      </c>
      <c r="S72" s="181" t="s">
        <v>276</v>
      </c>
    </row>
    <row r="73" spans="1:19" ht="12">
      <c r="A73" s="171" t="s">
        <v>307</v>
      </c>
      <c r="B73" s="164">
        <v>7</v>
      </c>
      <c r="C73" s="164">
        <v>152</v>
      </c>
      <c r="D73" s="179" t="s">
        <v>276</v>
      </c>
      <c r="E73" s="179" t="s">
        <v>276</v>
      </c>
      <c r="F73" s="164">
        <v>12</v>
      </c>
      <c r="G73" s="164">
        <v>140</v>
      </c>
      <c r="H73" s="164">
        <v>128</v>
      </c>
      <c r="I73" s="164">
        <v>12</v>
      </c>
      <c r="J73" s="179" t="s">
        <v>276</v>
      </c>
      <c r="K73" s="179" t="s">
        <v>276</v>
      </c>
      <c r="L73" s="164">
        <v>5</v>
      </c>
      <c r="M73" s="164">
        <v>135</v>
      </c>
      <c r="N73" s="164">
        <v>5</v>
      </c>
      <c r="O73" s="164">
        <v>135</v>
      </c>
      <c r="P73" s="179" t="s">
        <v>276</v>
      </c>
      <c r="Q73" s="179" t="s">
        <v>276</v>
      </c>
      <c r="R73" s="164">
        <v>2</v>
      </c>
      <c r="S73" s="150">
        <v>17</v>
      </c>
    </row>
    <row r="74" spans="1:19" ht="12">
      <c r="A74" s="171" t="s">
        <v>308</v>
      </c>
      <c r="B74" s="164">
        <v>7</v>
      </c>
      <c r="C74" s="164">
        <v>95</v>
      </c>
      <c r="D74" s="179" t="s">
        <v>276</v>
      </c>
      <c r="E74" s="179" t="s">
        <v>276</v>
      </c>
      <c r="F74" s="179">
        <v>2</v>
      </c>
      <c r="G74" s="164">
        <v>93</v>
      </c>
      <c r="H74" s="164">
        <v>91</v>
      </c>
      <c r="I74" s="164">
        <v>2</v>
      </c>
      <c r="J74" s="179" t="s">
        <v>276</v>
      </c>
      <c r="K74" s="179" t="s">
        <v>276</v>
      </c>
      <c r="L74" s="164">
        <v>7</v>
      </c>
      <c r="M74" s="164">
        <v>95</v>
      </c>
      <c r="N74" s="164">
        <v>7</v>
      </c>
      <c r="O74" s="164">
        <v>95</v>
      </c>
      <c r="P74" s="179" t="s">
        <v>276</v>
      </c>
      <c r="Q74" s="179" t="s">
        <v>276</v>
      </c>
      <c r="R74" s="179" t="s">
        <v>276</v>
      </c>
      <c r="S74" s="181" t="s">
        <v>276</v>
      </c>
    </row>
    <row r="75" spans="1:19" ht="12">
      <c r="A75" s="171" t="s">
        <v>309</v>
      </c>
      <c r="B75" s="164">
        <v>45</v>
      </c>
      <c r="C75" s="164">
        <v>523</v>
      </c>
      <c r="D75" s="179" t="s">
        <v>276</v>
      </c>
      <c r="E75" s="179" t="s">
        <v>276</v>
      </c>
      <c r="F75" s="164">
        <v>33</v>
      </c>
      <c r="G75" s="164">
        <v>490</v>
      </c>
      <c r="H75" s="164">
        <v>487</v>
      </c>
      <c r="I75" s="164">
        <v>3</v>
      </c>
      <c r="J75" s="179" t="s">
        <v>276</v>
      </c>
      <c r="K75" s="179" t="s">
        <v>276</v>
      </c>
      <c r="L75" s="164">
        <v>44</v>
      </c>
      <c r="M75" s="164">
        <v>521</v>
      </c>
      <c r="N75" s="164">
        <v>39</v>
      </c>
      <c r="O75" s="164">
        <v>493</v>
      </c>
      <c r="P75" s="179">
        <v>1</v>
      </c>
      <c r="Q75" s="179">
        <v>2</v>
      </c>
      <c r="R75" s="179" t="s">
        <v>276</v>
      </c>
      <c r="S75" s="181" t="s">
        <v>276</v>
      </c>
    </row>
    <row r="76" spans="1:19" ht="12">
      <c r="A76" s="171" t="s">
        <v>176</v>
      </c>
      <c r="B76" s="164">
        <v>204</v>
      </c>
      <c r="C76" s="164">
        <v>1623</v>
      </c>
      <c r="D76" s="164">
        <v>24</v>
      </c>
      <c r="E76" s="164">
        <v>7</v>
      </c>
      <c r="F76" s="164">
        <v>122</v>
      </c>
      <c r="G76" s="164">
        <v>1470</v>
      </c>
      <c r="H76" s="164">
        <v>1392</v>
      </c>
      <c r="I76" s="164">
        <v>78</v>
      </c>
      <c r="J76" s="164">
        <v>24</v>
      </c>
      <c r="K76" s="164">
        <v>37</v>
      </c>
      <c r="L76" s="164">
        <v>151</v>
      </c>
      <c r="M76" s="164">
        <v>1384</v>
      </c>
      <c r="N76" s="164">
        <v>135</v>
      </c>
      <c r="O76" s="164">
        <v>1272</v>
      </c>
      <c r="P76" s="164">
        <v>20</v>
      </c>
      <c r="Q76" s="164">
        <v>118</v>
      </c>
      <c r="R76" s="164">
        <v>9</v>
      </c>
      <c r="S76" s="150">
        <v>84</v>
      </c>
    </row>
    <row r="77" spans="1:19" ht="12">
      <c r="A77" s="171" t="s">
        <v>310</v>
      </c>
      <c r="B77" s="164">
        <v>404</v>
      </c>
      <c r="C77" s="164">
        <v>4327</v>
      </c>
      <c r="D77" s="164">
        <v>103</v>
      </c>
      <c r="E77" s="164">
        <v>42</v>
      </c>
      <c r="F77" s="179" t="s">
        <v>276</v>
      </c>
      <c r="G77" s="164">
        <v>4182</v>
      </c>
      <c r="H77" s="164">
        <v>3573</v>
      </c>
      <c r="I77" s="164">
        <v>609</v>
      </c>
      <c r="J77" s="164">
        <v>105</v>
      </c>
      <c r="K77" s="164">
        <v>216</v>
      </c>
      <c r="L77" s="164">
        <v>8</v>
      </c>
      <c r="M77" s="164">
        <v>16</v>
      </c>
      <c r="N77" s="179">
        <v>1</v>
      </c>
      <c r="O77" s="179">
        <v>2</v>
      </c>
      <c r="P77" s="164">
        <v>2</v>
      </c>
      <c r="Q77" s="164">
        <v>4</v>
      </c>
      <c r="R77" s="164">
        <v>289</v>
      </c>
      <c r="S77" s="150">
        <v>4091</v>
      </c>
    </row>
    <row r="78" spans="1:19" ht="12">
      <c r="A78" s="171" t="s">
        <v>311</v>
      </c>
      <c r="B78" s="164">
        <v>95</v>
      </c>
      <c r="C78" s="164">
        <v>1476</v>
      </c>
      <c r="D78" s="164">
        <v>12</v>
      </c>
      <c r="E78" s="164">
        <v>3</v>
      </c>
      <c r="F78" s="164">
        <v>51</v>
      </c>
      <c r="G78" s="179">
        <v>1410</v>
      </c>
      <c r="H78" s="164">
        <v>1410</v>
      </c>
      <c r="I78" s="179" t="s">
        <v>276</v>
      </c>
      <c r="J78" s="164">
        <v>12</v>
      </c>
      <c r="K78" s="164">
        <v>31</v>
      </c>
      <c r="L78" s="164">
        <v>83</v>
      </c>
      <c r="M78" s="164">
        <v>1445</v>
      </c>
      <c r="N78" s="164">
        <v>82</v>
      </c>
      <c r="O78" s="164">
        <v>1443</v>
      </c>
      <c r="P78" s="179" t="s">
        <v>276</v>
      </c>
      <c r="Q78" s="179" t="s">
        <v>276</v>
      </c>
      <c r="R78" s="179" t="s">
        <v>276</v>
      </c>
      <c r="S78" s="181" t="s">
        <v>276</v>
      </c>
    </row>
    <row r="79" spans="1:19" ht="6.75" customHeight="1">
      <c r="A79" s="171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50"/>
    </row>
    <row r="80" spans="1:19" ht="12">
      <c r="A80" s="175" t="s">
        <v>312</v>
      </c>
      <c r="B80" s="173">
        <f aca="true" t="shared" si="13" ref="B80:R80">SUM(B81:B94)</f>
        <v>27783</v>
      </c>
      <c r="C80" s="173">
        <f t="shared" si="13"/>
        <v>147906</v>
      </c>
      <c r="D80" s="173">
        <f t="shared" si="13"/>
        <v>16859</v>
      </c>
      <c r="E80" s="173">
        <f t="shared" si="13"/>
        <v>7219</v>
      </c>
      <c r="F80" s="173">
        <f t="shared" si="13"/>
        <v>12947</v>
      </c>
      <c r="G80" s="173">
        <f t="shared" si="13"/>
        <v>110881</v>
      </c>
      <c r="H80" s="173">
        <f t="shared" si="13"/>
        <v>106692</v>
      </c>
      <c r="I80" s="173">
        <f t="shared" si="13"/>
        <v>4189</v>
      </c>
      <c r="J80" s="173">
        <f t="shared" si="13"/>
        <v>17029</v>
      </c>
      <c r="K80" s="173">
        <f t="shared" si="13"/>
        <v>45646</v>
      </c>
      <c r="L80" s="173">
        <f t="shared" si="13"/>
        <v>10667</v>
      </c>
      <c r="M80" s="173">
        <f t="shared" si="13"/>
        <v>101479</v>
      </c>
      <c r="N80" s="173">
        <f t="shared" si="13"/>
        <v>10371</v>
      </c>
      <c r="O80" s="173">
        <f t="shared" si="13"/>
        <v>97785</v>
      </c>
      <c r="P80" s="173">
        <f t="shared" si="13"/>
        <v>63</v>
      </c>
      <c r="Q80" s="173">
        <f t="shared" si="13"/>
        <v>344</v>
      </c>
      <c r="R80" s="173">
        <f t="shared" si="13"/>
        <v>24</v>
      </c>
      <c r="S80" s="174">
        <f>SUM(S81:S94)</f>
        <v>437</v>
      </c>
    </row>
    <row r="81" spans="1:19" ht="12">
      <c r="A81" s="186" t="s">
        <v>313</v>
      </c>
      <c r="B81" s="164">
        <v>2</v>
      </c>
      <c r="C81" s="164">
        <v>15</v>
      </c>
      <c r="D81" s="179" t="s">
        <v>276</v>
      </c>
      <c r="E81" s="179" t="s">
        <v>276</v>
      </c>
      <c r="F81" s="164">
        <v>6</v>
      </c>
      <c r="G81" s="179">
        <v>9</v>
      </c>
      <c r="H81" s="164">
        <v>9</v>
      </c>
      <c r="I81" s="179" t="s">
        <v>276</v>
      </c>
      <c r="J81" s="179" t="s">
        <v>276</v>
      </c>
      <c r="K81" s="179" t="s">
        <v>276</v>
      </c>
      <c r="L81" s="164">
        <v>2</v>
      </c>
      <c r="M81" s="164">
        <v>15</v>
      </c>
      <c r="N81" s="164">
        <v>2</v>
      </c>
      <c r="O81" s="164">
        <v>15</v>
      </c>
      <c r="P81" s="179" t="s">
        <v>276</v>
      </c>
      <c r="Q81" s="179" t="s">
        <v>276</v>
      </c>
      <c r="R81" s="179" t="s">
        <v>276</v>
      </c>
      <c r="S81" s="181" t="s">
        <v>276</v>
      </c>
    </row>
    <row r="82" spans="1:19" ht="13.5" customHeight="1">
      <c r="A82" s="187" t="s">
        <v>180</v>
      </c>
      <c r="B82" s="164">
        <v>193</v>
      </c>
      <c r="C82" s="164">
        <v>1154</v>
      </c>
      <c r="D82" s="164">
        <v>48</v>
      </c>
      <c r="E82" s="164">
        <v>33</v>
      </c>
      <c r="F82" s="164">
        <v>274</v>
      </c>
      <c r="G82" s="164">
        <v>799</v>
      </c>
      <c r="H82" s="164">
        <v>790</v>
      </c>
      <c r="I82" s="164">
        <v>9</v>
      </c>
      <c r="J82" s="164">
        <v>48</v>
      </c>
      <c r="K82" s="164">
        <v>122</v>
      </c>
      <c r="L82" s="164">
        <v>145</v>
      </c>
      <c r="M82" s="164">
        <v>1032</v>
      </c>
      <c r="N82" s="164">
        <v>145</v>
      </c>
      <c r="O82" s="164">
        <v>1032</v>
      </c>
      <c r="P82" s="179" t="s">
        <v>276</v>
      </c>
      <c r="Q82" s="179" t="s">
        <v>276</v>
      </c>
      <c r="R82" s="179" t="s">
        <v>276</v>
      </c>
      <c r="S82" s="181" t="s">
        <v>276</v>
      </c>
    </row>
    <row r="83" spans="1:19" ht="12">
      <c r="A83" s="187" t="s">
        <v>314</v>
      </c>
      <c r="B83" s="164">
        <v>841</v>
      </c>
      <c r="C83" s="164">
        <v>8266</v>
      </c>
      <c r="D83" s="164">
        <v>253</v>
      </c>
      <c r="E83" s="164">
        <v>131</v>
      </c>
      <c r="F83" s="164">
        <v>1028</v>
      </c>
      <c r="G83" s="164">
        <v>6854</v>
      </c>
      <c r="H83" s="164">
        <v>6654</v>
      </c>
      <c r="I83" s="164">
        <v>200</v>
      </c>
      <c r="J83" s="164">
        <v>256</v>
      </c>
      <c r="K83" s="164">
        <v>755</v>
      </c>
      <c r="L83" s="164">
        <v>584</v>
      </c>
      <c r="M83" s="164">
        <v>7506</v>
      </c>
      <c r="N83" s="164">
        <v>550</v>
      </c>
      <c r="O83" s="164">
        <v>6762</v>
      </c>
      <c r="P83" s="164">
        <v>1</v>
      </c>
      <c r="Q83" s="164">
        <v>5</v>
      </c>
      <c r="R83" s="179" t="s">
        <v>276</v>
      </c>
      <c r="S83" s="181" t="s">
        <v>276</v>
      </c>
    </row>
    <row r="84" spans="1:19" ht="12">
      <c r="A84" s="184" t="s">
        <v>182</v>
      </c>
      <c r="B84" s="164">
        <v>903</v>
      </c>
      <c r="C84" s="164">
        <v>6655</v>
      </c>
      <c r="D84" s="164">
        <v>201</v>
      </c>
      <c r="E84" s="164">
        <v>96</v>
      </c>
      <c r="F84" s="164">
        <v>1025</v>
      </c>
      <c r="G84" s="164">
        <v>5333</v>
      </c>
      <c r="H84" s="164">
        <v>5265</v>
      </c>
      <c r="I84" s="164">
        <v>68</v>
      </c>
      <c r="J84" s="164">
        <v>202</v>
      </c>
      <c r="K84" s="164">
        <v>520</v>
      </c>
      <c r="L84" s="164">
        <v>699</v>
      </c>
      <c r="M84" s="164">
        <v>6128</v>
      </c>
      <c r="N84" s="164">
        <v>684</v>
      </c>
      <c r="O84" s="164">
        <v>5974</v>
      </c>
      <c r="P84" s="179">
        <v>2</v>
      </c>
      <c r="Q84" s="179">
        <v>7</v>
      </c>
      <c r="R84" s="179" t="s">
        <v>276</v>
      </c>
      <c r="S84" s="181" t="s">
        <v>276</v>
      </c>
    </row>
    <row r="85" spans="1:19" ht="12">
      <c r="A85" s="187" t="s">
        <v>315</v>
      </c>
      <c r="B85" s="164">
        <v>744</v>
      </c>
      <c r="C85" s="164">
        <v>6023</v>
      </c>
      <c r="D85" s="164">
        <v>75</v>
      </c>
      <c r="E85" s="164">
        <v>36</v>
      </c>
      <c r="F85" s="164">
        <v>607</v>
      </c>
      <c r="G85" s="164">
        <v>5305</v>
      </c>
      <c r="H85" s="164">
        <v>5277</v>
      </c>
      <c r="I85" s="164">
        <v>28</v>
      </c>
      <c r="J85" s="164">
        <v>75</v>
      </c>
      <c r="K85" s="164">
        <v>186</v>
      </c>
      <c r="L85" s="164">
        <v>669</v>
      </c>
      <c r="M85" s="164">
        <v>5837</v>
      </c>
      <c r="N85" s="164">
        <v>664</v>
      </c>
      <c r="O85" s="164">
        <v>5786</v>
      </c>
      <c r="P85" s="179" t="s">
        <v>276</v>
      </c>
      <c r="Q85" s="179" t="s">
        <v>276</v>
      </c>
      <c r="R85" s="179" t="s">
        <v>276</v>
      </c>
      <c r="S85" s="181" t="s">
        <v>276</v>
      </c>
    </row>
    <row r="86" spans="1:19" ht="12">
      <c r="A86" s="187" t="s">
        <v>316</v>
      </c>
      <c r="B86" s="164">
        <v>648</v>
      </c>
      <c r="C86" s="164">
        <v>5553</v>
      </c>
      <c r="D86" s="164">
        <v>160</v>
      </c>
      <c r="E86" s="164">
        <v>52</v>
      </c>
      <c r="F86" s="164">
        <v>664</v>
      </c>
      <c r="G86" s="164">
        <v>4677</v>
      </c>
      <c r="H86" s="164">
        <v>4529</v>
      </c>
      <c r="I86" s="164">
        <v>148</v>
      </c>
      <c r="J86" s="164">
        <v>163</v>
      </c>
      <c r="K86" s="164">
        <v>502</v>
      </c>
      <c r="L86" s="164">
        <v>485</v>
      </c>
      <c r="M86" s="164">
        <v>5051</v>
      </c>
      <c r="N86" s="164">
        <v>477</v>
      </c>
      <c r="O86" s="164">
        <v>4960</v>
      </c>
      <c r="P86" s="179" t="s">
        <v>276</v>
      </c>
      <c r="Q86" s="179" t="s">
        <v>276</v>
      </c>
      <c r="R86" s="179" t="s">
        <v>276</v>
      </c>
      <c r="S86" s="181" t="s">
        <v>276</v>
      </c>
    </row>
    <row r="87" spans="1:19" ht="12">
      <c r="A87" s="187" t="s">
        <v>317</v>
      </c>
      <c r="B87" s="164">
        <v>37</v>
      </c>
      <c r="C87" s="164">
        <v>4359</v>
      </c>
      <c r="D87" s="164">
        <v>1</v>
      </c>
      <c r="E87" s="179">
        <v>1</v>
      </c>
      <c r="F87" s="164">
        <v>20</v>
      </c>
      <c r="G87" s="164">
        <v>4337</v>
      </c>
      <c r="H87" s="164">
        <v>4320</v>
      </c>
      <c r="I87" s="164">
        <v>17</v>
      </c>
      <c r="J87" s="164">
        <v>1</v>
      </c>
      <c r="K87" s="164">
        <v>2</v>
      </c>
      <c r="L87" s="164">
        <v>36</v>
      </c>
      <c r="M87" s="164">
        <v>4357</v>
      </c>
      <c r="N87" s="164">
        <v>34</v>
      </c>
      <c r="O87" s="164">
        <v>4326</v>
      </c>
      <c r="P87" s="179" t="s">
        <v>276</v>
      </c>
      <c r="Q87" s="179" t="s">
        <v>276</v>
      </c>
      <c r="R87" s="179" t="s">
        <v>276</v>
      </c>
      <c r="S87" s="181" t="s">
        <v>276</v>
      </c>
    </row>
    <row r="88" spans="1:19" ht="12">
      <c r="A88" s="187" t="s">
        <v>186</v>
      </c>
      <c r="B88" s="164">
        <v>2155</v>
      </c>
      <c r="C88" s="164">
        <v>7276</v>
      </c>
      <c r="D88" s="164">
        <v>1208</v>
      </c>
      <c r="E88" s="164">
        <v>526</v>
      </c>
      <c r="F88" s="164">
        <v>926</v>
      </c>
      <c r="G88" s="164">
        <v>4616</v>
      </c>
      <c r="H88" s="164">
        <v>4445</v>
      </c>
      <c r="I88" s="164">
        <v>171</v>
      </c>
      <c r="J88" s="164">
        <v>1225</v>
      </c>
      <c r="K88" s="164">
        <v>2585</v>
      </c>
      <c r="L88" s="164">
        <v>928</v>
      </c>
      <c r="M88" s="164">
        <v>4689</v>
      </c>
      <c r="N88" s="164">
        <v>927</v>
      </c>
      <c r="O88" s="164">
        <v>4688</v>
      </c>
      <c r="P88" s="164">
        <v>2</v>
      </c>
      <c r="Q88" s="164">
        <v>2</v>
      </c>
      <c r="R88" s="179" t="s">
        <v>276</v>
      </c>
      <c r="S88" s="181" t="s">
        <v>276</v>
      </c>
    </row>
    <row r="89" spans="1:19" ht="12">
      <c r="A89" s="187" t="s">
        <v>318</v>
      </c>
      <c r="B89" s="164">
        <v>6800</v>
      </c>
      <c r="C89" s="164">
        <v>35480</v>
      </c>
      <c r="D89" s="164">
        <v>4945</v>
      </c>
      <c r="E89" s="164">
        <v>2679</v>
      </c>
      <c r="F89" s="164">
        <v>2109</v>
      </c>
      <c r="G89" s="164">
        <v>25747</v>
      </c>
      <c r="H89" s="164">
        <v>24795</v>
      </c>
      <c r="I89" s="164">
        <v>952</v>
      </c>
      <c r="J89" s="164">
        <v>5000</v>
      </c>
      <c r="K89" s="164">
        <v>13537</v>
      </c>
      <c r="L89" s="164">
        <v>1740</v>
      </c>
      <c r="M89" s="164">
        <v>21337</v>
      </c>
      <c r="N89" s="164">
        <v>1673</v>
      </c>
      <c r="O89" s="164">
        <v>19933</v>
      </c>
      <c r="P89" s="164">
        <v>38</v>
      </c>
      <c r="Q89" s="164">
        <v>176</v>
      </c>
      <c r="R89" s="164">
        <v>22</v>
      </c>
      <c r="S89" s="150">
        <v>430</v>
      </c>
    </row>
    <row r="90" spans="1:19" ht="12">
      <c r="A90" s="187" t="s">
        <v>319</v>
      </c>
      <c r="B90" s="164">
        <v>1441</v>
      </c>
      <c r="C90" s="164">
        <v>9103</v>
      </c>
      <c r="D90" s="164">
        <v>726</v>
      </c>
      <c r="E90" s="164">
        <v>255</v>
      </c>
      <c r="F90" s="164">
        <v>964</v>
      </c>
      <c r="G90" s="164">
        <v>7158</v>
      </c>
      <c r="H90" s="164">
        <v>7122</v>
      </c>
      <c r="I90" s="164">
        <v>36</v>
      </c>
      <c r="J90" s="164">
        <v>729</v>
      </c>
      <c r="K90" s="164">
        <v>1472</v>
      </c>
      <c r="L90" s="164">
        <v>712</v>
      </c>
      <c r="M90" s="164">
        <v>7631</v>
      </c>
      <c r="N90" s="164">
        <v>705</v>
      </c>
      <c r="O90" s="164">
        <v>7545</v>
      </c>
      <c r="P90" s="179" t="s">
        <v>276</v>
      </c>
      <c r="Q90" s="179" t="s">
        <v>276</v>
      </c>
      <c r="R90" s="179" t="s">
        <v>276</v>
      </c>
      <c r="S90" s="181" t="s">
        <v>276</v>
      </c>
    </row>
    <row r="91" spans="1:19" ht="27" customHeight="1">
      <c r="A91" s="184" t="s">
        <v>320</v>
      </c>
      <c r="B91" s="164">
        <v>1703</v>
      </c>
      <c r="C91" s="164">
        <v>6990</v>
      </c>
      <c r="D91" s="164">
        <v>1091</v>
      </c>
      <c r="E91" s="164">
        <v>483</v>
      </c>
      <c r="F91" s="164">
        <v>828</v>
      </c>
      <c r="G91" s="164">
        <v>4588</v>
      </c>
      <c r="H91" s="164">
        <v>4501</v>
      </c>
      <c r="I91" s="164">
        <v>87</v>
      </c>
      <c r="J91" s="164">
        <v>1098</v>
      </c>
      <c r="K91" s="164">
        <v>2263</v>
      </c>
      <c r="L91" s="164">
        <v>605</v>
      </c>
      <c r="M91" s="164">
        <v>4727</v>
      </c>
      <c r="N91" s="164">
        <v>599</v>
      </c>
      <c r="O91" s="164">
        <v>4685</v>
      </c>
      <c r="P91" s="179" t="s">
        <v>276</v>
      </c>
      <c r="Q91" s="179" t="s">
        <v>276</v>
      </c>
      <c r="R91" s="179" t="s">
        <v>276</v>
      </c>
      <c r="S91" s="181" t="s">
        <v>276</v>
      </c>
    </row>
    <row r="92" spans="1:19" ht="12">
      <c r="A92" s="187" t="s">
        <v>321</v>
      </c>
      <c r="B92" s="164">
        <v>5174</v>
      </c>
      <c r="C92" s="164">
        <v>28212</v>
      </c>
      <c r="D92" s="164">
        <v>2414</v>
      </c>
      <c r="E92" s="164">
        <v>967</v>
      </c>
      <c r="F92" s="164">
        <v>2992</v>
      </c>
      <c r="G92" s="164">
        <v>21839</v>
      </c>
      <c r="H92" s="164">
        <v>21096</v>
      </c>
      <c r="I92" s="164">
        <v>743</v>
      </c>
      <c r="J92" s="164">
        <v>2450</v>
      </c>
      <c r="K92" s="164">
        <v>7463</v>
      </c>
      <c r="L92" s="164">
        <v>2719</v>
      </c>
      <c r="M92" s="164">
        <v>20726</v>
      </c>
      <c r="N92" s="164">
        <v>2594</v>
      </c>
      <c r="O92" s="164">
        <v>19769</v>
      </c>
      <c r="P92" s="164">
        <v>5</v>
      </c>
      <c r="Q92" s="164">
        <v>23</v>
      </c>
      <c r="R92" s="179" t="s">
        <v>276</v>
      </c>
      <c r="S92" s="181" t="s">
        <v>276</v>
      </c>
    </row>
    <row r="93" spans="1:19" ht="12">
      <c r="A93" s="187" t="s">
        <v>322</v>
      </c>
      <c r="B93" s="164">
        <v>3627</v>
      </c>
      <c r="C93" s="164">
        <v>18460</v>
      </c>
      <c r="D93" s="164">
        <v>2635</v>
      </c>
      <c r="E93" s="164">
        <v>1426</v>
      </c>
      <c r="F93" s="164">
        <v>1060</v>
      </c>
      <c r="G93" s="164">
        <v>13339</v>
      </c>
      <c r="H93" s="164">
        <v>12264</v>
      </c>
      <c r="I93" s="164">
        <v>1075</v>
      </c>
      <c r="J93" s="164">
        <v>2655</v>
      </c>
      <c r="K93" s="164">
        <v>8708</v>
      </c>
      <c r="L93" s="164">
        <v>955</v>
      </c>
      <c r="M93" s="164">
        <v>9614</v>
      </c>
      <c r="N93" s="164">
        <v>930</v>
      </c>
      <c r="O93" s="164">
        <v>9486</v>
      </c>
      <c r="P93" s="164">
        <v>15</v>
      </c>
      <c r="Q93" s="164">
        <v>131</v>
      </c>
      <c r="R93" s="164">
        <v>2</v>
      </c>
      <c r="S93" s="150">
        <v>7</v>
      </c>
    </row>
    <row r="94" spans="1:19" ht="12">
      <c r="A94" s="187" t="s">
        <v>323</v>
      </c>
      <c r="B94" s="164">
        <v>3515</v>
      </c>
      <c r="C94" s="164">
        <v>10360</v>
      </c>
      <c r="D94" s="164">
        <v>3102</v>
      </c>
      <c r="E94" s="164">
        <v>534</v>
      </c>
      <c r="F94" s="164">
        <v>444</v>
      </c>
      <c r="G94" s="164">
        <v>6280</v>
      </c>
      <c r="H94" s="164">
        <v>5625</v>
      </c>
      <c r="I94" s="164">
        <v>655</v>
      </c>
      <c r="J94" s="164">
        <v>3127</v>
      </c>
      <c r="K94" s="164">
        <v>7531</v>
      </c>
      <c r="L94" s="164">
        <v>388</v>
      </c>
      <c r="M94" s="164">
        <v>2829</v>
      </c>
      <c r="N94" s="164">
        <v>387</v>
      </c>
      <c r="O94" s="164">
        <v>2824</v>
      </c>
      <c r="P94" s="179" t="s">
        <v>276</v>
      </c>
      <c r="Q94" s="179" t="s">
        <v>276</v>
      </c>
      <c r="R94" s="179" t="s">
        <v>276</v>
      </c>
      <c r="S94" s="181" t="s">
        <v>276</v>
      </c>
    </row>
    <row r="95" spans="1:19" ht="6.75" customHeight="1">
      <c r="A95" s="187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50"/>
    </row>
    <row r="96" spans="1:19" ht="12">
      <c r="A96" s="182" t="s">
        <v>324</v>
      </c>
      <c r="B96" s="173">
        <f aca="true" t="shared" si="14" ref="B96:R96">SUM(B97:B104)</f>
        <v>1236</v>
      </c>
      <c r="C96" s="173">
        <f t="shared" si="14"/>
        <v>15755</v>
      </c>
      <c r="D96" s="173">
        <f t="shared" si="14"/>
        <v>265</v>
      </c>
      <c r="E96" s="173">
        <f t="shared" si="14"/>
        <v>57</v>
      </c>
      <c r="F96" s="173">
        <f t="shared" si="14"/>
        <v>546</v>
      </c>
      <c r="G96" s="173">
        <f t="shared" si="14"/>
        <v>14887</v>
      </c>
      <c r="H96" s="173">
        <f t="shared" si="14"/>
        <v>14695</v>
      </c>
      <c r="I96" s="173">
        <f t="shared" si="14"/>
        <v>192</v>
      </c>
      <c r="J96" s="173">
        <f t="shared" si="14"/>
        <v>266</v>
      </c>
      <c r="K96" s="173">
        <f t="shared" si="14"/>
        <v>425</v>
      </c>
      <c r="L96" s="173">
        <f t="shared" si="14"/>
        <v>965</v>
      </c>
      <c r="M96" s="173">
        <f t="shared" si="14"/>
        <v>15174</v>
      </c>
      <c r="N96" s="173">
        <f t="shared" si="14"/>
        <v>783</v>
      </c>
      <c r="O96" s="173">
        <f t="shared" si="14"/>
        <v>11767</v>
      </c>
      <c r="P96" s="173">
        <f t="shared" si="14"/>
        <v>2</v>
      </c>
      <c r="Q96" s="173">
        <f t="shared" si="14"/>
        <v>13</v>
      </c>
      <c r="R96" s="173">
        <f t="shared" si="14"/>
        <v>3</v>
      </c>
      <c r="S96" s="174">
        <f>SUM(S97:S104)</f>
        <v>143</v>
      </c>
    </row>
    <row r="97" spans="1:19" ht="12">
      <c r="A97" s="187" t="s">
        <v>325</v>
      </c>
      <c r="B97" s="164">
        <v>290</v>
      </c>
      <c r="C97" s="164">
        <v>4797</v>
      </c>
      <c r="D97" s="179" t="s">
        <v>276</v>
      </c>
      <c r="E97" s="179" t="s">
        <v>276</v>
      </c>
      <c r="F97" s="164">
        <v>64</v>
      </c>
      <c r="G97" s="164">
        <v>4733</v>
      </c>
      <c r="H97" s="164">
        <v>4694</v>
      </c>
      <c r="I97" s="164">
        <v>39</v>
      </c>
      <c r="J97" s="179" t="s">
        <v>276</v>
      </c>
      <c r="K97" s="179" t="s">
        <v>276</v>
      </c>
      <c r="L97" s="164">
        <v>290</v>
      </c>
      <c r="M97" s="164">
        <v>4797</v>
      </c>
      <c r="N97" s="164">
        <v>289</v>
      </c>
      <c r="O97" s="164">
        <v>4793</v>
      </c>
      <c r="P97" s="179" t="s">
        <v>276</v>
      </c>
      <c r="Q97" s="179" t="s">
        <v>276</v>
      </c>
      <c r="R97" s="179" t="s">
        <v>276</v>
      </c>
      <c r="S97" s="181" t="s">
        <v>276</v>
      </c>
    </row>
    <row r="98" spans="1:19" ht="24">
      <c r="A98" s="184" t="s">
        <v>194</v>
      </c>
      <c r="B98" s="164">
        <v>119</v>
      </c>
      <c r="C98" s="164">
        <v>2169</v>
      </c>
      <c r="D98" s="179" t="s">
        <v>276</v>
      </c>
      <c r="E98" s="179" t="s">
        <v>276</v>
      </c>
      <c r="F98" s="164">
        <v>71</v>
      </c>
      <c r="G98" s="164">
        <v>2098</v>
      </c>
      <c r="H98" s="164">
        <v>2094</v>
      </c>
      <c r="I98" s="164">
        <v>4</v>
      </c>
      <c r="J98" s="179" t="s">
        <v>276</v>
      </c>
      <c r="K98" s="179" t="s">
        <v>276</v>
      </c>
      <c r="L98" s="164">
        <v>119</v>
      </c>
      <c r="M98" s="164">
        <v>2169</v>
      </c>
      <c r="N98" s="179" t="s">
        <v>276</v>
      </c>
      <c r="O98" s="179" t="s">
        <v>276</v>
      </c>
      <c r="P98" s="179" t="s">
        <v>276</v>
      </c>
      <c r="Q98" s="179" t="s">
        <v>276</v>
      </c>
      <c r="R98" s="179" t="s">
        <v>276</v>
      </c>
      <c r="S98" s="181" t="s">
        <v>276</v>
      </c>
    </row>
    <row r="99" spans="1:19" ht="27" customHeight="1">
      <c r="A99" s="184" t="s">
        <v>195</v>
      </c>
      <c r="B99" s="164">
        <v>8</v>
      </c>
      <c r="C99" s="164">
        <v>149</v>
      </c>
      <c r="D99" s="179" t="s">
        <v>276</v>
      </c>
      <c r="E99" s="179" t="s">
        <v>276</v>
      </c>
      <c r="F99" s="164">
        <v>13</v>
      </c>
      <c r="G99" s="179">
        <v>136</v>
      </c>
      <c r="H99" s="164">
        <v>136</v>
      </c>
      <c r="I99" s="179" t="s">
        <v>276</v>
      </c>
      <c r="J99" s="179" t="s">
        <v>276</v>
      </c>
      <c r="K99" s="179" t="s">
        <v>276</v>
      </c>
      <c r="L99" s="164">
        <v>8</v>
      </c>
      <c r="M99" s="164">
        <v>149</v>
      </c>
      <c r="N99" s="179" t="s">
        <v>276</v>
      </c>
      <c r="O99" s="179" t="s">
        <v>276</v>
      </c>
      <c r="P99" s="179" t="s">
        <v>276</v>
      </c>
      <c r="Q99" s="179" t="s">
        <v>276</v>
      </c>
      <c r="R99" s="179" t="s">
        <v>276</v>
      </c>
      <c r="S99" s="181" t="s">
        <v>276</v>
      </c>
    </row>
    <row r="100" spans="1:19" ht="13.5" customHeight="1">
      <c r="A100" s="184" t="s">
        <v>196</v>
      </c>
      <c r="B100" s="179">
        <v>5</v>
      </c>
      <c r="C100" s="179">
        <v>199</v>
      </c>
      <c r="D100" s="179" t="s">
        <v>276</v>
      </c>
      <c r="E100" s="179" t="s">
        <v>276</v>
      </c>
      <c r="F100" s="179" t="s">
        <v>276</v>
      </c>
      <c r="G100" s="164">
        <v>199</v>
      </c>
      <c r="H100" s="179">
        <v>195</v>
      </c>
      <c r="I100" s="179">
        <v>4</v>
      </c>
      <c r="J100" s="179" t="s">
        <v>276</v>
      </c>
      <c r="K100" s="179" t="s">
        <v>276</v>
      </c>
      <c r="L100" s="179">
        <v>4</v>
      </c>
      <c r="M100" s="179">
        <v>64</v>
      </c>
      <c r="N100" s="179" t="s">
        <v>276</v>
      </c>
      <c r="O100" s="179" t="s">
        <v>276</v>
      </c>
      <c r="P100" s="179" t="s">
        <v>276</v>
      </c>
      <c r="Q100" s="179" t="s">
        <v>276</v>
      </c>
      <c r="R100" s="179">
        <v>1</v>
      </c>
      <c r="S100" s="181">
        <v>135</v>
      </c>
    </row>
    <row r="101" spans="1:19" ht="27" customHeight="1">
      <c r="A101" s="184" t="s">
        <v>326</v>
      </c>
      <c r="B101" s="179">
        <v>169</v>
      </c>
      <c r="C101" s="179">
        <v>1200</v>
      </c>
      <c r="D101" s="179">
        <v>33</v>
      </c>
      <c r="E101" s="179">
        <v>8</v>
      </c>
      <c r="F101" s="179">
        <v>97</v>
      </c>
      <c r="G101" s="164">
        <v>1062</v>
      </c>
      <c r="H101" s="179">
        <v>987</v>
      </c>
      <c r="I101" s="179">
        <v>75</v>
      </c>
      <c r="J101" s="179">
        <v>34</v>
      </c>
      <c r="K101" s="179">
        <v>66</v>
      </c>
      <c r="L101" s="179">
        <v>135</v>
      </c>
      <c r="M101" s="179">
        <v>1134</v>
      </c>
      <c r="N101" s="179">
        <v>132</v>
      </c>
      <c r="O101" s="179">
        <v>1112</v>
      </c>
      <c r="P101" s="179" t="s">
        <v>276</v>
      </c>
      <c r="Q101" s="179" t="s">
        <v>276</v>
      </c>
      <c r="R101" s="179" t="s">
        <v>276</v>
      </c>
      <c r="S101" s="181" t="s">
        <v>276</v>
      </c>
    </row>
    <row r="102" spans="1:19" ht="12">
      <c r="A102" s="171" t="s">
        <v>327</v>
      </c>
      <c r="B102" s="164">
        <v>16</v>
      </c>
      <c r="C102" s="164">
        <v>145</v>
      </c>
      <c r="D102" s="164">
        <v>3</v>
      </c>
      <c r="E102" s="179" t="s">
        <v>276</v>
      </c>
      <c r="F102" s="164">
        <v>9</v>
      </c>
      <c r="G102" s="164">
        <v>133</v>
      </c>
      <c r="H102" s="164">
        <v>132</v>
      </c>
      <c r="I102" s="179">
        <v>1</v>
      </c>
      <c r="J102" s="164">
        <v>3</v>
      </c>
      <c r="K102" s="164">
        <v>6</v>
      </c>
      <c r="L102" s="164">
        <v>12</v>
      </c>
      <c r="M102" s="164">
        <v>138</v>
      </c>
      <c r="N102" s="164">
        <v>2</v>
      </c>
      <c r="O102" s="164">
        <v>17</v>
      </c>
      <c r="P102" s="164">
        <v>1</v>
      </c>
      <c r="Q102" s="164">
        <v>1</v>
      </c>
      <c r="R102" s="179" t="s">
        <v>276</v>
      </c>
      <c r="S102" s="181" t="s">
        <v>276</v>
      </c>
    </row>
    <row r="103" spans="1:19" ht="12">
      <c r="A103" s="171" t="s">
        <v>328</v>
      </c>
      <c r="B103" s="164">
        <v>34</v>
      </c>
      <c r="C103" s="164">
        <v>322</v>
      </c>
      <c r="D103" s="164">
        <v>3</v>
      </c>
      <c r="E103" s="179" t="s">
        <v>276</v>
      </c>
      <c r="F103" s="164">
        <v>16</v>
      </c>
      <c r="G103" s="179">
        <v>303</v>
      </c>
      <c r="H103" s="164">
        <v>303</v>
      </c>
      <c r="I103" s="179" t="s">
        <v>276</v>
      </c>
      <c r="J103" s="164">
        <v>3</v>
      </c>
      <c r="K103" s="164">
        <v>4</v>
      </c>
      <c r="L103" s="164">
        <v>31</v>
      </c>
      <c r="M103" s="164">
        <v>318</v>
      </c>
      <c r="N103" s="164">
        <v>30</v>
      </c>
      <c r="O103" s="164">
        <v>318</v>
      </c>
      <c r="P103" s="179" t="s">
        <v>276</v>
      </c>
      <c r="Q103" s="179" t="s">
        <v>276</v>
      </c>
      <c r="R103" s="179" t="s">
        <v>276</v>
      </c>
      <c r="S103" s="181" t="s">
        <v>276</v>
      </c>
    </row>
    <row r="104" spans="1:19" ht="13.5" customHeight="1">
      <c r="A104" s="184" t="s">
        <v>329</v>
      </c>
      <c r="B104" s="164">
        <v>595</v>
      </c>
      <c r="C104" s="164">
        <v>6774</v>
      </c>
      <c r="D104" s="164">
        <v>226</v>
      </c>
      <c r="E104" s="164">
        <v>49</v>
      </c>
      <c r="F104" s="164">
        <v>276</v>
      </c>
      <c r="G104" s="164">
        <v>6223</v>
      </c>
      <c r="H104" s="164">
        <v>6154</v>
      </c>
      <c r="I104" s="164">
        <v>69</v>
      </c>
      <c r="J104" s="164">
        <v>226</v>
      </c>
      <c r="K104" s="164">
        <v>349</v>
      </c>
      <c r="L104" s="164">
        <v>366</v>
      </c>
      <c r="M104" s="164">
        <v>6405</v>
      </c>
      <c r="N104" s="164">
        <v>330</v>
      </c>
      <c r="O104" s="164">
        <v>5527</v>
      </c>
      <c r="P104" s="164">
        <v>1</v>
      </c>
      <c r="Q104" s="164">
        <v>12</v>
      </c>
      <c r="R104" s="164">
        <v>2</v>
      </c>
      <c r="S104" s="150">
        <v>8</v>
      </c>
    </row>
    <row r="105" spans="1:19" ht="6.75" customHeight="1">
      <c r="A105" s="171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50"/>
    </row>
    <row r="106" spans="1:19" ht="12">
      <c r="A106" s="175" t="s">
        <v>330</v>
      </c>
      <c r="B106" s="173">
        <f aca="true" t="shared" si="15" ref="B106:R106">SUM(B107:B108)</f>
        <v>1977</v>
      </c>
      <c r="C106" s="173">
        <f t="shared" si="15"/>
        <v>4574</v>
      </c>
      <c r="D106" s="173">
        <f t="shared" si="15"/>
        <v>1356</v>
      </c>
      <c r="E106" s="173">
        <f t="shared" si="15"/>
        <v>370</v>
      </c>
      <c r="F106" s="173">
        <f t="shared" si="15"/>
        <v>1115</v>
      </c>
      <c r="G106" s="173">
        <f t="shared" si="15"/>
        <v>1733</v>
      </c>
      <c r="H106" s="173">
        <f t="shared" si="15"/>
        <v>1660</v>
      </c>
      <c r="I106" s="173">
        <f t="shared" si="15"/>
        <v>73</v>
      </c>
      <c r="J106" s="173">
        <f t="shared" si="15"/>
        <v>1360</v>
      </c>
      <c r="K106" s="173">
        <f t="shared" si="15"/>
        <v>1940</v>
      </c>
      <c r="L106" s="173">
        <f t="shared" si="15"/>
        <v>601</v>
      </c>
      <c r="M106" s="173">
        <f t="shared" si="15"/>
        <v>2603</v>
      </c>
      <c r="N106" s="173">
        <f t="shared" si="15"/>
        <v>553</v>
      </c>
      <c r="O106" s="173">
        <f t="shared" si="15"/>
        <v>2284</v>
      </c>
      <c r="P106" s="173">
        <f t="shared" si="15"/>
        <v>8</v>
      </c>
      <c r="Q106" s="173">
        <f t="shared" si="15"/>
        <v>12</v>
      </c>
      <c r="R106" s="173">
        <f t="shared" si="15"/>
        <v>8</v>
      </c>
      <c r="S106" s="174">
        <f>SUM(S107:S108)</f>
        <v>19</v>
      </c>
    </row>
    <row r="107" spans="1:19" ht="12">
      <c r="A107" s="171" t="s">
        <v>331</v>
      </c>
      <c r="B107" s="164">
        <v>380</v>
      </c>
      <c r="C107" s="164">
        <v>1408</v>
      </c>
      <c r="D107" s="164">
        <v>130</v>
      </c>
      <c r="E107" s="164">
        <v>32</v>
      </c>
      <c r="F107" s="164">
        <v>440</v>
      </c>
      <c r="G107" s="164">
        <v>806</v>
      </c>
      <c r="H107" s="164">
        <v>772</v>
      </c>
      <c r="I107" s="164">
        <v>34</v>
      </c>
      <c r="J107" s="164">
        <v>130</v>
      </c>
      <c r="K107" s="164">
        <v>231</v>
      </c>
      <c r="L107" s="164">
        <v>250</v>
      </c>
      <c r="M107" s="164">
        <v>1177</v>
      </c>
      <c r="N107" s="164">
        <v>217</v>
      </c>
      <c r="O107" s="164">
        <v>907</v>
      </c>
      <c r="P107" s="179" t="s">
        <v>276</v>
      </c>
      <c r="Q107" s="179" t="s">
        <v>276</v>
      </c>
      <c r="R107" s="179" t="s">
        <v>276</v>
      </c>
      <c r="S107" s="181" t="s">
        <v>276</v>
      </c>
    </row>
    <row r="108" spans="1:19" ht="12">
      <c r="A108" s="171" t="s">
        <v>332</v>
      </c>
      <c r="B108" s="164">
        <v>1597</v>
      </c>
      <c r="C108" s="164">
        <v>3166</v>
      </c>
      <c r="D108" s="164">
        <v>1226</v>
      </c>
      <c r="E108" s="164">
        <v>338</v>
      </c>
      <c r="F108" s="164">
        <v>675</v>
      </c>
      <c r="G108" s="164">
        <v>927</v>
      </c>
      <c r="H108" s="164">
        <v>888</v>
      </c>
      <c r="I108" s="164">
        <v>39</v>
      </c>
      <c r="J108" s="164">
        <v>1230</v>
      </c>
      <c r="K108" s="164">
        <v>1709</v>
      </c>
      <c r="L108" s="164">
        <v>351</v>
      </c>
      <c r="M108" s="164">
        <v>1426</v>
      </c>
      <c r="N108" s="164">
        <v>336</v>
      </c>
      <c r="O108" s="164">
        <v>1377</v>
      </c>
      <c r="P108" s="164">
        <v>8</v>
      </c>
      <c r="Q108" s="164">
        <v>12</v>
      </c>
      <c r="R108" s="164">
        <v>8</v>
      </c>
      <c r="S108" s="150">
        <v>19</v>
      </c>
    </row>
    <row r="109" spans="1:19" ht="6.75" customHeight="1">
      <c r="A109" s="171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50"/>
    </row>
    <row r="110" spans="1:19" ht="12">
      <c r="A110" s="175" t="s">
        <v>333</v>
      </c>
      <c r="B110" s="173">
        <f aca="true" t="shared" si="16" ref="B110:R110">SUM(B111:B134)</f>
        <v>21270</v>
      </c>
      <c r="C110" s="173">
        <f t="shared" si="16"/>
        <v>151155</v>
      </c>
      <c r="D110" s="173">
        <f t="shared" si="16"/>
        <v>11291</v>
      </c>
      <c r="E110" s="173">
        <f t="shared" si="16"/>
        <v>2371</v>
      </c>
      <c r="F110" s="173">
        <f t="shared" si="16"/>
        <v>10118</v>
      </c>
      <c r="G110" s="173">
        <f t="shared" si="16"/>
        <v>127375</v>
      </c>
      <c r="H110" s="173">
        <f t="shared" si="16"/>
        <v>121998</v>
      </c>
      <c r="I110" s="173">
        <f>SUM(I111:I134)</f>
        <v>5377</v>
      </c>
      <c r="J110" s="173">
        <f t="shared" si="16"/>
        <v>11387</v>
      </c>
      <c r="K110" s="173">
        <f t="shared" si="16"/>
        <v>26937</v>
      </c>
      <c r="L110" s="173">
        <f t="shared" si="16"/>
        <v>7642</v>
      </c>
      <c r="M110" s="173">
        <f t="shared" si="16"/>
        <v>90317</v>
      </c>
      <c r="N110" s="173">
        <f t="shared" si="16"/>
        <v>4105</v>
      </c>
      <c r="O110" s="173">
        <f t="shared" si="16"/>
        <v>50053</v>
      </c>
      <c r="P110" s="173">
        <f t="shared" si="16"/>
        <v>498</v>
      </c>
      <c r="Q110" s="173">
        <f t="shared" si="16"/>
        <v>1685</v>
      </c>
      <c r="R110" s="173">
        <f t="shared" si="16"/>
        <v>1743</v>
      </c>
      <c r="S110" s="174">
        <f>SUM(S111:S134)</f>
        <v>32216</v>
      </c>
    </row>
    <row r="111" spans="1:19" ht="12">
      <c r="A111" s="171" t="s">
        <v>334</v>
      </c>
      <c r="B111" s="164">
        <v>5927</v>
      </c>
      <c r="C111" s="164">
        <v>12746</v>
      </c>
      <c r="D111" s="164">
        <v>5313</v>
      </c>
      <c r="E111" s="164">
        <v>903</v>
      </c>
      <c r="F111" s="164">
        <v>465</v>
      </c>
      <c r="G111" s="164">
        <v>6065</v>
      </c>
      <c r="H111" s="164">
        <v>5903</v>
      </c>
      <c r="I111" s="164">
        <v>162</v>
      </c>
      <c r="J111" s="164">
        <v>5361</v>
      </c>
      <c r="K111" s="164">
        <v>8588</v>
      </c>
      <c r="L111" s="164">
        <v>540</v>
      </c>
      <c r="M111" s="164">
        <v>4097</v>
      </c>
      <c r="N111" s="164">
        <v>528</v>
      </c>
      <c r="O111" s="164">
        <v>4041</v>
      </c>
      <c r="P111" s="164">
        <v>9</v>
      </c>
      <c r="Q111" s="164">
        <v>41</v>
      </c>
      <c r="R111" s="164">
        <v>17</v>
      </c>
      <c r="S111" s="150">
        <v>20</v>
      </c>
    </row>
    <row r="112" spans="1:19" ht="12">
      <c r="A112" s="171" t="s">
        <v>335</v>
      </c>
      <c r="B112" s="164">
        <v>338</v>
      </c>
      <c r="C112" s="164">
        <v>595</v>
      </c>
      <c r="D112" s="164">
        <v>275</v>
      </c>
      <c r="E112" s="164">
        <v>60</v>
      </c>
      <c r="F112" s="164">
        <v>66</v>
      </c>
      <c r="G112" s="164">
        <v>194</v>
      </c>
      <c r="H112" s="164">
        <v>171</v>
      </c>
      <c r="I112" s="164">
        <v>23</v>
      </c>
      <c r="J112" s="164">
        <v>275</v>
      </c>
      <c r="K112" s="164">
        <v>385</v>
      </c>
      <c r="L112" s="164">
        <v>52</v>
      </c>
      <c r="M112" s="164">
        <v>184</v>
      </c>
      <c r="N112" s="164">
        <v>38</v>
      </c>
      <c r="O112" s="164">
        <v>131</v>
      </c>
      <c r="P112" s="164">
        <v>3</v>
      </c>
      <c r="Q112" s="164">
        <v>25</v>
      </c>
      <c r="R112" s="179">
        <v>8</v>
      </c>
      <c r="S112" s="181">
        <v>1</v>
      </c>
    </row>
    <row r="113" spans="1:19" ht="12">
      <c r="A113" s="171" t="s">
        <v>205</v>
      </c>
      <c r="B113" s="164">
        <v>709</v>
      </c>
      <c r="C113" s="164">
        <v>4662</v>
      </c>
      <c r="D113" s="164">
        <v>383</v>
      </c>
      <c r="E113" s="164">
        <v>138</v>
      </c>
      <c r="F113" s="164">
        <v>343</v>
      </c>
      <c r="G113" s="164">
        <v>3798</v>
      </c>
      <c r="H113" s="164">
        <v>3520</v>
      </c>
      <c r="I113" s="164">
        <v>278</v>
      </c>
      <c r="J113" s="164">
        <v>392</v>
      </c>
      <c r="K113" s="164">
        <v>1289</v>
      </c>
      <c r="L113" s="164">
        <v>298</v>
      </c>
      <c r="M113" s="164">
        <v>3354</v>
      </c>
      <c r="N113" s="164">
        <v>294</v>
      </c>
      <c r="O113" s="164">
        <v>3332</v>
      </c>
      <c r="P113" s="164">
        <v>3</v>
      </c>
      <c r="Q113" s="164">
        <v>10</v>
      </c>
      <c r="R113" s="164">
        <v>16</v>
      </c>
      <c r="S113" s="150">
        <v>9</v>
      </c>
    </row>
    <row r="114" spans="1:19" ht="12">
      <c r="A114" s="171" t="s">
        <v>206</v>
      </c>
      <c r="B114" s="164">
        <v>1141</v>
      </c>
      <c r="C114" s="164">
        <v>12197</v>
      </c>
      <c r="D114" s="164">
        <v>527</v>
      </c>
      <c r="E114" s="164">
        <v>374</v>
      </c>
      <c r="F114" s="164">
        <v>1017</v>
      </c>
      <c r="G114" s="164">
        <v>10279</v>
      </c>
      <c r="H114" s="164">
        <v>9235</v>
      </c>
      <c r="I114" s="164">
        <v>1044</v>
      </c>
      <c r="J114" s="164">
        <v>534</v>
      </c>
      <c r="K114" s="164">
        <v>1966</v>
      </c>
      <c r="L114" s="164">
        <v>579</v>
      </c>
      <c r="M114" s="164">
        <v>10146</v>
      </c>
      <c r="N114" s="164">
        <v>529</v>
      </c>
      <c r="O114" s="164">
        <v>9372</v>
      </c>
      <c r="P114" s="164">
        <v>7</v>
      </c>
      <c r="Q114" s="164">
        <v>70</v>
      </c>
      <c r="R114" s="164">
        <v>21</v>
      </c>
      <c r="S114" s="150">
        <v>15</v>
      </c>
    </row>
    <row r="115" spans="1:19" ht="12">
      <c r="A115" s="188" t="s">
        <v>336</v>
      </c>
      <c r="B115" s="164">
        <v>639</v>
      </c>
      <c r="C115" s="164">
        <v>5947</v>
      </c>
      <c r="D115" s="164">
        <v>182</v>
      </c>
      <c r="E115" s="164">
        <v>38</v>
      </c>
      <c r="F115" s="164">
        <v>277</v>
      </c>
      <c r="G115" s="164">
        <v>5450</v>
      </c>
      <c r="H115" s="164">
        <v>4956</v>
      </c>
      <c r="I115" s="164">
        <v>494</v>
      </c>
      <c r="J115" s="164">
        <v>184</v>
      </c>
      <c r="K115" s="164">
        <v>647</v>
      </c>
      <c r="L115" s="164">
        <v>348</v>
      </c>
      <c r="M115" s="164">
        <v>4734</v>
      </c>
      <c r="N115" s="164">
        <v>340</v>
      </c>
      <c r="O115" s="164">
        <v>4655</v>
      </c>
      <c r="P115" s="164">
        <v>9</v>
      </c>
      <c r="Q115" s="164">
        <v>35</v>
      </c>
      <c r="R115" s="164">
        <v>98</v>
      </c>
      <c r="S115" s="150">
        <v>531</v>
      </c>
    </row>
    <row r="116" spans="1:19" ht="12">
      <c r="A116" s="171" t="s">
        <v>337</v>
      </c>
      <c r="B116" s="164">
        <v>786</v>
      </c>
      <c r="C116" s="164">
        <v>3584</v>
      </c>
      <c r="D116" s="164">
        <v>469</v>
      </c>
      <c r="E116" s="164">
        <v>197</v>
      </c>
      <c r="F116" s="164">
        <v>553</v>
      </c>
      <c r="G116" s="164">
        <v>2365</v>
      </c>
      <c r="H116" s="164">
        <v>2336</v>
      </c>
      <c r="I116" s="164">
        <v>29</v>
      </c>
      <c r="J116" s="164">
        <v>472</v>
      </c>
      <c r="K116" s="164">
        <v>1212</v>
      </c>
      <c r="L116" s="164">
        <v>314</v>
      </c>
      <c r="M116" s="164">
        <v>2372</v>
      </c>
      <c r="N116" s="164">
        <v>304</v>
      </c>
      <c r="O116" s="164">
        <v>2291</v>
      </c>
      <c r="P116" s="179" t="s">
        <v>276</v>
      </c>
      <c r="Q116" s="179" t="s">
        <v>276</v>
      </c>
      <c r="R116" s="179" t="s">
        <v>276</v>
      </c>
      <c r="S116" s="181" t="s">
        <v>276</v>
      </c>
    </row>
    <row r="117" spans="1:19" ht="13.5" customHeight="1">
      <c r="A117" s="188" t="s">
        <v>209</v>
      </c>
      <c r="B117" s="164">
        <v>318</v>
      </c>
      <c r="C117" s="164">
        <v>1074</v>
      </c>
      <c r="D117" s="164">
        <v>197</v>
      </c>
      <c r="E117" s="164">
        <v>45</v>
      </c>
      <c r="F117" s="164">
        <v>95</v>
      </c>
      <c r="G117" s="164">
        <v>737</v>
      </c>
      <c r="H117" s="164">
        <v>708</v>
      </c>
      <c r="I117" s="164">
        <v>29</v>
      </c>
      <c r="J117" s="164">
        <v>197</v>
      </c>
      <c r="K117" s="164">
        <v>342</v>
      </c>
      <c r="L117" s="164">
        <v>121</v>
      </c>
      <c r="M117" s="164">
        <v>732</v>
      </c>
      <c r="N117" s="164">
        <v>120</v>
      </c>
      <c r="O117" s="164">
        <v>731</v>
      </c>
      <c r="P117" s="179" t="s">
        <v>276</v>
      </c>
      <c r="Q117" s="179" t="s">
        <v>276</v>
      </c>
      <c r="R117" s="179" t="s">
        <v>276</v>
      </c>
      <c r="S117" s="181" t="s">
        <v>276</v>
      </c>
    </row>
    <row r="118" spans="1:19" ht="12">
      <c r="A118" s="171" t="s">
        <v>338</v>
      </c>
      <c r="B118" s="164">
        <v>400</v>
      </c>
      <c r="C118" s="164">
        <v>2337</v>
      </c>
      <c r="D118" s="164">
        <v>67</v>
      </c>
      <c r="E118" s="164">
        <v>17</v>
      </c>
      <c r="F118" s="164">
        <v>288</v>
      </c>
      <c r="G118" s="164">
        <v>1965</v>
      </c>
      <c r="H118" s="164">
        <v>1850</v>
      </c>
      <c r="I118" s="164">
        <v>115</v>
      </c>
      <c r="J118" s="164">
        <v>68</v>
      </c>
      <c r="K118" s="164">
        <v>175</v>
      </c>
      <c r="L118" s="164">
        <v>331</v>
      </c>
      <c r="M118" s="164">
        <v>2160</v>
      </c>
      <c r="N118" s="164">
        <v>328</v>
      </c>
      <c r="O118" s="164">
        <v>2068</v>
      </c>
      <c r="P118" s="179">
        <v>1</v>
      </c>
      <c r="Q118" s="179">
        <v>2</v>
      </c>
      <c r="R118" s="179" t="s">
        <v>276</v>
      </c>
      <c r="S118" s="181" t="s">
        <v>276</v>
      </c>
    </row>
    <row r="119" spans="1:19" ht="12">
      <c r="A119" s="171" t="s">
        <v>211</v>
      </c>
      <c r="B119" s="164">
        <v>18</v>
      </c>
      <c r="C119" s="164">
        <v>140</v>
      </c>
      <c r="D119" s="164">
        <v>9</v>
      </c>
      <c r="E119" s="164">
        <v>3</v>
      </c>
      <c r="F119" s="164">
        <v>13</v>
      </c>
      <c r="G119" s="164">
        <v>115</v>
      </c>
      <c r="H119" s="164">
        <v>111</v>
      </c>
      <c r="I119" s="164">
        <v>4</v>
      </c>
      <c r="J119" s="164">
        <v>9</v>
      </c>
      <c r="K119" s="164">
        <v>32</v>
      </c>
      <c r="L119" s="164">
        <v>9</v>
      </c>
      <c r="M119" s="164">
        <v>108</v>
      </c>
      <c r="N119" s="164">
        <v>9</v>
      </c>
      <c r="O119" s="164">
        <v>108</v>
      </c>
      <c r="P119" s="179" t="s">
        <v>276</v>
      </c>
      <c r="Q119" s="179" t="s">
        <v>276</v>
      </c>
      <c r="R119" s="179" t="s">
        <v>276</v>
      </c>
      <c r="S119" s="181" t="s">
        <v>276</v>
      </c>
    </row>
    <row r="120" spans="1:19" ht="13.5" customHeight="1">
      <c r="A120" s="171" t="s">
        <v>339</v>
      </c>
      <c r="B120" s="164">
        <v>24</v>
      </c>
      <c r="C120" s="164">
        <v>780</v>
      </c>
      <c r="D120" s="179" t="s">
        <v>276</v>
      </c>
      <c r="E120" s="179" t="s">
        <v>276</v>
      </c>
      <c r="F120" s="164">
        <v>50</v>
      </c>
      <c r="G120" s="164">
        <v>730</v>
      </c>
      <c r="H120" s="164">
        <v>711</v>
      </c>
      <c r="I120" s="164">
        <v>19</v>
      </c>
      <c r="J120" s="179" t="s">
        <v>276</v>
      </c>
      <c r="K120" s="179" t="s">
        <v>276</v>
      </c>
      <c r="L120" s="164">
        <v>24</v>
      </c>
      <c r="M120" s="164">
        <v>780</v>
      </c>
      <c r="N120" s="164">
        <v>22</v>
      </c>
      <c r="O120" s="164">
        <v>644</v>
      </c>
      <c r="P120" s="179" t="s">
        <v>276</v>
      </c>
      <c r="Q120" s="179" t="s">
        <v>276</v>
      </c>
      <c r="R120" s="179" t="s">
        <v>276</v>
      </c>
      <c r="S120" s="181" t="s">
        <v>276</v>
      </c>
    </row>
    <row r="121" spans="1:19" ht="13.5" customHeight="1">
      <c r="A121" s="171" t="s">
        <v>213</v>
      </c>
      <c r="B121" s="164">
        <v>158</v>
      </c>
      <c r="C121" s="164">
        <v>1936</v>
      </c>
      <c r="D121" s="164">
        <v>7</v>
      </c>
      <c r="E121" s="164">
        <v>1</v>
      </c>
      <c r="F121" s="164">
        <v>170</v>
      </c>
      <c r="G121" s="164">
        <v>1758</v>
      </c>
      <c r="H121" s="164">
        <v>1740</v>
      </c>
      <c r="I121" s="164">
        <v>18</v>
      </c>
      <c r="J121" s="179">
        <v>7</v>
      </c>
      <c r="K121" s="179">
        <v>11</v>
      </c>
      <c r="L121" s="164">
        <v>150</v>
      </c>
      <c r="M121" s="164">
        <v>1924</v>
      </c>
      <c r="N121" s="164">
        <v>142</v>
      </c>
      <c r="O121" s="164">
        <v>1836</v>
      </c>
      <c r="P121" s="164">
        <v>1</v>
      </c>
      <c r="Q121" s="164">
        <v>1</v>
      </c>
      <c r="R121" s="179" t="s">
        <v>276</v>
      </c>
      <c r="S121" s="181" t="s">
        <v>276</v>
      </c>
    </row>
    <row r="122" spans="1:19" ht="13.5" customHeight="1">
      <c r="A122" s="171" t="s">
        <v>340</v>
      </c>
      <c r="B122" s="164">
        <v>68</v>
      </c>
      <c r="C122" s="164">
        <v>462</v>
      </c>
      <c r="D122" s="164">
        <v>5</v>
      </c>
      <c r="E122" s="164">
        <v>1</v>
      </c>
      <c r="F122" s="164">
        <v>85</v>
      </c>
      <c r="G122" s="164">
        <v>371</v>
      </c>
      <c r="H122" s="164">
        <v>362</v>
      </c>
      <c r="I122" s="164">
        <v>9</v>
      </c>
      <c r="J122" s="164">
        <v>5</v>
      </c>
      <c r="K122" s="164">
        <v>11</v>
      </c>
      <c r="L122" s="164">
        <v>63</v>
      </c>
      <c r="M122" s="164">
        <v>451</v>
      </c>
      <c r="N122" s="164">
        <v>63</v>
      </c>
      <c r="O122" s="164">
        <v>451</v>
      </c>
      <c r="P122" s="179" t="s">
        <v>276</v>
      </c>
      <c r="Q122" s="179" t="s">
        <v>276</v>
      </c>
      <c r="R122" s="179" t="s">
        <v>276</v>
      </c>
      <c r="S122" s="181" t="s">
        <v>276</v>
      </c>
    </row>
    <row r="123" spans="1:19" ht="27" customHeight="1">
      <c r="A123" s="184" t="s">
        <v>215</v>
      </c>
      <c r="B123" s="164">
        <v>2864</v>
      </c>
      <c r="C123" s="164">
        <v>11804</v>
      </c>
      <c r="D123" s="164">
        <v>2025</v>
      </c>
      <c r="E123" s="164">
        <v>262</v>
      </c>
      <c r="F123" s="164">
        <v>1280</v>
      </c>
      <c r="G123" s="164">
        <v>8237</v>
      </c>
      <c r="H123" s="164">
        <v>7850</v>
      </c>
      <c r="I123" s="164">
        <v>387</v>
      </c>
      <c r="J123" s="164">
        <v>2041</v>
      </c>
      <c r="K123" s="164">
        <v>4377</v>
      </c>
      <c r="L123" s="164">
        <v>765</v>
      </c>
      <c r="M123" s="164">
        <v>6519</v>
      </c>
      <c r="N123" s="164">
        <v>722</v>
      </c>
      <c r="O123" s="164">
        <v>6064</v>
      </c>
      <c r="P123" s="164">
        <v>12</v>
      </c>
      <c r="Q123" s="164">
        <v>92</v>
      </c>
      <c r="R123" s="164">
        <v>46</v>
      </c>
      <c r="S123" s="150">
        <v>816</v>
      </c>
    </row>
    <row r="124" spans="1:19" ht="27" customHeight="1">
      <c r="A124" s="184" t="s">
        <v>216</v>
      </c>
      <c r="B124" s="164">
        <v>505</v>
      </c>
      <c r="C124" s="164">
        <v>6319</v>
      </c>
      <c r="D124" s="179" t="s">
        <v>276</v>
      </c>
      <c r="E124" s="179" t="s">
        <v>276</v>
      </c>
      <c r="F124" s="164">
        <v>718</v>
      </c>
      <c r="G124" s="164">
        <v>5601</v>
      </c>
      <c r="H124" s="164">
        <v>5410</v>
      </c>
      <c r="I124" s="164">
        <v>191</v>
      </c>
      <c r="J124" s="179" t="s">
        <v>276</v>
      </c>
      <c r="K124" s="179" t="s">
        <v>276</v>
      </c>
      <c r="L124" s="164">
        <v>505</v>
      </c>
      <c r="M124" s="164">
        <v>6319</v>
      </c>
      <c r="N124" s="179" t="s">
        <v>276</v>
      </c>
      <c r="O124" s="179" t="s">
        <v>276</v>
      </c>
      <c r="P124" s="179" t="s">
        <v>276</v>
      </c>
      <c r="Q124" s="179" t="s">
        <v>276</v>
      </c>
      <c r="R124" s="179" t="s">
        <v>276</v>
      </c>
      <c r="S124" s="181" t="s">
        <v>276</v>
      </c>
    </row>
    <row r="125" spans="1:19" ht="12">
      <c r="A125" s="171" t="s">
        <v>217</v>
      </c>
      <c r="B125" s="164">
        <v>631</v>
      </c>
      <c r="C125" s="164">
        <v>12064</v>
      </c>
      <c r="D125" s="164">
        <v>154</v>
      </c>
      <c r="E125" s="164">
        <v>51</v>
      </c>
      <c r="F125" s="164">
        <v>478</v>
      </c>
      <c r="G125" s="164">
        <v>11381</v>
      </c>
      <c r="H125" s="164">
        <v>10630</v>
      </c>
      <c r="I125" s="164">
        <v>751</v>
      </c>
      <c r="J125" s="164">
        <v>155</v>
      </c>
      <c r="K125" s="164">
        <v>544</v>
      </c>
      <c r="L125" s="164">
        <v>440</v>
      </c>
      <c r="M125" s="164">
        <v>11237</v>
      </c>
      <c r="N125" s="164">
        <v>373</v>
      </c>
      <c r="O125" s="164">
        <v>10589</v>
      </c>
      <c r="P125" s="164">
        <v>18</v>
      </c>
      <c r="Q125" s="164">
        <v>54</v>
      </c>
      <c r="R125" s="164">
        <v>18</v>
      </c>
      <c r="S125" s="150">
        <v>229</v>
      </c>
    </row>
    <row r="126" spans="1:19" ht="12">
      <c r="A126" s="171" t="s">
        <v>341</v>
      </c>
      <c r="B126" s="164">
        <v>238</v>
      </c>
      <c r="C126" s="164">
        <v>2972</v>
      </c>
      <c r="D126" s="164">
        <v>32</v>
      </c>
      <c r="E126" s="164">
        <v>7</v>
      </c>
      <c r="F126" s="164">
        <v>356</v>
      </c>
      <c r="G126" s="164">
        <v>2577</v>
      </c>
      <c r="H126" s="164">
        <v>2501</v>
      </c>
      <c r="I126" s="164">
        <v>76</v>
      </c>
      <c r="J126" s="164">
        <v>32</v>
      </c>
      <c r="K126" s="164">
        <v>117</v>
      </c>
      <c r="L126" s="164">
        <v>174</v>
      </c>
      <c r="M126" s="164">
        <v>2299</v>
      </c>
      <c r="N126" s="164">
        <v>166</v>
      </c>
      <c r="O126" s="164">
        <v>2098</v>
      </c>
      <c r="P126" s="179" t="s">
        <v>276</v>
      </c>
      <c r="Q126" s="179" t="s">
        <v>276</v>
      </c>
      <c r="R126" s="164">
        <v>32</v>
      </c>
      <c r="S126" s="150">
        <v>556</v>
      </c>
    </row>
    <row r="127" spans="1:19" ht="12">
      <c r="A127" s="171" t="s">
        <v>342</v>
      </c>
      <c r="B127" s="164">
        <v>2057</v>
      </c>
      <c r="C127" s="164">
        <v>27311</v>
      </c>
      <c r="D127" s="164">
        <v>1542</v>
      </c>
      <c r="E127" s="164">
        <v>232</v>
      </c>
      <c r="F127" s="164">
        <v>1075</v>
      </c>
      <c r="G127" s="164">
        <v>24462</v>
      </c>
      <c r="H127" s="164">
        <v>24102</v>
      </c>
      <c r="I127" s="164">
        <v>360</v>
      </c>
      <c r="J127" s="164">
        <v>1549</v>
      </c>
      <c r="K127" s="164">
        <v>6677</v>
      </c>
      <c r="L127" s="164">
        <v>450</v>
      </c>
      <c r="M127" s="164">
        <v>12409</v>
      </c>
      <c r="N127" s="164">
        <v>46</v>
      </c>
      <c r="O127" s="164">
        <v>280</v>
      </c>
      <c r="P127" s="164">
        <v>1</v>
      </c>
      <c r="Q127" s="164">
        <v>4</v>
      </c>
      <c r="R127" s="164">
        <v>57</v>
      </c>
      <c r="S127" s="150">
        <v>8221</v>
      </c>
    </row>
    <row r="128" spans="1:19" ht="12">
      <c r="A128" s="171" t="s">
        <v>343</v>
      </c>
      <c r="B128" s="164">
        <v>45</v>
      </c>
      <c r="C128" s="164">
        <v>851</v>
      </c>
      <c r="D128" s="179">
        <v>1</v>
      </c>
      <c r="E128" s="179" t="s">
        <v>276</v>
      </c>
      <c r="F128" s="164">
        <v>6</v>
      </c>
      <c r="G128" s="164">
        <v>844</v>
      </c>
      <c r="H128" s="164">
        <v>783</v>
      </c>
      <c r="I128" s="164">
        <v>61</v>
      </c>
      <c r="J128" s="179">
        <v>1</v>
      </c>
      <c r="K128" s="179">
        <v>1</v>
      </c>
      <c r="L128" s="164">
        <v>10</v>
      </c>
      <c r="M128" s="164">
        <v>349</v>
      </c>
      <c r="N128" s="164">
        <v>1</v>
      </c>
      <c r="O128" s="164">
        <v>1</v>
      </c>
      <c r="P128" s="164">
        <v>4</v>
      </c>
      <c r="Q128" s="164">
        <v>8</v>
      </c>
      <c r="R128" s="164">
        <v>30</v>
      </c>
      <c r="S128" s="150">
        <v>493</v>
      </c>
    </row>
    <row r="129" spans="1:19" ht="12">
      <c r="A129" s="171" t="s">
        <v>344</v>
      </c>
      <c r="B129" s="164">
        <v>852</v>
      </c>
      <c r="C129" s="164">
        <v>13804</v>
      </c>
      <c r="D129" s="164">
        <v>71</v>
      </c>
      <c r="E129" s="164">
        <v>31</v>
      </c>
      <c r="F129" s="164">
        <v>273</v>
      </c>
      <c r="G129" s="164">
        <v>13429</v>
      </c>
      <c r="H129" s="164">
        <v>12876</v>
      </c>
      <c r="I129" s="164">
        <v>553</v>
      </c>
      <c r="J129" s="164">
        <v>73</v>
      </c>
      <c r="K129" s="164">
        <v>449</v>
      </c>
      <c r="L129" s="164">
        <v>388</v>
      </c>
      <c r="M129" s="164">
        <v>9476</v>
      </c>
      <c r="N129" s="164">
        <v>21</v>
      </c>
      <c r="O129" s="164">
        <v>189</v>
      </c>
      <c r="P129" s="164">
        <v>67</v>
      </c>
      <c r="Q129" s="164">
        <v>318</v>
      </c>
      <c r="R129" s="164">
        <v>324</v>
      </c>
      <c r="S129" s="150">
        <v>3561</v>
      </c>
    </row>
    <row r="130" spans="1:19" ht="12">
      <c r="A130" s="171" t="s">
        <v>345</v>
      </c>
      <c r="B130" s="164">
        <v>1214</v>
      </c>
      <c r="C130" s="164">
        <v>22043</v>
      </c>
      <c r="D130" s="164">
        <v>14</v>
      </c>
      <c r="E130" s="164">
        <v>3</v>
      </c>
      <c r="F130" s="164">
        <v>283</v>
      </c>
      <c r="G130" s="164">
        <v>21743</v>
      </c>
      <c r="H130" s="164">
        <v>21229</v>
      </c>
      <c r="I130" s="164">
        <v>514</v>
      </c>
      <c r="J130" s="164">
        <v>14</v>
      </c>
      <c r="K130" s="164">
        <v>71</v>
      </c>
      <c r="L130" s="164">
        <v>240</v>
      </c>
      <c r="M130" s="164">
        <v>5013</v>
      </c>
      <c r="N130" s="164">
        <v>50</v>
      </c>
      <c r="O130" s="164">
        <v>1029</v>
      </c>
      <c r="P130" s="164">
        <v>28</v>
      </c>
      <c r="Q130" s="164">
        <v>71</v>
      </c>
      <c r="R130" s="164">
        <v>932</v>
      </c>
      <c r="S130" s="150">
        <v>16888</v>
      </c>
    </row>
    <row r="131" spans="1:19" ht="12">
      <c r="A131" s="171" t="s">
        <v>346</v>
      </c>
      <c r="B131" s="164">
        <v>41</v>
      </c>
      <c r="C131" s="164">
        <v>725</v>
      </c>
      <c r="D131" s="164">
        <v>1</v>
      </c>
      <c r="E131" s="179" t="s">
        <v>276</v>
      </c>
      <c r="F131" s="164">
        <v>12</v>
      </c>
      <c r="G131" s="164">
        <v>712</v>
      </c>
      <c r="H131" s="164">
        <v>704</v>
      </c>
      <c r="I131" s="164">
        <v>8</v>
      </c>
      <c r="J131" s="164">
        <v>1</v>
      </c>
      <c r="K131" s="164">
        <v>9</v>
      </c>
      <c r="L131" s="164">
        <v>13</v>
      </c>
      <c r="M131" s="164">
        <v>132</v>
      </c>
      <c r="N131" s="164">
        <v>6</v>
      </c>
      <c r="O131" s="164">
        <v>78</v>
      </c>
      <c r="P131" s="179" t="s">
        <v>276</v>
      </c>
      <c r="Q131" s="179" t="s">
        <v>276</v>
      </c>
      <c r="R131" s="179">
        <v>27</v>
      </c>
      <c r="S131" s="181">
        <v>584</v>
      </c>
    </row>
    <row r="132" spans="1:19" ht="12">
      <c r="A132" s="171" t="s">
        <v>347</v>
      </c>
      <c r="B132" s="164">
        <v>1561</v>
      </c>
      <c r="C132" s="164">
        <v>3547</v>
      </c>
      <c r="D132" s="164">
        <v>15</v>
      </c>
      <c r="E132" s="164">
        <v>7</v>
      </c>
      <c r="F132" s="164">
        <v>1856</v>
      </c>
      <c r="G132" s="164">
        <v>1669</v>
      </c>
      <c r="H132" s="164">
        <v>1502</v>
      </c>
      <c r="I132" s="164">
        <v>167</v>
      </c>
      <c r="J132" s="164">
        <v>15</v>
      </c>
      <c r="K132" s="164">
        <v>23</v>
      </c>
      <c r="L132" s="164">
        <v>1538</v>
      </c>
      <c r="M132" s="164">
        <v>3503</v>
      </c>
      <c r="N132" s="179" t="s">
        <v>276</v>
      </c>
      <c r="O132" s="179" t="s">
        <v>276</v>
      </c>
      <c r="P132" s="164">
        <v>8</v>
      </c>
      <c r="Q132" s="164">
        <v>21</v>
      </c>
      <c r="R132" s="179" t="s">
        <v>276</v>
      </c>
      <c r="S132" s="181" t="s">
        <v>276</v>
      </c>
    </row>
    <row r="133" spans="1:19" ht="12">
      <c r="A133" s="171" t="s">
        <v>348</v>
      </c>
      <c r="B133" s="164">
        <v>587</v>
      </c>
      <c r="C133" s="164">
        <v>2817</v>
      </c>
      <c r="D133" s="179" t="s">
        <v>276</v>
      </c>
      <c r="E133" s="179" t="s">
        <v>276</v>
      </c>
      <c r="F133" s="164">
        <v>353</v>
      </c>
      <c r="G133" s="164">
        <v>2464</v>
      </c>
      <c r="H133" s="164">
        <v>2394</v>
      </c>
      <c r="I133" s="164">
        <v>70</v>
      </c>
      <c r="J133" s="179" t="s">
        <v>276</v>
      </c>
      <c r="K133" s="179" t="s">
        <v>276</v>
      </c>
      <c r="L133" s="164">
        <v>277</v>
      </c>
      <c r="M133" s="164">
        <v>1916</v>
      </c>
      <c r="N133" s="179" t="s">
        <v>276</v>
      </c>
      <c r="O133" s="179" t="s">
        <v>276</v>
      </c>
      <c r="P133" s="164">
        <v>310</v>
      </c>
      <c r="Q133" s="164">
        <v>901</v>
      </c>
      <c r="R133" s="179" t="s">
        <v>276</v>
      </c>
      <c r="S133" s="181" t="s">
        <v>276</v>
      </c>
    </row>
    <row r="134" spans="1:19" ht="12">
      <c r="A134" s="171" t="s">
        <v>349</v>
      </c>
      <c r="B134" s="164">
        <v>149</v>
      </c>
      <c r="C134" s="164">
        <v>438</v>
      </c>
      <c r="D134" s="164">
        <v>2</v>
      </c>
      <c r="E134" s="179">
        <v>1</v>
      </c>
      <c r="F134" s="164">
        <v>6</v>
      </c>
      <c r="G134" s="164">
        <v>429</v>
      </c>
      <c r="H134" s="164">
        <v>414</v>
      </c>
      <c r="I134" s="164">
        <v>15</v>
      </c>
      <c r="J134" s="164">
        <v>2</v>
      </c>
      <c r="K134" s="164">
        <v>11</v>
      </c>
      <c r="L134" s="164">
        <v>13</v>
      </c>
      <c r="M134" s="164">
        <v>103</v>
      </c>
      <c r="N134" s="164">
        <v>3</v>
      </c>
      <c r="O134" s="164">
        <v>65</v>
      </c>
      <c r="P134" s="164">
        <v>17</v>
      </c>
      <c r="Q134" s="164">
        <v>32</v>
      </c>
      <c r="R134" s="164">
        <v>117</v>
      </c>
      <c r="S134" s="150">
        <v>292</v>
      </c>
    </row>
    <row r="135" spans="1:19" ht="6.75" customHeight="1">
      <c r="A135" s="171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50"/>
    </row>
    <row r="136" spans="1:19" ht="12">
      <c r="A136" s="175" t="s">
        <v>103</v>
      </c>
      <c r="B136" s="173">
        <f aca="true" t="shared" si="17" ref="B136:R136">SUM(B137:B138)</f>
        <v>652</v>
      </c>
      <c r="C136" s="173">
        <f t="shared" si="17"/>
        <v>21707</v>
      </c>
      <c r="D136" s="189">
        <f t="shared" si="17"/>
        <v>0</v>
      </c>
      <c r="E136" s="189">
        <f t="shared" si="17"/>
        <v>0</v>
      </c>
      <c r="F136" s="177">
        <f t="shared" si="17"/>
        <v>0</v>
      </c>
      <c r="G136" s="173">
        <f t="shared" si="17"/>
        <v>21707</v>
      </c>
      <c r="H136" s="173">
        <f t="shared" si="17"/>
        <v>21551</v>
      </c>
      <c r="I136" s="173">
        <f t="shared" si="17"/>
        <v>156</v>
      </c>
      <c r="J136" s="177">
        <f t="shared" si="17"/>
        <v>0</v>
      </c>
      <c r="K136" s="177">
        <f t="shared" si="17"/>
        <v>0</v>
      </c>
      <c r="L136" s="177">
        <f t="shared" si="17"/>
        <v>0</v>
      </c>
      <c r="M136" s="177">
        <f t="shared" si="17"/>
        <v>0</v>
      </c>
      <c r="N136" s="177">
        <f t="shared" si="17"/>
        <v>0</v>
      </c>
      <c r="O136" s="177">
        <f t="shared" si="17"/>
        <v>0</v>
      </c>
      <c r="P136" s="177">
        <f t="shared" si="17"/>
        <v>0</v>
      </c>
      <c r="Q136" s="177">
        <f t="shared" si="17"/>
        <v>0</v>
      </c>
      <c r="R136" s="173">
        <f t="shared" si="17"/>
        <v>652</v>
      </c>
      <c r="S136" s="174">
        <f>SUM(S137:S138)</f>
        <v>21707</v>
      </c>
    </row>
    <row r="137" spans="1:19" ht="12">
      <c r="A137" s="171" t="s">
        <v>350</v>
      </c>
      <c r="B137" s="164">
        <v>105</v>
      </c>
      <c r="C137" s="164">
        <v>5336</v>
      </c>
      <c r="D137" s="179" t="s">
        <v>276</v>
      </c>
      <c r="E137" s="179" t="s">
        <v>276</v>
      </c>
      <c r="F137" s="179" t="s">
        <v>276</v>
      </c>
      <c r="G137" s="164">
        <v>5336</v>
      </c>
      <c r="H137" s="164">
        <v>5314</v>
      </c>
      <c r="I137" s="164">
        <v>22</v>
      </c>
      <c r="J137" s="179" t="s">
        <v>276</v>
      </c>
      <c r="K137" s="179" t="s">
        <v>276</v>
      </c>
      <c r="L137" s="179" t="s">
        <v>276</v>
      </c>
      <c r="M137" s="179" t="s">
        <v>276</v>
      </c>
      <c r="N137" s="179" t="s">
        <v>276</v>
      </c>
      <c r="O137" s="179" t="s">
        <v>276</v>
      </c>
      <c r="P137" s="179" t="s">
        <v>276</v>
      </c>
      <c r="Q137" s="179" t="s">
        <v>276</v>
      </c>
      <c r="R137" s="179">
        <v>105</v>
      </c>
      <c r="S137" s="181">
        <v>5336</v>
      </c>
    </row>
    <row r="138" spans="1:19" ht="12">
      <c r="A138" s="190" t="s">
        <v>351</v>
      </c>
      <c r="B138" s="167">
        <v>547</v>
      </c>
      <c r="C138" s="167">
        <v>16371</v>
      </c>
      <c r="D138" s="191" t="s">
        <v>276</v>
      </c>
      <c r="E138" s="191" t="s">
        <v>276</v>
      </c>
      <c r="F138" s="191" t="s">
        <v>276</v>
      </c>
      <c r="G138" s="167">
        <v>16371</v>
      </c>
      <c r="H138" s="167">
        <v>16237</v>
      </c>
      <c r="I138" s="167">
        <v>134</v>
      </c>
      <c r="J138" s="191" t="s">
        <v>276</v>
      </c>
      <c r="K138" s="191" t="s">
        <v>276</v>
      </c>
      <c r="L138" s="191" t="s">
        <v>276</v>
      </c>
      <c r="M138" s="191" t="s">
        <v>276</v>
      </c>
      <c r="N138" s="191" t="s">
        <v>276</v>
      </c>
      <c r="O138" s="191" t="s">
        <v>90</v>
      </c>
      <c r="P138" s="191" t="s">
        <v>276</v>
      </c>
      <c r="Q138" s="191" t="s">
        <v>276</v>
      </c>
      <c r="R138" s="191">
        <v>547</v>
      </c>
      <c r="S138" s="192">
        <v>16371</v>
      </c>
    </row>
    <row r="139" ht="12">
      <c r="A139" s="149" t="s">
        <v>229</v>
      </c>
    </row>
  </sheetData>
  <mergeCells count="5">
    <mergeCell ref="S6:S7"/>
    <mergeCell ref="B6:B7"/>
    <mergeCell ref="G6:I7"/>
    <mergeCell ref="N6:O7"/>
    <mergeCell ref="R6:R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9.625" style="7" customWidth="1"/>
    <col min="3" max="3" width="9.00390625" style="7" customWidth="1"/>
    <col min="4" max="4" width="7.625" style="7" customWidth="1"/>
    <col min="5" max="5" width="6.625" style="7" customWidth="1"/>
    <col min="6" max="6" width="7.875" style="7" customWidth="1"/>
    <col min="7" max="7" width="7.75390625" style="7" customWidth="1"/>
    <col min="8" max="8" width="8.625" style="7" customWidth="1"/>
    <col min="9" max="9" width="7.625" style="7" customWidth="1"/>
    <col min="10" max="10" width="9.50390625" style="7" bestFit="1" customWidth="1"/>
    <col min="11" max="11" width="7.625" style="7" customWidth="1"/>
    <col min="12" max="12" width="8.00390625" style="7" customWidth="1"/>
    <col min="13" max="13" width="8.625" style="7" customWidth="1"/>
    <col min="14" max="14" width="6.625" style="7" customWidth="1"/>
    <col min="15" max="15" width="10.375" style="7" customWidth="1"/>
    <col min="16" max="17" width="7.625" style="7" customWidth="1"/>
    <col min="18" max="18" width="8.875" style="7" customWidth="1"/>
    <col min="19" max="19" width="9.375" style="7" customWidth="1"/>
    <col min="20" max="20" width="8.625" style="7" customWidth="1"/>
    <col min="21" max="21" width="8.75390625" style="7" customWidth="1"/>
    <col min="22" max="22" width="9.50390625" style="7" customWidth="1"/>
    <col min="23" max="24" width="8.625" style="7" customWidth="1"/>
    <col min="25" max="25" width="9.375" style="7" customWidth="1"/>
    <col min="26" max="26" width="9.125" style="7" customWidth="1"/>
    <col min="27" max="16384" width="9.00390625" style="7" customWidth="1"/>
  </cols>
  <sheetData>
    <row r="2" spans="2:12" ht="14.25">
      <c r="B2" s="123" t="s">
        <v>352</v>
      </c>
      <c r="F2" s="124"/>
      <c r="G2" s="124"/>
      <c r="H2" s="124"/>
      <c r="I2" s="124"/>
      <c r="J2" s="124"/>
      <c r="K2" s="124"/>
      <c r="L2" s="124"/>
    </row>
    <row r="3" spans="2:26" ht="13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 t="s">
        <v>353</v>
      </c>
    </row>
    <row r="4" spans="1:27" ht="15" customHeight="1">
      <c r="A4" s="127"/>
      <c r="B4" s="128"/>
      <c r="C4" s="129" t="s">
        <v>354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29" t="s">
        <v>355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7"/>
    </row>
    <row r="5" spans="1:27" s="135" customFormat="1" ht="34.5" customHeight="1">
      <c r="A5" s="131"/>
      <c r="B5" s="132" t="s">
        <v>356</v>
      </c>
      <c r="C5" s="133" t="s">
        <v>357</v>
      </c>
      <c r="D5" s="133" t="s">
        <v>92</v>
      </c>
      <c r="E5" s="133" t="s">
        <v>94</v>
      </c>
      <c r="F5" s="133" t="s">
        <v>95</v>
      </c>
      <c r="G5" s="133" t="s">
        <v>96</v>
      </c>
      <c r="H5" s="133" t="s">
        <v>97</v>
      </c>
      <c r="I5" s="133" t="s">
        <v>98</v>
      </c>
      <c r="J5" s="133" t="s">
        <v>99</v>
      </c>
      <c r="K5" s="133" t="s">
        <v>100</v>
      </c>
      <c r="L5" s="133" t="s">
        <v>101</v>
      </c>
      <c r="M5" s="133" t="s">
        <v>102</v>
      </c>
      <c r="N5" s="133" t="s">
        <v>358</v>
      </c>
      <c r="O5" s="133" t="s">
        <v>357</v>
      </c>
      <c r="P5" s="133" t="s">
        <v>92</v>
      </c>
      <c r="Q5" s="133" t="s">
        <v>94</v>
      </c>
      <c r="R5" s="133" t="s">
        <v>95</v>
      </c>
      <c r="S5" s="133" t="s">
        <v>96</v>
      </c>
      <c r="T5" s="133" t="s">
        <v>97</v>
      </c>
      <c r="U5" s="133" t="s">
        <v>98</v>
      </c>
      <c r="V5" s="133" t="s">
        <v>99</v>
      </c>
      <c r="W5" s="133" t="s">
        <v>100</v>
      </c>
      <c r="X5" s="133" t="s">
        <v>101</v>
      </c>
      <c r="Y5" s="133" t="s">
        <v>102</v>
      </c>
      <c r="Z5" s="134" t="s">
        <v>358</v>
      </c>
      <c r="AA5" s="131"/>
    </row>
    <row r="6" spans="1:27" ht="12">
      <c r="A6" s="127"/>
      <c r="B6" s="136" t="s">
        <v>12</v>
      </c>
      <c r="C6" s="137">
        <f aca="true" t="shared" si="0" ref="C6:Z6">SUM(C16:C59)</f>
        <v>70523</v>
      </c>
      <c r="D6" s="137">
        <f t="shared" si="0"/>
        <v>341</v>
      </c>
      <c r="E6" s="137">
        <f t="shared" si="0"/>
        <v>69</v>
      </c>
      <c r="F6" s="137">
        <f t="shared" si="0"/>
        <v>8515</v>
      </c>
      <c r="G6" s="137">
        <f t="shared" si="0"/>
        <v>6873</v>
      </c>
      <c r="H6" s="137">
        <f t="shared" si="0"/>
        <v>163</v>
      </c>
      <c r="I6" s="137">
        <f t="shared" si="0"/>
        <v>1644</v>
      </c>
      <c r="J6" s="137">
        <f t="shared" si="0"/>
        <v>27783</v>
      </c>
      <c r="K6" s="137">
        <f t="shared" si="0"/>
        <v>1236</v>
      </c>
      <c r="L6" s="137">
        <f t="shared" si="0"/>
        <v>1977</v>
      </c>
      <c r="M6" s="137">
        <f t="shared" si="0"/>
        <v>21270</v>
      </c>
      <c r="N6" s="137">
        <f t="shared" si="0"/>
        <v>652</v>
      </c>
      <c r="O6" s="137">
        <f t="shared" si="0"/>
        <v>569717</v>
      </c>
      <c r="P6" s="137">
        <f t="shared" si="0"/>
        <v>3202</v>
      </c>
      <c r="Q6" s="137">
        <f t="shared" si="0"/>
        <v>852</v>
      </c>
      <c r="R6" s="137">
        <f t="shared" si="0"/>
        <v>64039</v>
      </c>
      <c r="S6" s="137">
        <f t="shared" si="0"/>
        <v>131752</v>
      </c>
      <c r="T6" s="137">
        <f t="shared" si="0"/>
        <v>2926</v>
      </c>
      <c r="U6" s="137">
        <f t="shared" si="0"/>
        <v>25849</v>
      </c>
      <c r="V6" s="137">
        <f t="shared" si="0"/>
        <v>147906</v>
      </c>
      <c r="W6" s="137">
        <f t="shared" si="0"/>
        <v>15755</v>
      </c>
      <c r="X6" s="137">
        <f t="shared" si="0"/>
        <v>4574</v>
      </c>
      <c r="Y6" s="137">
        <f t="shared" si="0"/>
        <v>151155</v>
      </c>
      <c r="Z6" s="138">
        <f t="shared" si="0"/>
        <v>21707</v>
      </c>
      <c r="AA6" s="127"/>
    </row>
    <row r="7" spans="1:27" ht="12">
      <c r="A7" s="127"/>
      <c r="B7" s="139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127"/>
    </row>
    <row r="8" spans="1:27" ht="12">
      <c r="A8" s="127"/>
      <c r="B8" s="136" t="s">
        <v>13</v>
      </c>
      <c r="C8" s="137">
        <f aca="true" t="shared" si="1" ref="C8:Z8">SUM(C16:C28)</f>
        <v>53503</v>
      </c>
      <c r="D8" s="137">
        <f t="shared" si="1"/>
        <v>158</v>
      </c>
      <c r="E8" s="137">
        <f t="shared" si="1"/>
        <v>26</v>
      </c>
      <c r="F8" s="137">
        <f t="shared" si="1"/>
        <v>5533</v>
      </c>
      <c r="G8" s="137">
        <f t="shared" si="1"/>
        <v>5034</v>
      </c>
      <c r="H8" s="137">
        <f t="shared" si="1"/>
        <v>83</v>
      </c>
      <c r="I8" s="137">
        <f t="shared" si="1"/>
        <v>1173</v>
      </c>
      <c r="J8" s="137">
        <f t="shared" si="1"/>
        <v>21965</v>
      </c>
      <c r="K8" s="137">
        <f t="shared" si="1"/>
        <v>1082</v>
      </c>
      <c r="L8" s="137">
        <f t="shared" si="1"/>
        <v>1837</v>
      </c>
      <c r="M8" s="137">
        <f t="shared" si="1"/>
        <v>16252</v>
      </c>
      <c r="N8" s="137">
        <f t="shared" si="1"/>
        <v>360</v>
      </c>
      <c r="O8" s="137">
        <f>SUM(O16:O28)</f>
        <v>452569</v>
      </c>
      <c r="P8" s="137">
        <f t="shared" si="1"/>
        <v>1663</v>
      </c>
      <c r="Q8" s="137">
        <f t="shared" si="1"/>
        <v>296</v>
      </c>
      <c r="R8" s="137">
        <f t="shared" si="1"/>
        <v>44406</v>
      </c>
      <c r="S8" s="137">
        <f t="shared" si="1"/>
        <v>99800</v>
      </c>
      <c r="T8" s="137">
        <f t="shared" si="1"/>
        <v>2501</v>
      </c>
      <c r="U8" s="137">
        <f t="shared" si="1"/>
        <v>21541</v>
      </c>
      <c r="V8" s="137">
        <f t="shared" si="1"/>
        <v>124902</v>
      </c>
      <c r="W8" s="137">
        <f t="shared" si="1"/>
        <v>14655</v>
      </c>
      <c r="X8" s="137">
        <f t="shared" si="1"/>
        <v>4278</v>
      </c>
      <c r="Y8" s="137">
        <f t="shared" si="1"/>
        <v>121695</v>
      </c>
      <c r="Z8" s="138">
        <f t="shared" si="1"/>
        <v>16832</v>
      </c>
      <c r="AA8" s="127"/>
    </row>
    <row r="9" spans="1:27" ht="12">
      <c r="A9" s="127"/>
      <c r="B9" s="136" t="s">
        <v>14</v>
      </c>
      <c r="C9" s="137">
        <f aca="true" t="shared" si="2" ref="C9:Z9">SUM(C29:C59)</f>
        <v>17020</v>
      </c>
      <c r="D9" s="137">
        <f t="shared" si="2"/>
        <v>183</v>
      </c>
      <c r="E9" s="137">
        <f t="shared" si="2"/>
        <v>43</v>
      </c>
      <c r="F9" s="137">
        <f t="shared" si="2"/>
        <v>2982</v>
      </c>
      <c r="G9" s="137">
        <f t="shared" si="2"/>
        <v>1839</v>
      </c>
      <c r="H9" s="137">
        <f t="shared" si="2"/>
        <v>80</v>
      </c>
      <c r="I9" s="137">
        <f t="shared" si="2"/>
        <v>471</v>
      </c>
      <c r="J9" s="137">
        <f t="shared" si="2"/>
        <v>5818</v>
      </c>
      <c r="K9" s="137">
        <f t="shared" si="2"/>
        <v>154</v>
      </c>
      <c r="L9" s="137">
        <f t="shared" si="2"/>
        <v>140</v>
      </c>
      <c r="M9" s="137">
        <f t="shared" si="2"/>
        <v>5018</v>
      </c>
      <c r="N9" s="137">
        <f t="shared" si="2"/>
        <v>292</v>
      </c>
      <c r="O9" s="137">
        <f>SUM(O29:O59)</f>
        <v>117148</v>
      </c>
      <c r="P9" s="137">
        <f t="shared" si="2"/>
        <v>1539</v>
      </c>
      <c r="Q9" s="137">
        <f t="shared" si="2"/>
        <v>556</v>
      </c>
      <c r="R9" s="137">
        <f t="shared" si="2"/>
        <v>19633</v>
      </c>
      <c r="S9" s="137">
        <f t="shared" si="2"/>
        <v>31952</v>
      </c>
      <c r="T9" s="137">
        <f t="shared" si="2"/>
        <v>425</v>
      </c>
      <c r="U9" s="137">
        <f t="shared" si="2"/>
        <v>4308</v>
      </c>
      <c r="V9" s="137">
        <f t="shared" si="2"/>
        <v>23004</v>
      </c>
      <c r="W9" s="137">
        <f t="shared" si="2"/>
        <v>1100</v>
      </c>
      <c r="X9" s="137">
        <f t="shared" si="2"/>
        <v>296</v>
      </c>
      <c r="Y9" s="137">
        <f t="shared" si="2"/>
        <v>29460</v>
      </c>
      <c r="Z9" s="138">
        <f t="shared" si="2"/>
        <v>4875</v>
      </c>
      <c r="AA9" s="127"/>
    </row>
    <row r="10" spans="1:27" ht="12">
      <c r="A10" s="127"/>
      <c r="B10" s="139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127"/>
    </row>
    <row r="11" spans="1:27" ht="12">
      <c r="A11" s="127"/>
      <c r="B11" s="136" t="s">
        <v>15</v>
      </c>
      <c r="C11" s="137">
        <f aca="true" t="shared" si="3" ref="C11:Z11">SUM(C16,C22,C25,C26,C27,C23,C29:C35,C21)</f>
        <v>32279</v>
      </c>
      <c r="D11" s="137">
        <f t="shared" si="3"/>
        <v>122</v>
      </c>
      <c r="E11" s="137">
        <f t="shared" si="3"/>
        <v>19</v>
      </c>
      <c r="F11" s="137">
        <f t="shared" si="3"/>
        <v>3630</v>
      </c>
      <c r="G11" s="137">
        <f t="shared" si="3"/>
        <v>3190</v>
      </c>
      <c r="H11" s="137">
        <f t="shared" si="3"/>
        <v>47</v>
      </c>
      <c r="I11" s="137">
        <f t="shared" si="3"/>
        <v>730</v>
      </c>
      <c r="J11" s="137">
        <f t="shared" si="3"/>
        <v>12879</v>
      </c>
      <c r="K11" s="137">
        <f t="shared" si="3"/>
        <v>567</v>
      </c>
      <c r="L11" s="137">
        <f t="shared" si="3"/>
        <v>1105</v>
      </c>
      <c r="M11" s="137">
        <f t="shared" si="3"/>
        <v>9747</v>
      </c>
      <c r="N11" s="137">
        <f t="shared" si="3"/>
        <v>243</v>
      </c>
      <c r="O11" s="137">
        <f t="shared" si="3"/>
        <v>273060</v>
      </c>
      <c r="P11" s="137">
        <f t="shared" si="3"/>
        <v>1256</v>
      </c>
      <c r="Q11" s="137">
        <f t="shared" si="3"/>
        <v>225</v>
      </c>
      <c r="R11" s="137">
        <f t="shared" si="3"/>
        <v>26298</v>
      </c>
      <c r="S11" s="137">
        <f t="shared" si="3"/>
        <v>57507</v>
      </c>
      <c r="T11" s="137">
        <f t="shared" si="3"/>
        <v>1365</v>
      </c>
      <c r="U11" s="137">
        <f t="shared" si="3"/>
        <v>13324</v>
      </c>
      <c r="V11" s="137">
        <f t="shared" si="3"/>
        <v>74990</v>
      </c>
      <c r="W11" s="137">
        <f t="shared" si="3"/>
        <v>9341</v>
      </c>
      <c r="X11" s="137">
        <f t="shared" si="3"/>
        <v>2724</v>
      </c>
      <c r="Y11" s="137">
        <f t="shared" si="3"/>
        <v>73701</v>
      </c>
      <c r="Z11" s="138">
        <f t="shared" si="3"/>
        <v>12329</v>
      </c>
      <c r="AA11" s="127"/>
    </row>
    <row r="12" spans="1:27" ht="12">
      <c r="A12" s="127"/>
      <c r="B12" s="136" t="s">
        <v>16</v>
      </c>
      <c r="C12" s="137">
        <f aca="true" t="shared" si="4" ref="C12:Z12">SUM(C20,C36:C42)</f>
        <v>5654</v>
      </c>
      <c r="D12" s="137">
        <f t="shared" si="4"/>
        <v>48</v>
      </c>
      <c r="E12" s="137">
        <f t="shared" si="4"/>
        <v>12</v>
      </c>
      <c r="F12" s="137">
        <f t="shared" si="4"/>
        <v>881</v>
      </c>
      <c r="G12" s="137">
        <f t="shared" si="4"/>
        <v>462</v>
      </c>
      <c r="H12" s="137">
        <f t="shared" si="4"/>
        <v>23</v>
      </c>
      <c r="I12" s="137">
        <f t="shared" si="4"/>
        <v>156</v>
      </c>
      <c r="J12" s="137">
        <f t="shared" si="4"/>
        <v>2129</v>
      </c>
      <c r="K12" s="137">
        <f t="shared" si="4"/>
        <v>95</v>
      </c>
      <c r="L12" s="137">
        <f t="shared" si="4"/>
        <v>126</v>
      </c>
      <c r="M12" s="137">
        <f t="shared" si="4"/>
        <v>1637</v>
      </c>
      <c r="N12" s="137">
        <f t="shared" si="4"/>
        <v>85</v>
      </c>
      <c r="O12" s="137">
        <f t="shared" si="4"/>
        <v>40430</v>
      </c>
      <c r="P12" s="137">
        <f t="shared" si="4"/>
        <v>382</v>
      </c>
      <c r="Q12" s="137">
        <f t="shared" si="4"/>
        <v>111</v>
      </c>
      <c r="R12" s="137">
        <f t="shared" si="4"/>
        <v>6885</v>
      </c>
      <c r="S12" s="137">
        <f t="shared" si="4"/>
        <v>8605</v>
      </c>
      <c r="T12" s="137">
        <f t="shared" si="4"/>
        <v>215</v>
      </c>
      <c r="U12" s="137">
        <f t="shared" si="4"/>
        <v>1675</v>
      </c>
      <c r="V12" s="137">
        <f t="shared" si="4"/>
        <v>8957</v>
      </c>
      <c r="W12" s="137">
        <f t="shared" si="4"/>
        <v>829</v>
      </c>
      <c r="X12" s="137">
        <f t="shared" si="4"/>
        <v>245</v>
      </c>
      <c r="Y12" s="137">
        <f t="shared" si="4"/>
        <v>10818</v>
      </c>
      <c r="Z12" s="138">
        <f t="shared" si="4"/>
        <v>1708</v>
      </c>
      <c r="AA12" s="127"/>
    </row>
    <row r="13" spans="1:27" ht="12">
      <c r="A13" s="127"/>
      <c r="B13" s="136" t="s">
        <v>17</v>
      </c>
      <c r="C13" s="137">
        <f aca="true" t="shared" si="5" ref="C13:Z13">SUM(C17,C28,C24,C43:C47)</f>
        <v>14321</v>
      </c>
      <c r="D13" s="137">
        <f t="shared" si="5"/>
        <v>62</v>
      </c>
      <c r="E13" s="137">
        <f t="shared" si="5"/>
        <v>12</v>
      </c>
      <c r="F13" s="137">
        <f t="shared" si="5"/>
        <v>1764</v>
      </c>
      <c r="G13" s="137">
        <f t="shared" si="5"/>
        <v>1776</v>
      </c>
      <c r="H13" s="137">
        <f t="shared" si="5"/>
        <v>34</v>
      </c>
      <c r="I13" s="137">
        <f t="shared" si="5"/>
        <v>297</v>
      </c>
      <c r="J13" s="137">
        <f t="shared" si="5"/>
        <v>5323</v>
      </c>
      <c r="K13" s="137">
        <f t="shared" si="5"/>
        <v>227</v>
      </c>
      <c r="L13" s="137">
        <f t="shared" si="5"/>
        <v>533</v>
      </c>
      <c r="M13" s="137">
        <f t="shared" si="5"/>
        <v>4163</v>
      </c>
      <c r="N13" s="137">
        <f t="shared" si="5"/>
        <v>130</v>
      </c>
      <c r="O13" s="137">
        <f t="shared" si="5"/>
        <v>111847</v>
      </c>
      <c r="P13" s="137">
        <f t="shared" si="5"/>
        <v>558</v>
      </c>
      <c r="Q13" s="137">
        <f t="shared" si="5"/>
        <v>138</v>
      </c>
      <c r="R13" s="137">
        <f t="shared" si="5"/>
        <v>12255</v>
      </c>
      <c r="S13" s="137">
        <f t="shared" si="5"/>
        <v>34491</v>
      </c>
      <c r="T13" s="137">
        <f t="shared" si="5"/>
        <v>422</v>
      </c>
      <c r="U13" s="137">
        <f t="shared" si="5"/>
        <v>4026</v>
      </c>
      <c r="V13" s="137">
        <f t="shared" si="5"/>
        <v>26469</v>
      </c>
      <c r="W13" s="137">
        <f t="shared" si="5"/>
        <v>2326</v>
      </c>
      <c r="X13" s="137">
        <f t="shared" si="5"/>
        <v>1001</v>
      </c>
      <c r="Y13" s="137">
        <f t="shared" si="5"/>
        <v>26798</v>
      </c>
      <c r="Z13" s="138">
        <f t="shared" si="5"/>
        <v>3363</v>
      </c>
      <c r="AA13" s="127"/>
    </row>
    <row r="14" spans="1:27" ht="12">
      <c r="A14" s="127"/>
      <c r="B14" s="136" t="s">
        <v>18</v>
      </c>
      <c r="C14" s="137">
        <f aca="true" t="shared" si="6" ref="C14:Z14">SUM(C18:C19,C48:C59)</f>
        <v>18269</v>
      </c>
      <c r="D14" s="137">
        <f t="shared" si="6"/>
        <v>109</v>
      </c>
      <c r="E14" s="137">
        <f t="shared" si="6"/>
        <v>26</v>
      </c>
      <c r="F14" s="137">
        <f t="shared" si="6"/>
        <v>2240</v>
      </c>
      <c r="G14" s="137">
        <f t="shared" si="6"/>
        <v>1445</v>
      </c>
      <c r="H14" s="137">
        <f t="shared" si="6"/>
        <v>59</v>
      </c>
      <c r="I14" s="137">
        <f t="shared" si="6"/>
        <v>461</v>
      </c>
      <c r="J14" s="137">
        <f t="shared" si="6"/>
        <v>7452</v>
      </c>
      <c r="K14" s="137">
        <f t="shared" si="6"/>
        <v>347</v>
      </c>
      <c r="L14" s="137">
        <f t="shared" si="6"/>
        <v>213</v>
      </c>
      <c r="M14" s="137">
        <f t="shared" si="6"/>
        <v>5723</v>
      </c>
      <c r="N14" s="137">
        <f t="shared" si="6"/>
        <v>194</v>
      </c>
      <c r="O14" s="137">
        <f t="shared" si="6"/>
        <v>144380</v>
      </c>
      <c r="P14" s="137">
        <f t="shared" si="6"/>
        <v>1006</v>
      </c>
      <c r="Q14" s="137">
        <f t="shared" si="6"/>
        <v>378</v>
      </c>
      <c r="R14" s="137">
        <f t="shared" si="6"/>
        <v>18601</v>
      </c>
      <c r="S14" s="137">
        <f t="shared" si="6"/>
        <v>31149</v>
      </c>
      <c r="T14" s="137">
        <f t="shared" si="6"/>
        <v>924</v>
      </c>
      <c r="U14" s="137">
        <f t="shared" si="6"/>
        <v>6824</v>
      </c>
      <c r="V14" s="137">
        <f t="shared" si="6"/>
        <v>37490</v>
      </c>
      <c r="W14" s="137">
        <f t="shared" si="6"/>
        <v>3259</v>
      </c>
      <c r="X14" s="137">
        <f t="shared" si="6"/>
        <v>604</v>
      </c>
      <c r="Y14" s="137">
        <f t="shared" si="6"/>
        <v>39838</v>
      </c>
      <c r="Z14" s="138">
        <f t="shared" si="6"/>
        <v>4307</v>
      </c>
      <c r="AA14" s="127"/>
    </row>
    <row r="15" spans="1:27" ht="12">
      <c r="A15" s="127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127"/>
    </row>
    <row r="16" spans="1:27" ht="12">
      <c r="A16" s="127"/>
      <c r="B16" s="139" t="s">
        <v>19</v>
      </c>
      <c r="C16" s="142">
        <v>15447</v>
      </c>
      <c r="D16" s="143">
        <v>27</v>
      </c>
      <c r="E16" s="143">
        <v>0</v>
      </c>
      <c r="F16" s="143">
        <v>1283</v>
      </c>
      <c r="G16" s="143">
        <v>1173</v>
      </c>
      <c r="H16" s="143">
        <v>15</v>
      </c>
      <c r="I16" s="143">
        <v>366</v>
      </c>
      <c r="J16" s="143">
        <v>6580</v>
      </c>
      <c r="K16" s="143">
        <v>367</v>
      </c>
      <c r="L16" s="143">
        <v>704</v>
      </c>
      <c r="M16" s="143">
        <v>4853</v>
      </c>
      <c r="N16" s="143">
        <v>79</v>
      </c>
      <c r="O16" s="143">
        <v>139443</v>
      </c>
      <c r="P16" s="143">
        <v>214</v>
      </c>
      <c r="Q16" s="143">
        <v>0</v>
      </c>
      <c r="R16" s="143">
        <v>11138</v>
      </c>
      <c r="S16" s="143">
        <v>17169</v>
      </c>
      <c r="T16" s="143">
        <v>915</v>
      </c>
      <c r="U16" s="143">
        <v>8016</v>
      </c>
      <c r="V16" s="143">
        <v>45112</v>
      </c>
      <c r="W16" s="143">
        <v>7317</v>
      </c>
      <c r="X16" s="143">
        <v>1958</v>
      </c>
      <c r="Y16" s="143">
        <v>42103</v>
      </c>
      <c r="Z16" s="144">
        <v>5501</v>
      </c>
      <c r="AA16" s="127"/>
    </row>
    <row r="17" spans="1:27" ht="12">
      <c r="A17" s="127"/>
      <c r="B17" s="139" t="s">
        <v>20</v>
      </c>
      <c r="C17" s="142">
        <v>5812</v>
      </c>
      <c r="D17" s="143">
        <v>9</v>
      </c>
      <c r="E17" s="143">
        <v>3</v>
      </c>
      <c r="F17" s="143">
        <v>511</v>
      </c>
      <c r="G17" s="143">
        <v>740</v>
      </c>
      <c r="H17" s="143">
        <v>9</v>
      </c>
      <c r="I17" s="143">
        <v>108</v>
      </c>
      <c r="J17" s="143">
        <v>2227</v>
      </c>
      <c r="K17" s="143">
        <v>128</v>
      </c>
      <c r="L17" s="143">
        <v>352</v>
      </c>
      <c r="M17" s="143">
        <v>1694</v>
      </c>
      <c r="N17" s="143">
        <v>31</v>
      </c>
      <c r="O17" s="143">
        <v>50396</v>
      </c>
      <c r="P17" s="143">
        <v>116</v>
      </c>
      <c r="Q17" s="143">
        <v>34</v>
      </c>
      <c r="R17" s="143">
        <v>4217</v>
      </c>
      <c r="S17" s="143">
        <v>15226</v>
      </c>
      <c r="T17" s="143">
        <v>204</v>
      </c>
      <c r="U17" s="143">
        <v>1987</v>
      </c>
      <c r="V17" s="143">
        <v>12825</v>
      </c>
      <c r="W17" s="143">
        <v>1399</v>
      </c>
      <c r="X17" s="143">
        <v>680</v>
      </c>
      <c r="Y17" s="143">
        <v>12421</v>
      </c>
      <c r="Z17" s="144">
        <v>1287</v>
      </c>
      <c r="AA17" s="127"/>
    </row>
    <row r="18" spans="1:27" ht="12">
      <c r="A18" s="127"/>
      <c r="B18" s="139" t="s">
        <v>21</v>
      </c>
      <c r="C18" s="142">
        <v>6067</v>
      </c>
      <c r="D18" s="143">
        <v>23</v>
      </c>
      <c r="E18" s="143">
        <v>3</v>
      </c>
      <c r="F18" s="143">
        <v>610</v>
      </c>
      <c r="G18" s="143">
        <v>445</v>
      </c>
      <c r="H18" s="143">
        <v>10</v>
      </c>
      <c r="I18" s="143">
        <v>109</v>
      </c>
      <c r="J18" s="143">
        <v>2626</v>
      </c>
      <c r="K18" s="143">
        <v>147</v>
      </c>
      <c r="L18" s="143">
        <v>104</v>
      </c>
      <c r="M18" s="143">
        <v>1956</v>
      </c>
      <c r="N18" s="143">
        <v>34</v>
      </c>
      <c r="O18" s="143">
        <v>50308</v>
      </c>
      <c r="P18" s="143">
        <v>232</v>
      </c>
      <c r="Q18" s="143">
        <v>48</v>
      </c>
      <c r="R18" s="143">
        <v>5131</v>
      </c>
      <c r="S18" s="143">
        <v>11696</v>
      </c>
      <c r="T18" s="143">
        <v>242</v>
      </c>
      <c r="U18" s="143">
        <v>1665</v>
      </c>
      <c r="V18" s="143">
        <v>14089</v>
      </c>
      <c r="W18" s="143">
        <v>1465</v>
      </c>
      <c r="X18" s="143">
        <v>292</v>
      </c>
      <c r="Y18" s="143">
        <v>14313</v>
      </c>
      <c r="Z18" s="144">
        <v>1135</v>
      </c>
      <c r="AA18" s="127"/>
    </row>
    <row r="19" spans="1:27" ht="12">
      <c r="A19" s="127"/>
      <c r="B19" s="139" t="s">
        <v>22</v>
      </c>
      <c r="C19" s="142">
        <v>6324</v>
      </c>
      <c r="D19" s="143">
        <v>8</v>
      </c>
      <c r="E19" s="143">
        <v>4</v>
      </c>
      <c r="F19" s="143">
        <v>665</v>
      </c>
      <c r="G19" s="143">
        <v>446</v>
      </c>
      <c r="H19" s="143">
        <v>11</v>
      </c>
      <c r="I19" s="143">
        <v>170</v>
      </c>
      <c r="J19" s="143">
        <v>2800</v>
      </c>
      <c r="K19" s="143">
        <v>148</v>
      </c>
      <c r="L19" s="143">
        <v>74</v>
      </c>
      <c r="M19" s="143">
        <v>1954</v>
      </c>
      <c r="N19" s="143">
        <v>44</v>
      </c>
      <c r="O19" s="143">
        <v>52780</v>
      </c>
      <c r="P19" s="143">
        <v>66</v>
      </c>
      <c r="Q19" s="143">
        <v>34</v>
      </c>
      <c r="R19" s="143">
        <v>6946</v>
      </c>
      <c r="S19" s="143">
        <v>9616</v>
      </c>
      <c r="T19" s="143">
        <v>487</v>
      </c>
      <c r="U19" s="143">
        <v>3445</v>
      </c>
      <c r="V19" s="143">
        <v>14806</v>
      </c>
      <c r="W19" s="143">
        <v>1369</v>
      </c>
      <c r="X19" s="143">
        <v>238</v>
      </c>
      <c r="Y19" s="143">
        <v>14685</v>
      </c>
      <c r="Z19" s="144">
        <v>1088</v>
      </c>
      <c r="AA19" s="127"/>
    </row>
    <row r="20" spans="1:27" ht="12">
      <c r="A20" s="127"/>
      <c r="B20" s="139" t="s">
        <v>23</v>
      </c>
      <c r="C20" s="142">
        <v>2933</v>
      </c>
      <c r="D20" s="143">
        <v>12</v>
      </c>
      <c r="E20" s="143">
        <v>3</v>
      </c>
      <c r="F20" s="143">
        <v>301</v>
      </c>
      <c r="G20" s="143">
        <v>214</v>
      </c>
      <c r="H20" s="143">
        <v>9</v>
      </c>
      <c r="I20" s="143">
        <v>68</v>
      </c>
      <c r="J20" s="143">
        <v>1252</v>
      </c>
      <c r="K20" s="143">
        <v>69</v>
      </c>
      <c r="L20" s="143">
        <v>119</v>
      </c>
      <c r="M20" s="143">
        <v>863</v>
      </c>
      <c r="N20" s="143">
        <v>23</v>
      </c>
      <c r="O20" s="143">
        <v>23200</v>
      </c>
      <c r="P20" s="143">
        <v>118</v>
      </c>
      <c r="Q20" s="143">
        <v>14</v>
      </c>
      <c r="R20" s="143">
        <v>2910</v>
      </c>
      <c r="S20" s="143">
        <v>4735</v>
      </c>
      <c r="T20" s="143">
        <v>163</v>
      </c>
      <c r="U20" s="143">
        <v>1106</v>
      </c>
      <c r="V20" s="143">
        <v>6042</v>
      </c>
      <c r="W20" s="143">
        <v>723</v>
      </c>
      <c r="X20" s="143">
        <v>235</v>
      </c>
      <c r="Y20" s="143">
        <v>6247</v>
      </c>
      <c r="Z20" s="144">
        <v>907</v>
      </c>
      <c r="AA20" s="127"/>
    </row>
    <row r="21" spans="1:27" ht="12">
      <c r="A21" s="127"/>
      <c r="B21" s="139" t="s">
        <v>24</v>
      </c>
      <c r="C21" s="142">
        <v>2342</v>
      </c>
      <c r="D21" s="143">
        <v>8</v>
      </c>
      <c r="E21" s="143">
        <v>4</v>
      </c>
      <c r="F21" s="143">
        <v>314</v>
      </c>
      <c r="G21" s="143">
        <v>290</v>
      </c>
      <c r="H21" s="143">
        <v>6</v>
      </c>
      <c r="I21" s="143">
        <v>45</v>
      </c>
      <c r="J21" s="143">
        <v>903</v>
      </c>
      <c r="K21" s="143">
        <v>31</v>
      </c>
      <c r="L21" s="143">
        <v>37</v>
      </c>
      <c r="M21" s="143">
        <v>684</v>
      </c>
      <c r="N21" s="143">
        <v>20</v>
      </c>
      <c r="O21" s="143">
        <v>20387</v>
      </c>
      <c r="P21" s="143">
        <v>80</v>
      </c>
      <c r="Q21" s="143">
        <v>44</v>
      </c>
      <c r="R21" s="143">
        <v>2374</v>
      </c>
      <c r="S21" s="143">
        <v>6487</v>
      </c>
      <c r="T21" s="143">
        <v>183</v>
      </c>
      <c r="U21" s="143">
        <v>753</v>
      </c>
      <c r="V21" s="143">
        <v>4741</v>
      </c>
      <c r="W21" s="143">
        <v>423</v>
      </c>
      <c r="X21" s="143">
        <v>96</v>
      </c>
      <c r="Y21" s="143">
        <v>4552</v>
      </c>
      <c r="Z21" s="144">
        <v>654</v>
      </c>
      <c r="AA21" s="127"/>
    </row>
    <row r="22" spans="1:27" ht="12">
      <c r="A22" s="127"/>
      <c r="B22" s="139" t="s">
        <v>25</v>
      </c>
      <c r="C22" s="142">
        <v>1877</v>
      </c>
      <c r="D22" s="143">
        <v>20</v>
      </c>
      <c r="E22" s="143">
        <v>1</v>
      </c>
      <c r="F22" s="143">
        <v>217</v>
      </c>
      <c r="G22" s="143">
        <v>236</v>
      </c>
      <c r="H22" s="143">
        <v>2</v>
      </c>
      <c r="I22" s="143">
        <v>36</v>
      </c>
      <c r="J22" s="143">
        <v>700</v>
      </c>
      <c r="K22" s="143">
        <v>18</v>
      </c>
      <c r="L22" s="143">
        <v>40</v>
      </c>
      <c r="M22" s="143">
        <v>595</v>
      </c>
      <c r="N22" s="143">
        <v>12</v>
      </c>
      <c r="O22" s="143">
        <v>14050</v>
      </c>
      <c r="P22" s="143">
        <v>251</v>
      </c>
      <c r="Q22" s="143">
        <v>10</v>
      </c>
      <c r="R22" s="143">
        <v>1124</v>
      </c>
      <c r="S22" s="143">
        <v>3417</v>
      </c>
      <c r="T22" s="143">
        <v>13</v>
      </c>
      <c r="U22" s="143">
        <v>469</v>
      </c>
      <c r="V22" s="143">
        <v>2994</v>
      </c>
      <c r="W22" s="143">
        <v>176</v>
      </c>
      <c r="X22" s="143">
        <v>66</v>
      </c>
      <c r="Y22" s="143">
        <v>5182</v>
      </c>
      <c r="Z22" s="144">
        <v>348</v>
      </c>
      <c r="AA22" s="127"/>
    </row>
    <row r="23" spans="1:27" ht="12">
      <c r="A23" s="127"/>
      <c r="B23" s="139" t="s">
        <v>26</v>
      </c>
      <c r="C23" s="142">
        <v>1565</v>
      </c>
      <c r="D23" s="143">
        <v>7</v>
      </c>
      <c r="E23" s="143">
        <v>1</v>
      </c>
      <c r="F23" s="143">
        <v>253</v>
      </c>
      <c r="G23" s="143">
        <v>266</v>
      </c>
      <c r="H23" s="143">
        <v>3</v>
      </c>
      <c r="I23" s="143">
        <v>34</v>
      </c>
      <c r="J23" s="143">
        <v>524</v>
      </c>
      <c r="K23" s="143">
        <v>25</v>
      </c>
      <c r="L23" s="143">
        <v>19</v>
      </c>
      <c r="M23" s="143">
        <v>410</v>
      </c>
      <c r="N23" s="143">
        <v>23</v>
      </c>
      <c r="O23" s="143">
        <v>10969</v>
      </c>
      <c r="P23" s="143">
        <v>105</v>
      </c>
      <c r="Q23" s="143">
        <v>18</v>
      </c>
      <c r="R23" s="143">
        <v>1581</v>
      </c>
      <c r="S23" s="143">
        <v>3492</v>
      </c>
      <c r="T23" s="143">
        <v>21</v>
      </c>
      <c r="U23" s="143">
        <v>331</v>
      </c>
      <c r="V23" s="143">
        <v>2131</v>
      </c>
      <c r="W23" s="143">
        <v>320</v>
      </c>
      <c r="X23" s="143">
        <v>35</v>
      </c>
      <c r="Y23" s="143">
        <v>2269</v>
      </c>
      <c r="Z23" s="144">
        <v>666</v>
      </c>
      <c r="AA23" s="127"/>
    </row>
    <row r="24" spans="1:27" ht="12">
      <c r="A24" s="127"/>
      <c r="B24" s="139" t="s">
        <v>27</v>
      </c>
      <c r="C24" s="142">
        <v>2074</v>
      </c>
      <c r="D24" s="143">
        <v>5</v>
      </c>
      <c r="E24" s="143">
        <v>4</v>
      </c>
      <c r="F24" s="143">
        <v>288</v>
      </c>
      <c r="G24" s="143">
        <v>262</v>
      </c>
      <c r="H24" s="143">
        <v>6</v>
      </c>
      <c r="I24" s="143">
        <v>41</v>
      </c>
      <c r="J24" s="143">
        <v>777</v>
      </c>
      <c r="K24" s="143">
        <v>35</v>
      </c>
      <c r="L24" s="143">
        <v>45</v>
      </c>
      <c r="M24" s="143">
        <v>587</v>
      </c>
      <c r="N24" s="143">
        <v>24</v>
      </c>
      <c r="O24" s="143">
        <v>15558</v>
      </c>
      <c r="P24" s="143">
        <v>76</v>
      </c>
      <c r="Q24" s="143">
        <v>60</v>
      </c>
      <c r="R24" s="143">
        <v>1983</v>
      </c>
      <c r="S24" s="143">
        <v>5094</v>
      </c>
      <c r="T24" s="143">
        <v>93</v>
      </c>
      <c r="U24" s="143">
        <v>477</v>
      </c>
      <c r="V24" s="143">
        <v>3621</v>
      </c>
      <c r="W24" s="143">
        <v>362</v>
      </c>
      <c r="X24" s="143">
        <v>88</v>
      </c>
      <c r="Y24" s="143">
        <v>3077</v>
      </c>
      <c r="Z24" s="144">
        <v>627</v>
      </c>
      <c r="AA24" s="127"/>
    </row>
    <row r="25" spans="1:27" ht="12">
      <c r="A25" s="127"/>
      <c r="B25" s="139" t="s">
        <v>28</v>
      </c>
      <c r="C25" s="142">
        <v>3428</v>
      </c>
      <c r="D25" s="143">
        <v>11</v>
      </c>
      <c r="E25" s="143">
        <v>2</v>
      </c>
      <c r="F25" s="143">
        <v>393</v>
      </c>
      <c r="G25" s="143">
        <v>309</v>
      </c>
      <c r="H25" s="143">
        <v>5</v>
      </c>
      <c r="I25" s="143">
        <v>75</v>
      </c>
      <c r="J25" s="143">
        <v>1366</v>
      </c>
      <c r="K25" s="143">
        <v>52</v>
      </c>
      <c r="L25" s="143">
        <v>196</v>
      </c>
      <c r="M25" s="143">
        <v>1001</v>
      </c>
      <c r="N25" s="143">
        <v>18</v>
      </c>
      <c r="O25" s="143">
        <v>28373</v>
      </c>
      <c r="P25" s="143">
        <v>121</v>
      </c>
      <c r="Q25" s="143">
        <v>18</v>
      </c>
      <c r="R25" s="143">
        <v>2499</v>
      </c>
      <c r="S25" s="143">
        <v>8099</v>
      </c>
      <c r="T25" s="143">
        <v>98</v>
      </c>
      <c r="U25" s="143">
        <v>1619</v>
      </c>
      <c r="V25" s="143">
        <v>7929</v>
      </c>
      <c r="W25" s="143">
        <v>478</v>
      </c>
      <c r="X25" s="143">
        <v>309</v>
      </c>
      <c r="Y25" s="143">
        <v>6617</v>
      </c>
      <c r="Z25" s="144">
        <v>586</v>
      </c>
      <c r="AA25" s="127"/>
    </row>
    <row r="26" spans="1:27" ht="12">
      <c r="A26" s="127"/>
      <c r="B26" s="139" t="s">
        <v>29</v>
      </c>
      <c r="C26" s="142">
        <v>2105</v>
      </c>
      <c r="D26" s="143">
        <v>11</v>
      </c>
      <c r="E26" s="143">
        <v>1</v>
      </c>
      <c r="F26" s="143">
        <v>258</v>
      </c>
      <c r="G26" s="143">
        <v>228</v>
      </c>
      <c r="H26" s="143">
        <v>1</v>
      </c>
      <c r="I26" s="143">
        <v>49</v>
      </c>
      <c r="J26" s="143">
        <v>841</v>
      </c>
      <c r="K26" s="143">
        <v>25</v>
      </c>
      <c r="L26" s="143">
        <v>56</v>
      </c>
      <c r="M26" s="143">
        <v>613</v>
      </c>
      <c r="N26" s="143">
        <v>22</v>
      </c>
      <c r="O26" s="143">
        <v>23241</v>
      </c>
      <c r="P26" s="143">
        <v>148</v>
      </c>
      <c r="Q26" s="143">
        <v>16</v>
      </c>
      <c r="R26" s="143">
        <v>1579</v>
      </c>
      <c r="S26" s="143">
        <v>8425</v>
      </c>
      <c r="T26" s="143">
        <v>15</v>
      </c>
      <c r="U26" s="143">
        <v>936</v>
      </c>
      <c r="V26" s="143">
        <v>4377</v>
      </c>
      <c r="W26" s="143">
        <v>226</v>
      </c>
      <c r="X26" s="143">
        <v>128</v>
      </c>
      <c r="Y26" s="143">
        <v>4067</v>
      </c>
      <c r="Z26" s="144">
        <v>3324</v>
      </c>
      <c r="AA26" s="127"/>
    </row>
    <row r="27" spans="1:27" ht="12">
      <c r="A27" s="127"/>
      <c r="B27" s="139" t="s">
        <v>30</v>
      </c>
      <c r="C27" s="142">
        <v>1226</v>
      </c>
      <c r="D27" s="143">
        <v>10</v>
      </c>
      <c r="E27" s="143">
        <v>0</v>
      </c>
      <c r="F27" s="143">
        <v>168</v>
      </c>
      <c r="G27" s="143">
        <v>133</v>
      </c>
      <c r="H27" s="143">
        <v>3</v>
      </c>
      <c r="I27" s="143">
        <v>30</v>
      </c>
      <c r="J27" s="143">
        <v>465</v>
      </c>
      <c r="K27" s="143">
        <v>9</v>
      </c>
      <c r="L27" s="143">
        <v>16</v>
      </c>
      <c r="M27" s="143">
        <v>378</v>
      </c>
      <c r="N27" s="143">
        <v>14</v>
      </c>
      <c r="O27" s="143">
        <v>8653</v>
      </c>
      <c r="P27" s="143">
        <v>86</v>
      </c>
      <c r="Q27" s="143">
        <v>0</v>
      </c>
      <c r="R27" s="143">
        <v>1334</v>
      </c>
      <c r="S27" s="143">
        <v>2408</v>
      </c>
      <c r="T27" s="143">
        <v>39</v>
      </c>
      <c r="U27" s="143">
        <v>236</v>
      </c>
      <c r="V27" s="143">
        <v>1960</v>
      </c>
      <c r="W27" s="143">
        <v>95</v>
      </c>
      <c r="X27" s="143">
        <v>26</v>
      </c>
      <c r="Y27" s="143">
        <v>2190</v>
      </c>
      <c r="Z27" s="144">
        <v>279</v>
      </c>
      <c r="AA27" s="127"/>
    </row>
    <row r="28" spans="1:27" ht="12">
      <c r="A28" s="127"/>
      <c r="B28" s="139" t="s">
        <v>31</v>
      </c>
      <c r="C28" s="142">
        <v>2303</v>
      </c>
      <c r="D28" s="143">
        <v>7</v>
      </c>
      <c r="E28" s="143">
        <v>0</v>
      </c>
      <c r="F28" s="143">
        <v>272</v>
      </c>
      <c r="G28" s="143">
        <v>292</v>
      </c>
      <c r="H28" s="143">
        <v>3</v>
      </c>
      <c r="I28" s="143">
        <v>42</v>
      </c>
      <c r="J28" s="143">
        <v>904</v>
      </c>
      <c r="K28" s="143">
        <v>28</v>
      </c>
      <c r="L28" s="143">
        <v>75</v>
      </c>
      <c r="M28" s="143">
        <v>664</v>
      </c>
      <c r="N28" s="143">
        <v>16</v>
      </c>
      <c r="O28" s="143">
        <v>15211</v>
      </c>
      <c r="P28" s="143">
        <v>50</v>
      </c>
      <c r="Q28" s="143">
        <v>0</v>
      </c>
      <c r="R28" s="143">
        <v>1590</v>
      </c>
      <c r="S28" s="143">
        <v>3936</v>
      </c>
      <c r="T28" s="143">
        <v>28</v>
      </c>
      <c r="U28" s="143">
        <v>501</v>
      </c>
      <c r="V28" s="143">
        <v>4275</v>
      </c>
      <c r="W28" s="143">
        <v>302</v>
      </c>
      <c r="X28" s="143">
        <v>127</v>
      </c>
      <c r="Y28" s="143">
        <v>3972</v>
      </c>
      <c r="Z28" s="144">
        <v>430</v>
      </c>
      <c r="AA28" s="127"/>
    </row>
    <row r="29" spans="1:27" ht="12">
      <c r="A29" s="127"/>
      <c r="B29" s="139" t="s">
        <v>32</v>
      </c>
      <c r="C29" s="142">
        <v>632</v>
      </c>
      <c r="D29" s="143">
        <v>3</v>
      </c>
      <c r="E29" s="143">
        <v>0</v>
      </c>
      <c r="F29" s="143">
        <v>81</v>
      </c>
      <c r="G29" s="143">
        <v>117</v>
      </c>
      <c r="H29" s="143">
        <v>0</v>
      </c>
      <c r="I29" s="143">
        <v>8</v>
      </c>
      <c r="J29" s="143">
        <v>226</v>
      </c>
      <c r="K29" s="143">
        <v>6</v>
      </c>
      <c r="L29" s="143">
        <v>1</v>
      </c>
      <c r="M29" s="143">
        <v>181</v>
      </c>
      <c r="N29" s="143">
        <v>9</v>
      </c>
      <c r="O29" s="143">
        <v>3817</v>
      </c>
      <c r="P29" s="143">
        <v>18</v>
      </c>
      <c r="Q29" s="143">
        <v>0</v>
      </c>
      <c r="R29" s="143">
        <v>436</v>
      </c>
      <c r="S29" s="143">
        <v>1344</v>
      </c>
      <c r="T29" s="143">
        <v>0</v>
      </c>
      <c r="U29" s="143">
        <v>59</v>
      </c>
      <c r="V29" s="143">
        <v>795</v>
      </c>
      <c r="W29" s="143">
        <v>54</v>
      </c>
      <c r="X29" s="143">
        <v>2</v>
      </c>
      <c r="Y29" s="143">
        <v>969</v>
      </c>
      <c r="Z29" s="144">
        <v>140</v>
      </c>
      <c r="AA29" s="127"/>
    </row>
    <row r="30" spans="1:27" ht="12">
      <c r="A30" s="127"/>
      <c r="B30" s="139" t="s">
        <v>33</v>
      </c>
      <c r="C30" s="142">
        <v>498</v>
      </c>
      <c r="D30" s="143">
        <v>2</v>
      </c>
      <c r="E30" s="143">
        <v>0</v>
      </c>
      <c r="F30" s="143">
        <v>93</v>
      </c>
      <c r="G30" s="143">
        <v>63</v>
      </c>
      <c r="H30" s="143">
        <v>2</v>
      </c>
      <c r="I30" s="143">
        <v>15</v>
      </c>
      <c r="J30" s="143">
        <v>173</v>
      </c>
      <c r="K30" s="143">
        <v>5</v>
      </c>
      <c r="L30" s="143">
        <v>8</v>
      </c>
      <c r="M30" s="143">
        <v>130</v>
      </c>
      <c r="N30" s="143">
        <v>7</v>
      </c>
      <c r="O30" s="143">
        <v>3139</v>
      </c>
      <c r="P30" s="143">
        <v>47</v>
      </c>
      <c r="Q30" s="143">
        <v>0</v>
      </c>
      <c r="R30" s="143">
        <v>508</v>
      </c>
      <c r="S30" s="143">
        <v>618</v>
      </c>
      <c r="T30" s="143">
        <v>24</v>
      </c>
      <c r="U30" s="143">
        <v>265</v>
      </c>
      <c r="V30" s="143">
        <v>754</v>
      </c>
      <c r="W30" s="143">
        <v>27</v>
      </c>
      <c r="X30" s="143">
        <v>28</v>
      </c>
      <c r="Y30" s="143">
        <v>774</v>
      </c>
      <c r="Z30" s="144">
        <v>94</v>
      </c>
      <c r="AA30" s="127"/>
    </row>
    <row r="31" spans="1:27" ht="12">
      <c r="A31" s="127"/>
      <c r="B31" s="139" t="s">
        <v>34</v>
      </c>
      <c r="C31" s="142">
        <v>1221</v>
      </c>
      <c r="D31" s="143">
        <v>4</v>
      </c>
      <c r="E31" s="143">
        <v>0</v>
      </c>
      <c r="F31" s="143">
        <v>233</v>
      </c>
      <c r="G31" s="143">
        <v>153</v>
      </c>
      <c r="H31" s="143">
        <v>2</v>
      </c>
      <c r="I31" s="143">
        <v>23</v>
      </c>
      <c r="J31" s="143">
        <v>445</v>
      </c>
      <c r="K31" s="143">
        <v>10</v>
      </c>
      <c r="L31" s="143">
        <v>19</v>
      </c>
      <c r="M31" s="143">
        <v>326</v>
      </c>
      <c r="N31" s="143">
        <v>6</v>
      </c>
      <c r="O31" s="143">
        <v>8797</v>
      </c>
      <c r="P31" s="143">
        <v>33</v>
      </c>
      <c r="Q31" s="143">
        <v>0</v>
      </c>
      <c r="R31" s="143">
        <v>1613</v>
      </c>
      <c r="S31" s="143">
        <v>2820</v>
      </c>
      <c r="T31" s="143">
        <v>14</v>
      </c>
      <c r="U31" s="143">
        <v>209</v>
      </c>
      <c r="V31" s="143">
        <v>1818</v>
      </c>
      <c r="W31" s="143">
        <v>90</v>
      </c>
      <c r="X31" s="143">
        <v>48</v>
      </c>
      <c r="Y31" s="143">
        <v>1984</v>
      </c>
      <c r="Z31" s="144">
        <v>168</v>
      </c>
      <c r="AA31" s="127"/>
    </row>
    <row r="32" spans="1:27" ht="12">
      <c r="A32" s="127"/>
      <c r="B32" s="139" t="s">
        <v>35</v>
      </c>
      <c r="C32" s="142">
        <v>416</v>
      </c>
      <c r="D32" s="143">
        <v>7</v>
      </c>
      <c r="E32" s="143">
        <v>2</v>
      </c>
      <c r="F32" s="143">
        <v>62</v>
      </c>
      <c r="G32" s="143">
        <v>40</v>
      </c>
      <c r="H32" s="143">
        <v>3</v>
      </c>
      <c r="I32" s="143">
        <v>9</v>
      </c>
      <c r="J32" s="143">
        <v>122</v>
      </c>
      <c r="K32" s="143">
        <v>3</v>
      </c>
      <c r="L32" s="143">
        <v>3</v>
      </c>
      <c r="M32" s="143">
        <v>154</v>
      </c>
      <c r="N32" s="143">
        <v>11</v>
      </c>
      <c r="O32" s="143">
        <v>2852</v>
      </c>
      <c r="P32" s="143">
        <v>33</v>
      </c>
      <c r="Q32" s="143">
        <v>21</v>
      </c>
      <c r="R32" s="143">
        <v>396</v>
      </c>
      <c r="S32" s="143">
        <v>778</v>
      </c>
      <c r="T32" s="143">
        <v>29</v>
      </c>
      <c r="U32" s="143">
        <v>92</v>
      </c>
      <c r="V32" s="143">
        <v>527</v>
      </c>
      <c r="W32" s="143">
        <v>30</v>
      </c>
      <c r="X32" s="143">
        <v>3</v>
      </c>
      <c r="Y32" s="143">
        <v>780</v>
      </c>
      <c r="Z32" s="144">
        <v>163</v>
      </c>
      <c r="AA32" s="127"/>
    </row>
    <row r="33" spans="1:27" ht="12">
      <c r="A33" s="127"/>
      <c r="B33" s="139" t="s">
        <v>36</v>
      </c>
      <c r="C33" s="142">
        <v>505</v>
      </c>
      <c r="D33" s="143">
        <v>4</v>
      </c>
      <c r="E33" s="143">
        <v>1</v>
      </c>
      <c r="F33" s="143">
        <v>95</v>
      </c>
      <c r="G33" s="143">
        <v>64</v>
      </c>
      <c r="H33" s="143">
        <v>2</v>
      </c>
      <c r="I33" s="143">
        <v>13</v>
      </c>
      <c r="J33" s="143">
        <v>169</v>
      </c>
      <c r="K33" s="143">
        <v>5</v>
      </c>
      <c r="L33" s="143">
        <v>0</v>
      </c>
      <c r="M33" s="143">
        <v>144</v>
      </c>
      <c r="N33" s="143">
        <v>8</v>
      </c>
      <c r="O33" s="143">
        <v>2827</v>
      </c>
      <c r="P33" s="143">
        <v>56</v>
      </c>
      <c r="Q33" s="143">
        <v>4</v>
      </c>
      <c r="R33" s="143">
        <v>484</v>
      </c>
      <c r="S33" s="143">
        <v>749</v>
      </c>
      <c r="T33" s="143">
        <v>6</v>
      </c>
      <c r="U33" s="143">
        <v>80</v>
      </c>
      <c r="V33" s="143">
        <v>592</v>
      </c>
      <c r="W33" s="143">
        <v>30</v>
      </c>
      <c r="X33" s="143">
        <v>0</v>
      </c>
      <c r="Y33" s="143">
        <v>687</v>
      </c>
      <c r="Z33" s="144">
        <v>139</v>
      </c>
      <c r="AA33" s="127"/>
    </row>
    <row r="34" spans="1:27" ht="12">
      <c r="A34" s="127"/>
      <c r="B34" s="139" t="s">
        <v>37</v>
      </c>
      <c r="C34" s="142">
        <v>541</v>
      </c>
      <c r="D34" s="143">
        <v>6</v>
      </c>
      <c r="E34" s="143">
        <v>4</v>
      </c>
      <c r="F34" s="143">
        <v>75</v>
      </c>
      <c r="G34" s="143">
        <v>74</v>
      </c>
      <c r="H34" s="143">
        <v>2</v>
      </c>
      <c r="I34" s="143">
        <v>13</v>
      </c>
      <c r="J34" s="143">
        <v>211</v>
      </c>
      <c r="K34" s="143">
        <v>5</v>
      </c>
      <c r="L34" s="143">
        <v>2</v>
      </c>
      <c r="M34" s="143">
        <v>141</v>
      </c>
      <c r="N34" s="143">
        <v>8</v>
      </c>
      <c r="O34" s="143">
        <v>3313</v>
      </c>
      <c r="P34" s="143">
        <v>59</v>
      </c>
      <c r="Q34" s="143">
        <v>49</v>
      </c>
      <c r="R34" s="143">
        <v>490</v>
      </c>
      <c r="S34" s="143">
        <v>964</v>
      </c>
      <c r="T34" s="143">
        <v>5</v>
      </c>
      <c r="U34" s="143">
        <v>83</v>
      </c>
      <c r="V34" s="143">
        <v>693</v>
      </c>
      <c r="W34" s="143">
        <v>43</v>
      </c>
      <c r="X34" s="143">
        <v>3</v>
      </c>
      <c r="Y34" s="143">
        <v>773</v>
      </c>
      <c r="Z34" s="144">
        <v>151</v>
      </c>
      <c r="AA34" s="127"/>
    </row>
    <row r="35" spans="1:27" ht="12">
      <c r="A35" s="127"/>
      <c r="B35" s="139" t="s">
        <v>38</v>
      </c>
      <c r="C35" s="142">
        <v>476</v>
      </c>
      <c r="D35" s="143">
        <v>2</v>
      </c>
      <c r="E35" s="143">
        <v>3</v>
      </c>
      <c r="F35" s="143">
        <v>105</v>
      </c>
      <c r="G35" s="143">
        <v>44</v>
      </c>
      <c r="H35" s="143">
        <v>1</v>
      </c>
      <c r="I35" s="143">
        <v>14</v>
      </c>
      <c r="J35" s="143">
        <v>154</v>
      </c>
      <c r="K35" s="143">
        <v>6</v>
      </c>
      <c r="L35" s="143">
        <v>4</v>
      </c>
      <c r="M35" s="143">
        <v>137</v>
      </c>
      <c r="N35" s="143">
        <v>6</v>
      </c>
      <c r="O35" s="143">
        <v>3199</v>
      </c>
      <c r="P35" s="143">
        <v>5</v>
      </c>
      <c r="Q35" s="143">
        <v>45</v>
      </c>
      <c r="R35" s="143">
        <v>742</v>
      </c>
      <c r="S35" s="143">
        <v>737</v>
      </c>
      <c r="T35" s="143">
        <v>3</v>
      </c>
      <c r="U35" s="143">
        <v>176</v>
      </c>
      <c r="V35" s="143">
        <v>567</v>
      </c>
      <c r="W35" s="143">
        <v>32</v>
      </c>
      <c r="X35" s="143">
        <v>22</v>
      </c>
      <c r="Y35" s="143">
        <v>754</v>
      </c>
      <c r="Z35" s="144">
        <v>116</v>
      </c>
      <c r="AA35" s="127"/>
    </row>
    <row r="36" spans="1:27" ht="12">
      <c r="A36" s="127"/>
      <c r="B36" s="139" t="s">
        <v>39</v>
      </c>
      <c r="C36" s="142">
        <v>366</v>
      </c>
      <c r="D36" s="143">
        <v>3</v>
      </c>
      <c r="E36" s="143">
        <v>0</v>
      </c>
      <c r="F36" s="143">
        <v>84</v>
      </c>
      <c r="G36" s="143">
        <v>36</v>
      </c>
      <c r="H36" s="143">
        <v>2</v>
      </c>
      <c r="I36" s="143">
        <v>22</v>
      </c>
      <c r="J36" s="143">
        <v>126</v>
      </c>
      <c r="K36" s="143">
        <v>4</v>
      </c>
      <c r="L36" s="143">
        <v>0</v>
      </c>
      <c r="M36" s="143">
        <v>83</v>
      </c>
      <c r="N36" s="143">
        <v>6</v>
      </c>
      <c r="O36" s="143">
        <v>2554</v>
      </c>
      <c r="P36" s="143">
        <v>24</v>
      </c>
      <c r="Q36" s="143">
        <v>0</v>
      </c>
      <c r="R36" s="143">
        <v>651</v>
      </c>
      <c r="S36" s="143">
        <v>715</v>
      </c>
      <c r="T36" s="143">
        <v>11</v>
      </c>
      <c r="U36" s="143">
        <v>108</v>
      </c>
      <c r="V36" s="143">
        <v>450</v>
      </c>
      <c r="W36" s="143">
        <v>20</v>
      </c>
      <c r="X36" s="143">
        <v>0</v>
      </c>
      <c r="Y36" s="143">
        <v>465</v>
      </c>
      <c r="Z36" s="144">
        <v>110</v>
      </c>
      <c r="AA36" s="127"/>
    </row>
    <row r="37" spans="1:27" ht="12">
      <c r="A37" s="127"/>
      <c r="B37" s="139" t="s">
        <v>40</v>
      </c>
      <c r="C37" s="142">
        <v>578</v>
      </c>
      <c r="D37" s="143">
        <v>8</v>
      </c>
      <c r="E37" s="143">
        <v>7</v>
      </c>
      <c r="F37" s="143">
        <v>112</v>
      </c>
      <c r="G37" s="143">
        <v>43</v>
      </c>
      <c r="H37" s="143">
        <v>2</v>
      </c>
      <c r="I37" s="143">
        <v>12</v>
      </c>
      <c r="J37" s="143">
        <v>203</v>
      </c>
      <c r="K37" s="143">
        <v>4</v>
      </c>
      <c r="L37" s="143">
        <v>3</v>
      </c>
      <c r="M37" s="143">
        <v>173</v>
      </c>
      <c r="N37" s="143">
        <v>11</v>
      </c>
      <c r="O37" s="143">
        <v>4397</v>
      </c>
      <c r="P37" s="143">
        <v>94</v>
      </c>
      <c r="Q37" s="143">
        <v>75</v>
      </c>
      <c r="R37" s="143">
        <v>1067</v>
      </c>
      <c r="S37" s="143">
        <v>844</v>
      </c>
      <c r="T37" s="143">
        <v>10</v>
      </c>
      <c r="U37" s="143">
        <v>101</v>
      </c>
      <c r="V37" s="143">
        <v>749</v>
      </c>
      <c r="W37" s="143">
        <v>34</v>
      </c>
      <c r="X37" s="143">
        <v>4</v>
      </c>
      <c r="Y37" s="143">
        <v>1292</v>
      </c>
      <c r="Z37" s="144">
        <v>127</v>
      </c>
      <c r="AA37" s="127"/>
    </row>
    <row r="38" spans="1:27" ht="12">
      <c r="A38" s="127"/>
      <c r="B38" s="139" t="s">
        <v>41</v>
      </c>
      <c r="C38" s="142">
        <v>360</v>
      </c>
      <c r="D38" s="143">
        <v>5</v>
      </c>
      <c r="E38" s="143">
        <v>1</v>
      </c>
      <c r="F38" s="143">
        <v>97</v>
      </c>
      <c r="G38" s="143">
        <v>28</v>
      </c>
      <c r="H38" s="143">
        <v>3</v>
      </c>
      <c r="I38" s="143">
        <v>11</v>
      </c>
      <c r="J38" s="143">
        <v>94</v>
      </c>
      <c r="K38" s="143">
        <v>3</v>
      </c>
      <c r="L38" s="143">
        <v>0</v>
      </c>
      <c r="M38" s="143">
        <v>109</v>
      </c>
      <c r="N38" s="143">
        <v>9</v>
      </c>
      <c r="O38" s="143">
        <v>2061</v>
      </c>
      <c r="P38" s="143">
        <v>14</v>
      </c>
      <c r="Q38" s="143">
        <v>18</v>
      </c>
      <c r="R38" s="143">
        <v>499</v>
      </c>
      <c r="S38" s="143">
        <v>434</v>
      </c>
      <c r="T38" s="143">
        <v>9</v>
      </c>
      <c r="U38" s="143">
        <v>61</v>
      </c>
      <c r="V38" s="143">
        <v>257</v>
      </c>
      <c r="W38" s="143">
        <v>8</v>
      </c>
      <c r="X38" s="143">
        <v>0</v>
      </c>
      <c r="Y38" s="143">
        <v>645</v>
      </c>
      <c r="Z38" s="144">
        <v>116</v>
      </c>
      <c r="AA38" s="127"/>
    </row>
    <row r="39" spans="1:27" ht="12">
      <c r="A39" s="127"/>
      <c r="B39" s="139" t="s">
        <v>42</v>
      </c>
      <c r="C39" s="142">
        <v>535</v>
      </c>
      <c r="D39" s="143">
        <v>9</v>
      </c>
      <c r="E39" s="143">
        <v>1</v>
      </c>
      <c r="F39" s="143">
        <v>92</v>
      </c>
      <c r="G39" s="143">
        <v>58</v>
      </c>
      <c r="H39" s="143">
        <v>1</v>
      </c>
      <c r="I39" s="143">
        <v>15</v>
      </c>
      <c r="J39" s="143">
        <v>188</v>
      </c>
      <c r="K39" s="143">
        <v>8</v>
      </c>
      <c r="L39" s="143">
        <v>2</v>
      </c>
      <c r="M39" s="143">
        <v>147</v>
      </c>
      <c r="N39" s="143">
        <v>14</v>
      </c>
      <c r="O39" s="143">
        <v>3202</v>
      </c>
      <c r="P39" s="143">
        <v>74</v>
      </c>
      <c r="Q39" s="143">
        <v>4</v>
      </c>
      <c r="R39" s="143">
        <v>538</v>
      </c>
      <c r="S39" s="143">
        <v>862</v>
      </c>
      <c r="T39" s="143">
        <v>6</v>
      </c>
      <c r="U39" s="143">
        <v>83</v>
      </c>
      <c r="V39" s="143">
        <v>626</v>
      </c>
      <c r="W39" s="143">
        <v>32</v>
      </c>
      <c r="X39" s="143">
        <v>3</v>
      </c>
      <c r="Y39" s="143">
        <v>818</v>
      </c>
      <c r="Z39" s="144">
        <v>156</v>
      </c>
      <c r="AA39" s="127"/>
    </row>
    <row r="40" spans="1:27" ht="12">
      <c r="A40" s="127"/>
      <c r="B40" s="139" t="s">
        <v>43</v>
      </c>
      <c r="C40" s="142">
        <v>255</v>
      </c>
      <c r="D40" s="143">
        <v>4</v>
      </c>
      <c r="E40" s="143">
        <v>0</v>
      </c>
      <c r="F40" s="143">
        <v>41</v>
      </c>
      <c r="G40" s="143">
        <v>21</v>
      </c>
      <c r="H40" s="143">
        <v>3</v>
      </c>
      <c r="I40" s="143">
        <v>3</v>
      </c>
      <c r="J40" s="143">
        <v>85</v>
      </c>
      <c r="K40" s="143">
        <v>1</v>
      </c>
      <c r="L40" s="143">
        <v>1</v>
      </c>
      <c r="M40" s="143">
        <v>90</v>
      </c>
      <c r="N40" s="143">
        <v>6</v>
      </c>
      <c r="O40" s="143">
        <v>1416</v>
      </c>
      <c r="P40" s="143">
        <v>22</v>
      </c>
      <c r="Q40" s="143">
        <v>0</v>
      </c>
      <c r="R40" s="143">
        <v>271</v>
      </c>
      <c r="S40" s="143">
        <v>175</v>
      </c>
      <c r="T40" s="143">
        <v>6</v>
      </c>
      <c r="U40" s="143">
        <v>22</v>
      </c>
      <c r="V40" s="143">
        <v>267</v>
      </c>
      <c r="W40" s="143">
        <v>6</v>
      </c>
      <c r="X40" s="143">
        <v>2</v>
      </c>
      <c r="Y40" s="143">
        <v>558</v>
      </c>
      <c r="Z40" s="144">
        <v>87</v>
      </c>
      <c r="AA40" s="127"/>
    </row>
    <row r="41" spans="1:27" ht="12">
      <c r="A41" s="127"/>
      <c r="B41" s="139" t="s">
        <v>44</v>
      </c>
      <c r="C41" s="142">
        <v>210</v>
      </c>
      <c r="D41" s="143">
        <v>2</v>
      </c>
      <c r="E41" s="143">
        <v>0</v>
      </c>
      <c r="F41" s="143">
        <v>39</v>
      </c>
      <c r="G41" s="143">
        <v>21</v>
      </c>
      <c r="H41" s="143">
        <v>1</v>
      </c>
      <c r="I41" s="143">
        <v>5</v>
      </c>
      <c r="J41" s="143">
        <v>64</v>
      </c>
      <c r="K41" s="143">
        <v>0</v>
      </c>
      <c r="L41" s="143">
        <v>0</v>
      </c>
      <c r="M41" s="143">
        <v>71</v>
      </c>
      <c r="N41" s="143">
        <v>7</v>
      </c>
      <c r="O41" s="143">
        <v>1552</v>
      </c>
      <c r="P41" s="143">
        <v>18</v>
      </c>
      <c r="Q41" s="143">
        <v>0</v>
      </c>
      <c r="R41" s="143">
        <v>483</v>
      </c>
      <c r="S41" s="143">
        <v>344</v>
      </c>
      <c r="T41" s="143">
        <v>2</v>
      </c>
      <c r="U41" s="143">
        <v>25</v>
      </c>
      <c r="V41" s="143">
        <v>197</v>
      </c>
      <c r="W41" s="143">
        <v>0</v>
      </c>
      <c r="X41" s="143">
        <v>0</v>
      </c>
      <c r="Y41" s="143">
        <v>391</v>
      </c>
      <c r="Z41" s="144">
        <v>92</v>
      </c>
      <c r="AA41" s="127"/>
    </row>
    <row r="42" spans="1:27" ht="12">
      <c r="A42" s="127"/>
      <c r="B42" s="139" t="s">
        <v>45</v>
      </c>
      <c r="C42" s="142">
        <v>417</v>
      </c>
      <c r="D42" s="143">
        <v>5</v>
      </c>
      <c r="E42" s="143">
        <v>0</v>
      </c>
      <c r="F42" s="143">
        <v>115</v>
      </c>
      <c r="G42" s="143">
        <v>41</v>
      </c>
      <c r="H42" s="143">
        <v>2</v>
      </c>
      <c r="I42" s="143">
        <v>20</v>
      </c>
      <c r="J42" s="143">
        <v>117</v>
      </c>
      <c r="K42" s="143">
        <v>6</v>
      </c>
      <c r="L42" s="143">
        <v>1</v>
      </c>
      <c r="M42" s="143">
        <v>101</v>
      </c>
      <c r="N42" s="143">
        <v>9</v>
      </c>
      <c r="O42" s="143">
        <v>2048</v>
      </c>
      <c r="P42" s="143">
        <v>18</v>
      </c>
      <c r="Q42" s="143">
        <v>0</v>
      </c>
      <c r="R42" s="143">
        <v>466</v>
      </c>
      <c r="S42" s="143">
        <v>496</v>
      </c>
      <c r="T42" s="143">
        <v>8</v>
      </c>
      <c r="U42" s="143">
        <v>169</v>
      </c>
      <c r="V42" s="143">
        <v>369</v>
      </c>
      <c r="W42" s="143">
        <v>6</v>
      </c>
      <c r="X42" s="143">
        <v>1</v>
      </c>
      <c r="Y42" s="143">
        <v>402</v>
      </c>
      <c r="Z42" s="144">
        <v>113</v>
      </c>
      <c r="AA42" s="127"/>
    </row>
    <row r="43" spans="1:27" ht="12">
      <c r="A43" s="127"/>
      <c r="B43" s="139" t="s">
        <v>46</v>
      </c>
      <c r="C43" s="142">
        <v>1365</v>
      </c>
      <c r="D43" s="143">
        <v>6</v>
      </c>
      <c r="E43" s="143">
        <v>2</v>
      </c>
      <c r="F43" s="143">
        <v>229</v>
      </c>
      <c r="G43" s="143">
        <v>165</v>
      </c>
      <c r="H43" s="143">
        <v>1</v>
      </c>
      <c r="I43" s="143">
        <v>38</v>
      </c>
      <c r="J43" s="143">
        <v>478</v>
      </c>
      <c r="K43" s="143">
        <v>12</v>
      </c>
      <c r="L43" s="143">
        <v>33</v>
      </c>
      <c r="M43" s="143">
        <v>389</v>
      </c>
      <c r="N43" s="143">
        <v>12</v>
      </c>
      <c r="O43" s="143">
        <v>10345</v>
      </c>
      <c r="P43" s="143">
        <v>20</v>
      </c>
      <c r="Q43" s="143">
        <v>22</v>
      </c>
      <c r="R43" s="143">
        <v>1285</v>
      </c>
      <c r="S43" s="143">
        <v>3911</v>
      </c>
      <c r="T43" s="143">
        <v>18</v>
      </c>
      <c r="U43" s="143">
        <v>377</v>
      </c>
      <c r="V43" s="143">
        <v>2255</v>
      </c>
      <c r="W43" s="143">
        <v>112</v>
      </c>
      <c r="X43" s="143">
        <v>57</v>
      </c>
      <c r="Y43" s="143">
        <v>2041</v>
      </c>
      <c r="Z43" s="144">
        <v>247</v>
      </c>
      <c r="AA43" s="127"/>
    </row>
    <row r="44" spans="1:27" ht="12">
      <c r="A44" s="127"/>
      <c r="B44" s="139" t="s">
        <v>47</v>
      </c>
      <c r="C44" s="142">
        <v>884</v>
      </c>
      <c r="D44" s="143">
        <v>6</v>
      </c>
      <c r="E44" s="143">
        <v>0</v>
      </c>
      <c r="F44" s="143">
        <v>156</v>
      </c>
      <c r="G44" s="143">
        <v>98</v>
      </c>
      <c r="H44" s="143">
        <v>2</v>
      </c>
      <c r="I44" s="143">
        <v>25</v>
      </c>
      <c r="J44" s="143">
        <v>302</v>
      </c>
      <c r="K44" s="143">
        <v>8</v>
      </c>
      <c r="L44" s="143">
        <v>2</v>
      </c>
      <c r="M44" s="143">
        <v>271</v>
      </c>
      <c r="N44" s="143">
        <v>14</v>
      </c>
      <c r="O44" s="143">
        <v>6312</v>
      </c>
      <c r="P44" s="143">
        <v>67</v>
      </c>
      <c r="Q44" s="143">
        <v>0</v>
      </c>
      <c r="R44" s="143">
        <v>833</v>
      </c>
      <c r="S44" s="143">
        <v>1637</v>
      </c>
      <c r="T44" s="143">
        <v>17</v>
      </c>
      <c r="U44" s="143">
        <v>175</v>
      </c>
      <c r="V44" s="143">
        <v>1158</v>
      </c>
      <c r="W44" s="143">
        <v>60</v>
      </c>
      <c r="X44" s="143">
        <v>5</v>
      </c>
      <c r="Y44" s="143">
        <v>2143</v>
      </c>
      <c r="Z44" s="144">
        <v>217</v>
      </c>
      <c r="AA44" s="127"/>
    </row>
    <row r="45" spans="1:27" ht="12">
      <c r="A45" s="127"/>
      <c r="B45" s="139" t="s">
        <v>48</v>
      </c>
      <c r="C45" s="142">
        <v>565</v>
      </c>
      <c r="D45" s="143">
        <v>9</v>
      </c>
      <c r="E45" s="143">
        <v>1</v>
      </c>
      <c r="F45" s="143">
        <v>72</v>
      </c>
      <c r="G45" s="143">
        <v>31</v>
      </c>
      <c r="H45" s="143">
        <v>7</v>
      </c>
      <c r="I45" s="143">
        <v>15</v>
      </c>
      <c r="J45" s="143">
        <v>203</v>
      </c>
      <c r="K45" s="143">
        <v>5</v>
      </c>
      <c r="L45" s="143">
        <v>19</v>
      </c>
      <c r="M45" s="143">
        <v>193</v>
      </c>
      <c r="N45" s="143">
        <v>10</v>
      </c>
      <c r="O45" s="143">
        <v>4732</v>
      </c>
      <c r="P45" s="143">
        <v>73</v>
      </c>
      <c r="Q45" s="143">
        <v>7</v>
      </c>
      <c r="R45" s="143">
        <v>729</v>
      </c>
      <c r="S45" s="143">
        <v>1692</v>
      </c>
      <c r="T45" s="143">
        <v>41</v>
      </c>
      <c r="U45" s="143">
        <v>135</v>
      </c>
      <c r="V45" s="143">
        <v>705</v>
      </c>
      <c r="W45" s="143">
        <v>33</v>
      </c>
      <c r="X45" s="143">
        <v>32</v>
      </c>
      <c r="Y45" s="143">
        <v>1110</v>
      </c>
      <c r="Z45" s="144">
        <v>175</v>
      </c>
      <c r="AA45" s="127"/>
    </row>
    <row r="46" spans="1:27" ht="12">
      <c r="A46" s="127"/>
      <c r="B46" s="139" t="s">
        <v>49</v>
      </c>
      <c r="C46" s="142">
        <v>863</v>
      </c>
      <c r="D46" s="143">
        <v>9</v>
      </c>
      <c r="E46" s="143">
        <v>0</v>
      </c>
      <c r="F46" s="143">
        <v>147</v>
      </c>
      <c r="G46" s="143">
        <v>134</v>
      </c>
      <c r="H46" s="143">
        <v>5</v>
      </c>
      <c r="I46" s="143">
        <v>17</v>
      </c>
      <c r="J46" s="143">
        <v>296</v>
      </c>
      <c r="K46" s="143">
        <v>6</v>
      </c>
      <c r="L46" s="143">
        <v>5</v>
      </c>
      <c r="M46" s="143">
        <v>231</v>
      </c>
      <c r="N46" s="143">
        <v>13</v>
      </c>
      <c r="O46" s="143">
        <v>6046</v>
      </c>
      <c r="P46" s="143">
        <v>102</v>
      </c>
      <c r="Q46" s="143">
        <v>0</v>
      </c>
      <c r="R46" s="143">
        <v>976</v>
      </c>
      <c r="S46" s="143">
        <v>2021</v>
      </c>
      <c r="T46" s="143">
        <v>14</v>
      </c>
      <c r="U46" s="143">
        <v>262</v>
      </c>
      <c r="V46" s="143">
        <v>1144</v>
      </c>
      <c r="W46" s="143">
        <v>44</v>
      </c>
      <c r="X46" s="143">
        <v>10</v>
      </c>
      <c r="Y46" s="143">
        <v>1309</v>
      </c>
      <c r="Z46" s="144">
        <v>164</v>
      </c>
      <c r="AA46" s="127"/>
    </row>
    <row r="47" spans="1:27" ht="12">
      <c r="A47" s="127"/>
      <c r="B47" s="139" t="s">
        <v>50</v>
      </c>
      <c r="C47" s="142">
        <v>455</v>
      </c>
      <c r="D47" s="143">
        <v>11</v>
      </c>
      <c r="E47" s="143">
        <v>2</v>
      </c>
      <c r="F47" s="143">
        <v>89</v>
      </c>
      <c r="G47" s="143">
        <v>54</v>
      </c>
      <c r="H47" s="143">
        <v>1</v>
      </c>
      <c r="I47" s="143">
        <v>11</v>
      </c>
      <c r="J47" s="143">
        <v>136</v>
      </c>
      <c r="K47" s="143">
        <v>5</v>
      </c>
      <c r="L47" s="143">
        <v>2</v>
      </c>
      <c r="M47" s="143">
        <v>134</v>
      </c>
      <c r="N47" s="143">
        <v>10</v>
      </c>
      <c r="O47" s="143">
        <v>3247</v>
      </c>
      <c r="P47" s="143">
        <v>54</v>
      </c>
      <c r="Q47" s="143">
        <v>15</v>
      </c>
      <c r="R47" s="143">
        <v>642</v>
      </c>
      <c r="S47" s="143">
        <v>974</v>
      </c>
      <c r="T47" s="143">
        <v>7</v>
      </c>
      <c r="U47" s="143">
        <v>112</v>
      </c>
      <c r="V47" s="143">
        <v>486</v>
      </c>
      <c r="W47" s="143">
        <v>14</v>
      </c>
      <c r="X47" s="143">
        <v>2</v>
      </c>
      <c r="Y47" s="143">
        <v>725</v>
      </c>
      <c r="Z47" s="144">
        <v>216</v>
      </c>
      <c r="AA47" s="127"/>
    </row>
    <row r="48" spans="1:27" ht="12">
      <c r="A48" s="127"/>
      <c r="B48" s="139" t="s">
        <v>51</v>
      </c>
      <c r="C48" s="142">
        <v>320</v>
      </c>
      <c r="D48" s="143">
        <v>4</v>
      </c>
      <c r="E48" s="143">
        <v>3</v>
      </c>
      <c r="F48" s="143">
        <v>63</v>
      </c>
      <c r="G48" s="143">
        <v>33</v>
      </c>
      <c r="H48" s="143">
        <v>1</v>
      </c>
      <c r="I48" s="143">
        <v>7</v>
      </c>
      <c r="J48" s="143">
        <v>95</v>
      </c>
      <c r="K48" s="143">
        <v>3</v>
      </c>
      <c r="L48" s="143">
        <v>1</v>
      </c>
      <c r="M48" s="143">
        <v>101</v>
      </c>
      <c r="N48" s="143">
        <v>9</v>
      </c>
      <c r="O48" s="143">
        <v>1774</v>
      </c>
      <c r="P48" s="143">
        <v>29</v>
      </c>
      <c r="Q48" s="143">
        <v>31</v>
      </c>
      <c r="R48" s="143">
        <v>434</v>
      </c>
      <c r="S48" s="143">
        <v>305</v>
      </c>
      <c r="T48" s="143">
        <v>3</v>
      </c>
      <c r="U48" s="143">
        <v>62</v>
      </c>
      <c r="V48" s="143">
        <v>310</v>
      </c>
      <c r="W48" s="143">
        <v>17</v>
      </c>
      <c r="X48" s="143">
        <v>2</v>
      </c>
      <c r="Y48" s="143">
        <v>459</v>
      </c>
      <c r="Z48" s="144">
        <v>122</v>
      </c>
      <c r="AA48" s="127"/>
    </row>
    <row r="49" spans="1:27" ht="12">
      <c r="A49" s="127"/>
      <c r="B49" s="139" t="s">
        <v>52</v>
      </c>
      <c r="C49" s="142">
        <v>873</v>
      </c>
      <c r="D49" s="143">
        <v>4</v>
      </c>
      <c r="E49" s="143">
        <v>3</v>
      </c>
      <c r="F49" s="143">
        <v>125</v>
      </c>
      <c r="G49" s="143">
        <v>94</v>
      </c>
      <c r="H49" s="143">
        <v>5</v>
      </c>
      <c r="I49" s="143">
        <v>29</v>
      </c>
      <c r="J49" s="143">
        <v>336</v>
      </c>
      <c r="K49" s="143">
        <v>10</v>
      </c>
      <c r="L49" s="143">
        <v>8</v>
      </c>
      <c r="M49" s="143">
        <v>247</v>
      </c>
      <c r="N49" s="143">
        <v>12</v>
      </c>
      <c r="O49" s="143">
        <v>6477</v>
      </c>
      <c r="P49" s="143">
        <v>86</v>
      </c>
      <c r="Q49" s="143">
        <v>52</v>
      </c>
      <c r="R49" s="143">
        <v>969</v>
      </c>
      <c r="S49" s="143">
        <v>1585</v>
      </c>
      <c r="T49" s="143">
        <v>33</v>
      </c>
      <c r="U49" s="143">
        <v>263</v>
      </c>
      <c r="V49" s="143">
        <v>1426</v>
      </c>
      <c r="W49" s="143">
        <v>141</v>
      </c>
      <c r="X49" s="143">
        <v>15</v>
      </c>
      <c r="Y49" s="143">
        <v>1700</v>
      </c>
      <c r="Z49" s="144">
        <v>207</v>
      </c>
      <c r="AA49" s="127"/>
    </row>
    <row r="50" spans="1:27" ht="12">
      <c r="A50" s="127"/>
      <c r="B50" s="139" t="s">
        <v>53</v>
      </c>
      <c r="C50" s="142">
        <v>480</v>
      </c>
      <c r="D50" s="143">
        <v>4</v>
      </c>
      <c r="E50" s="143">
        <v>1</v>
      </c>
      <c r="F50" s="143">
        <v>75</v>
      </c>
      <c r="G50" s="143">
        <v>56</v>
      </c>
      <c r="H50" s="143">
        <v>1</v>
      </c>
      <c r="I50" s="143">
        <v>15</v>
      </c>
      <c r="J50" s="143">
        <v>164</v>
      </c>
      <c r="K50" s="143">
        <v>6</v>
      </c>
      <c r="L50" s="143">
        <v>2</v>
      </c>
      <c r="M50" s="143">
        <v>147</v>
      </c>
      <c r="N50" s="143">
        <v>9</v>
      </c>
      <c r="O50" s="143">
        <v>4197</v>
      </c>
      <c r="P50" s="143">
        <v>45</v>
      </c>
      <c r="Q50" s="143">
        <v>15</v>
      </c>
      <c r="R50" s="143">
        <v>459</v>
      </c>
      <c r="S50" s="143">
        <v>1478</v>
      </c>
      <c r="T50" s="143">
        <v>10</v>
      </c>
      <c r="U50" s="143">
        <v>248</v>
      </c>
      <c r="V50" s="143">
        <v>791</v>
      </c>
      <c r="W50" s="143">
        <v>44</v>
      </c>
      <c r="X50" s="143">
        <v>3</v>
      </c>
      <c r="Y50" s="143">
        <v>971</v>
      </c>
      <c r="Z50" s="144">
        <v>133</v>
      </c>
      <c r="AA50" s="127"/>
    </row>
    <row r="51" spans="1:27" ht="12">
      <c r="A51" s="127"/>
      <c r="B51" s="139" t="s">
        <v>54</v>
      </c>
      <c r="C51" s="142">
        <v>438</v>
      </c>
      <c r="D51" s="143">
        <v>12</v>
      </c>
      <c r="E51" s="143">
        <v>1</v>
      </c>
      <c r="F51" s="143">
        <v>100</v>
      </c>
      <c r="G51" s="143">
        <v>34</v>
      </c>
      <c r="H51" s="143">
        <v>4</v>
      </c>
      <c r="I51" s="143">
        <v>9</v>
      </c>
      <c r="J51" s="143">
        <v>110</v>
      </c>
      <c r="K51" s="143">
        <v>1</v>
      </c>
      <c r="L51" s="143">
        <v>1</v>
      </c>
      <c r="M51" s="143">
        <v>159</v>
      </c>
      <c r="N51" s="143">
        <v>7</v>
      </c>
      <c r="O51" s="143">
        <v>3037</v>
      </c>
      <c r="P51" s="143">
        <v>90</v>
      </c>
      <c r="Q51" s="143">
        <v>7</v>
      </c>
      <c r="R51" s="143">
        <v>461</v>
      </c>
      <c r="S51" s="143">
        <v>807</v>
      </c>
      <c r="T51" s="143">
        <v>9</v>
      </c>
      <c r="U51" s="143">
        <v>129</v>
      </c>
      <c r="V51" s="143">
        <v>428</v>
      </c>
      <c r="W51" s="143">
        <v>4</v>
      </c>
      <c r="X51" s="143">
        <v>4</v>
      </c>
      <c r="Y51" s="143">
        <v>976</v>
      </c>
      <c r="Z51" s="144">
        <v>122</v>
      </c>
      <c r="AA51" s="127"/>
    </row>
    <row r="52" spans="1:27" ht="12">
      <c r="A52" s="127"/>
      <c r="B52" s="139" t="s">
        <v>55</v>
      </c>
      <c r="C52" s="142">
        <v>458</v>
      </c>
      <c r="D52" s="143">
        <v>6</v>
      </c>
      <c r="E52" s="143">
        <v>1</v>
      </c>
      <c r="F52" s="143">
        <v>90</v>
      </c>
      <c r="G52" s="143">
        <v>53</v>
      </c>
      <c r="H52" s="143">
        <v>8</v>
      </c>
      <c r="I52" s="143">
        <v>10</v>
      </c>
      <c r="J52" s="143">
        <v>130</v>
      </c>
      <c r="K52" s="143">
        <v>1</v>
      </c>
      <c r="L52" s="143">
        <v>0</v>
      </c>
      <c r="M52" s="143">
        <v>150</v>
      </c>
      <c r="N52" s="143">
        <v>9</v>
      </c>
      <c r="O52" s="143">
        <v>3358</v>
      </c>
      <c r="P52" s="143">
        <v>39</v>
      </c>
      <c r="Q52" s="143">
        <v>42</v>
      </c>
      <c r="R52" s="143">
        <v>656</v>
      </c>
      <c r="S52" s="143">
        <v>975</v>
      </c>
      <c r="T52" s="143">
        <v>13</v>
      </c>
      <c r="U52" s="143">
        <v>76</v>
      </c>
      <c r="V52" s="143">
        <v>552</v>
      </c>
      <c r="W52" s="143">
        <v>5</v>
      </c>
      <c r="X52" s="143">
        <v>0</v>
      </c>
      <c r="Y52" s="143">
        <v>893</v>
      </c>
      <c r="Z52" s="144">
        <v>107</v>
      </c>
      <c r="AA52" s="127"/>
    </row>
    <row r="53" spans="1:27" ht="12">
      <c r="A53" s="127"/>
      <c r="B53" s="139" t="s">
        <v>56</v>
      </c>
      <c r="C53" s="142">
        <v>527</v>
      </c>
      <c r="D53" s="143">
        <v>9</v>
      </c>
      <c r="E53" s="143">
        <v>0</v>
      </c>
      <c r="F53" s="143">
        <v>87</v>
      </c>
      <c r="G53" s="143">
        <v>51</v>
      </c>
      <c r="H53" s="143">
        <v>2</v>
      </c>
      <c r="I53" s="143">
        <v>17</v>
      </c>
      <c r="J53" s="143">
        <v>172</v>
      </c>
      <c r="K53" s="143">
        <v>6</v>
      </c>
      <c r="L53" s="143">
        <v>4</v>
      </c>
      <c r="M53" s="143">
        <v>165</v>
      </c>
      <c r="N53" s="143">
        <v>14</v>
      </c>
      <c r="O53" s="143">
        <v>4800</v>
      </c>
      <c r="P53" s="143">
        <v>64</v>
      </c>
      <c r="Q53" s="143">
        <v>0</v>
      </c>
      <c r="R53" s="143">
        <v>472</v>
      </c>
      <c r="S53" s="143">
        <v>881</v>
      </c>
      <c r="T53" s="143">
        <v>31</v>
      </c>
      <c r="U53" s="143">
        <v>174</v>
      </c>
      <c r="V53" s="143">
        <v>1621</v>
      </c>
      <c r="W53" s="143">
        <v>30</v>
      </c>
      <c r="X53" s="143">
        <v>18</v>
      </c>
      <c r="Y53" s="143">
        <v>858</v>
      </c>
      <c r="Z53" s="144">
        <v>651</v>
      </c>
      <c r="AA53" s="127"/>
    </row>
    <row r="54" spans="1:27" ht="12">
      <c r="A54" s="127"/>
      <c r="B54" s="139" t="s">
        <v>57</v>
      </c>
      <c r="C54" s="142">
        <v>279</v>
      </c>
      <c r="D54" s="143">
        <v>2</v>
      </c>
      <c r="E54" s="143">
        <v>0</v>
      </c>
      <c r="F54" s="143">
        <v>62</v>
      </c>
      <c r="G54" s="143">
        <v>25</v>
      </c>
      <c r="H54" s="143">
        <v>3</v>
      </c>
      <c r="I54" s="143">
        <v>13</v>
      </c>
      <c r="J54" s="143">
        <v>70</v>
      </c>
      <c r="K54" s="143">
        <v>0</v>
      </c>
      <c r="L54" s="143">
        <v>0</v>
      </c>
      <c r="M54" s="143">
        <v>93</v>
      </c>
      <c r="N54" s="143">
        <v>11</v>
      </c>
      <c r="O54" s="143">
        <v>1911</v>
      </c>
      <c r="P54" s="143">
        <v>10</v>
      </c>
      <c r="Q54" s="143">
        <v>0</v>
      </c>
      <c r="R54" s="143">
        <v>468</v>
      </c>
      <c r="S54" s="143">
        <v>300</v>
      </c>
      <c r="T54" s="143">
        <v>33</v>
      </c>
      <c r="U54" s="143">
        <v>115</v>
      </c>
      <c r="V54" s="143">
        <v>311</v>
      </c>
      <c r="W54" s="143">
        <v>0</v>
      </c>
      <c r="X54" s="143">
        <v>0</v>
      </c>
      <c r="Y54" s="143">
        <v>563</v>
      </c>
      <c r="Z54" s="144">
        <v>111</v>
      </c>
      <c r="AA54" s="127"/>
    </row>
    <row r="55" spans="1:27" ht="12">
      <c r="A55" s="127"/>
      <c r="B55" s="139" t="s">
        <v>58</v>
      </c>
      <c r="C55" s="142">
        <v>737</v>
      </c>
      <c r="D55" s="143">
        <v>5</v>
      </c>
      <c r="E55" s="143">
        <v>2</v>
      </c>
      <c r="F55" s="143">
        <v>78</v>
      </c>
      <c r="G55" s="143">
        <v>47</v>
      </c>
      <c r="H55" s="143">
        <v>7</v>
      </c>
      <c r="I55" s="143">
        <v>25</v>
      </c>
      <c r="J55" s="143">
        <v>301</v>
      </c>
      <c r="K55" s="143">
        <v>10</v>
      </c>
      <c r="L55" s="143">
        <v>9</v>
      </c>
      <c r="M55" s="143">
        <v>242</v>
      </c>
      <c r="N55" s="143">
        <v>11</v>
      </c>
      <c r="O55" s="143">
        <v>4170</v>
      </c>
      <c r="P55" s="143">
        <v>29</v>
      </c>
      <c r="Q55" s="143">
        <v>22</v>
      </c>
      <c r="R55" s="143">
        <v>772</v>
      </c>
      <c r="S55" s="143">
        <v>549</v>
      </c>
      <c r="T55" s="143">
        <v>19</v>
      </c>
      <c r="U55" s="143">
        <v>151</v>
      </c>
      <c r="V55" s="143">
        <v>865</v>
      </c>
      <c r="W55" s="143">
        <v>93</v>
      </c>
      <c r="X55" s="143">
        <v>10</v>
      </c>
      <c r="Y55" s="143">
        <v>1470</v>
      </c>
      <c r="Z55" s="144">
        <v>190</v>
      </c>
      <c r="AA55" s="127"/>
    </row>
    <row r="56" spans="1:27" ht="12">
      <c r="A56" s="127"/>
      <c r="B56" s="139" t="s">
        <v>59</v>
      </c>
      <c r="C56" s="142">
        <v>823</v>
      </c>
      <c r="D56" s="143">
        <v>13</v>
      </c>
      <c r="E56" s="143">
        <v>6</v>
      </c>
      <c r="F56" s="143">
        <v>122</v>
      </c>
      <c r="G56" s="143">
        <v>78</v>
      </c>
      <c r="H56" s="143">
        <v>2</v>
      </c>
      <c r="I56" s="143">
        <v>28</v>
      </c>
      <c r="J56" s="143">
        <v>311</v>
      </c>
      <c r="K56" s="143">
        <v>6</v>
      </c>
      <c r="L56" s="143">
        <v>9</v>
      </c>
      <c r="M56" s="143">
        <v>237</v>
      </c>
      <c r="N56" s="143">
        <v>11</v>
      </c>
      <c r="O56" s="143">
        <v>5211</v>
      </c>
      <c r="P56" s="143">
        <v>140</v>
      </c>
      <c r="Q56" s="143">
        <v>102</v>
      </c>
      <c r="R56" s="143">
        <v>765</v>
      </c>
      <c r="S56" s="143">
        <v>1172</v>
      </c>
      <c r="T56" s="143">
        <v>6</v>
      </c>
      <c r="U56" s="143">
        <v>263</v>
      </c>
      <c r="V56" s="143">
        <v>1180</v>
      </c>
      <c r="W56" s="143">
        <v>53</v>
      </c>
      <c r="X56" s="143">
        <v>21</v>
      </c>
      <c r="Y56" s="143">
        <v>1359</v>
      </c>
      <c r="Z56" s="144">
        <v>150</v>
      </c>
      <c r="AA56" s="127"/>
    </row>
    <row r="57" spans="1:27" ht="12">
      <c r="A57" s="127"/>
      <c r="B57" s="139" t="s">
        <v>60</v>
      </c>
      <c r="C57" s="142">
        <v>349</v>
      </c>
      <c r="D57" s="143">
        <v>10</v>
      </c>
      <c r="E57" s="143">
        <v>0</v>
      </c>
      <c r="F57" s="143">
        <v>73</v>
      </c>
      <c r="G57" s="143">
        <v>24</v>
      </c>
      <c r="H57" s="143">
        <v>1</v>
      </c>
      <c r="I57" s="143">
        <v>14</v>
      </c>
      <c r="J57" s="143">
        <v>120</v>
      </c>
      <c r="K57" s="143">
        <v>4</v>
      </c>
      <c r="L57" s="143">
        <v>1</v>
      </c>
      <c r="M57" s="143">
        <v>95</v>
      </c>
      <c r="N57" s="143">
        <v>7</v>
      </c>
      <c r="O57" s="143">
        <v>2131</v>
      </c>
      <c r="P57" s="143">
        <v>124</v>
      </c>
      <c r="Q57" s="143">
        <v>0</v>
      </c>
      <c r="R57" s="143">
        <v>387</v>
      </c>
      <c r="S57" s="143">
        <v>462</v>
      </c>
      <c r="T57" s="143">
        <v>6</v>
      </c>
      <c r="U57" s="143">
        <v>84</v>
      </c>
      <c r="V57" s="143">
        <v>400</v>
      </c>
      <c r="W57" s="143">
        <v>19</v>
      </c>
      <c r="X57" s="143">
        <v>1</v>
      </c>
      <c r="Y57" s="143">
        <v>555</v>
      </c>
      <c r="Z57" s="144">
        <v>93</v>
      </c>
      <c r="AA57" s="127"/>
    </row>
    <row r="58" spans="1:27" ht="12">
      <c r="A58" s="127"/>
      <c r="B58" s="139" t="s">
        <v>61</v>
      </c>
      <c r="C58" s="142">
        <v>277</v>
      </c>
      <c r="D58" s="143">
        <v>2</v>
      </c>
      <c r="E58" s="143">
        <v>2</v>
      </c>
      <c r="F58" s="143">
        <v>39</v>
      </c>
      <c r="G58" s="143">
        <v>28</v>
      </c>
      <c r="H58" s="143">
        <v>2</v>
      </c>
      <c r="I58" s="143">
        <v>6</v>
      </c>
      <c r="J58" s="143">
        <v>102</v>
      </c>
      <c r="K58" s="143">
        <v>3</v>
      </c>
      <c r="L58" s="143">
        <v>0</v>
      </c>
      <c r="M58" s="143">
        <v>85</v>
      </c>
      <c r="N58" s="143">
        <v>8</v>
      </c>
      <c r="O58" s="143">
        <v>1776</v>
      </c>
      <c r="P58" s="143">
        <v>6</v>
      </c>
      <c r="Q58" s="143">
        <v>25</v>
      </c>
      <c r="R58" s="143">
        <v>331</v>
      </c>
      <c r="S58" s="143">
        <v>418</v>
      </c>
      <c r="T58" s="143">
        <v>4</v>
      </c>
      <c r="U58" s="143">
        <v>57</v>
      </c>
      <c r="V58" s="143">
        <v>283</v>
      </c>
      <c r="W58" s="143">
        <v>13</v>
      </c>
      <c r="X58" s="143">
        <v>0</v>
      </c>
      <c r="Y58" s="143">
        <v>547</v>
      </c>
      <c r="Z58" s="144">
        <v>92</v>
      </c>
      <c r="AA58" s="127"/>
    </row>
    <row r="59" spans="1:27" ht="12">
      <c r="A59" s="127"/>
      <c r="B59" s="132" t="s">
        <v>62</v>
      </c>
      <c r="C59" s="145">
        <v>317</v>
      </c>
      <c r="D59" s="146">
        <v>7</v>
      </c>
      <c r="E59" s="146">
        <v>0</v>
      </c>
      <c r="F59" s="146">
        <v>51</v>
      </c>
      <c r="G59" s="146">
        <v>31</v>
      </c>
      <c r="H59" s="146">
        <v>2</v>
      </c>
      <c r="I59" s="146">
        <v>9</v>
      </c>
      <c r="J59" s="146">
        <v>115</v>
      </c>
      <c r="K59" s="146">
        <v>2</v>
      </c>
      <c r="L59" s="146">
        <v>0</v>
      </c>
      <c r="M59" s="146">
        <v>92</v>
      </c>
      <c r="N59" s="146">
        <v>8</v>
      </c>
      <c r="O59" s="146">
        <v>2450</v>
      </c>
      <c r="P59" s="146">
        <v>46</v>
      </c>
      <c r="Q59" s="146">
        <v>0</v>
      </c>
      <c r="R59" s="146">
        <v>350</v>
      </c>
      <c r="S59" s="146">
        <v>905</v>
      </c>
      <c r="T59" s="146">
        <v>28</v>
      </c>
      <c r="U59" s="146">
        <v>92</v>
      </c>
      <c r="V59" s="146">
        <v>428</v>
      </c>
      <c r="W59" s="146">
        <v>6</v>
      </c>
      <c r="X59" s="146">
        <v>0</v>
      </c>
      <c r="Y59" s="146">
        <v>489</v>
      </c>
      <c r="Z59" s="147">
        <v>106</v>
      </c>
      <c r="AA59" s="127"/>
    </row>
    <row r="60" ht="12">
      <c r="B60" s="7" t="s">
        <v>229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1">
      <selection activeCell="A1" sqref="A1"/>
    </sheetView>
  </sheetViews>
  <sheetFormatPr defaultColWidth="9.00390625" defaultRowHeight="13.5"/>
  <cols>
    <col min="1" max="1" width="2.625" style="81" customWidth="1"/>
    <col min="2" max="2" width="10.625" style="81" customWidth="1"/>
    <col min="3" max="3" width="10.125" style="81" customWidth="1"/>
    <col min="4" max="4" width="6.625" style="81" customWidth="1"/>
    <col min="5" max="5" width="10.125" style="81" customWidth="1"/>
    <col min="6" max="6" width="6.625" style="81" customWidth="1"/>
    <col min="7" max="7" width="9.375" style="81" customWidth="1"/>
    <col min="8" max="8" width="10.125" style="81" customWidth="1"/>
    <col min="9" max="9" width="6.625" style="81" customWidth="1"/>
    <col min="10" max="10" width="10.125" style="81" customWidth="1"/>
    <col min="11" max="11" width="6.625" style="81" customWidth="1"/>
    <col min="12" max="12" width="9.375" style="81" customWidth="1"/>
    <col min="13" max="16384" width="9.00390625" style="81" customWidth="1"/>
  </cols>
  <sheetData>
    <row r="2" spans="2:12" ht="14.25">
      <c r="B2" s="97" t="s">
        <v>359</v>
      </c>
      <c r="D2" s="98"/>
      <c r="E2" s="98"/>
      <c r="F2" s="98"/>
      <c r="G2" s="98"/>
      <c r="H2" s="98"/>
      <c r="I2" s="98"/>
      <c r="K2" s="98"/>
      <c r="L2" s="98"/>
    </row>
    <row r="3" s="99" customFormat="1" ht="13.5" customHeight="1"/>
    <row r="4" spans="2:12" ht="12">
      <c r="B4" s="82"/>
      <c r="C4" s="82"/>
      <c r="D4" s="82"/>
      <c r="E4" s="82"/>
      <c r="F4" s="82"/>
      <c r="G4" s="82"/>
      <c r="H4" s="100"/>
      <c r="I4" s="100"/>
      <c r="K4" s="82"/>
      <c r="L4" s="83" t="s">
        <v>360</v>
      </c>
    </row>
    <row r="5" spans="1:12" ht="12">
      <c r="A5" s="95"/>
      <c r="B5" s="95"/>
      <c r="C5" s="84" t="s">
        <v>361</v>
      </c>
      <c r="D5" s="84"/>
      <c r="E5" s="84"/>
      <c r="F5" s="84"/>
      <c r="G5" s="85"/>
      <c r="H5" s="98" t="s">
        <v>127</v>
      </c>
      <c r="I5" s="84"/>
      <c r="J5" s="101"/>
      <c r="K5" s="84"/>
      <c r="L5" s="102"/>
    </row>
    <row r="6" spans="1:12" ht="12">
      <c r="A6" s="95"/>
      <c r="B6" s="288" t="s">
        <v>362</v>
      </c>
      <c r="C6" s="84" t="s">
        <v>363</v>
      </c>
      <c r="D6" s="85"/>
      <c r="E6" s="84" t="s">
        <v>364</v>
      </c>
      <c r="F6" s="85"/>
      <c r="G6" s="96" t="s">
        <v>365</v>
      </c>
      <c r="H6" s="84" t="s">
        <v>363</v>
      </c>
      <c r="I6" s="85"/>
      <c r="J6" s="84" t="s">
        <v>364</v>
      </c>
      <c r="K6" s="85"/>
      <c r="L6" s="103" t="s">
        <v>365</v>
      </c>
    </row>
    <row r="7" spans="1:12" ht="12">
      <c r="A7" s="95"/>
      <c r="B7" s="288"/>
      <c r="C7" s="289" t="s">
        <v>74</v>
      </c>
      <c r="D7" s="286" t="s">
        <v>366</v>
      </c>
      <c r="E7" s="286" t="s">
        <v>74</v>
      </c>
      <c r="F7" s="286" t="s">
        <v>9</v>
      </c>
      <c r="G7" s="96" t="s">
        <v>367</v>
      </c>
      <c r="H7" s="286" t="s">
        <v>74</v>
      </c>
      <c r="I7" s="286" t="s">
        <v>9</v>
      </c>
      <c r="J7" s="286" t="s">
        <v>74</v>
      </c>
      <c r="K7" s="286" t="s">
        <v>9</v>
      </c>
      <c r="L7" s="104" t="s">
        <v>367</v>
      </c>
    </row>
    <row r="8" spans="1:12" ht="12">
      <c r="A8" s="95"/>
      <c r="B8" s="92"/>
      <c r="C8" s="290"/>
      <c r="D8" s="287"/>
      <c r="E8" s="287"/>
      <c r="F8" s="287"/>
      <c r="G8" s="87" t="s">
        <v>368</v>
      </c>
      <c r="H8" s="287"/>
      <c r="I8" s="287"/>
      <c r="J8" s="287"/>
      <c r="K8" s="287"/>
      <c r="L8" s="86" t="s">
        <v>368</v>
      </c>
    </row>
    <row r="9" spans="1:12" ht="12">
      <c r="A9" s="95"/>
      <c r="B9" s="88" t="s">
        <v>369</v>
      </c>
      <c r="C9" s="105">
        <f>SUM(C10:C56)</f>
        <v>6717025</v>
      </c>
      <c r="D9" s="106">
        <f>C9/C$9*100</f>
        <v>100</v>
      </c>
      <c r="E9" s="105">
        <f>SUM(E10:E56)</f>
        <v>6350101</v>
      </c>
      <c r="F9" s="107">
        <f aca="true" t="shared" si="0" ref="F9:F56">E9/E$9*100</f>
        <v>100</v>
      </c>
      <c r="G9" s="108">
        <f>E9/C9*100-100</f>
        <v>-5.462596908601654</v>
      </c>
      <c r="H9" s="105">
        <f>SUM(H10:H56)</f>
        <v>62781253</v>
      </c>
      <c r="I9" s="106">
        <f aca="true" t="shared" si="1" ref="I9:K24">H9/H$9*100</f>
        <v>100</v>
      </c>
      <c r="J9" s="105">
        <f>SUM(J10:J56)</f>
        <v>60158044</v>
      </c>
      <c r="K9" s="106">
        <f t="shared" si="1"/>
        <v>100</v>
      </c>
      <c r="L9" s="109">
        <f>J9/H9*100-100</f>
        <v>-4.178331706759664</v>
      </c>
    </row>
    <row r="10" spans="1:12" ht="12">
      <c r="A10" s="95"/>
      <c r="B10" s="91" t="s">
        <v>370</v>
      </c>
      <c r="C10" s="110">
        <v>287173</v>
      </c>
      <c r="D10" s="107">
        <f aca="true" t="shared" si="2" ref="D10:D56">C10/C$9*100</f>
        <v>4.275300449231616</v>
      </c>
      <c r="E10" s="90">
        <v>270504</v>
      </c>
      <c r="F10" s="107">
        <f t="shared" si="0"/>
        <v>4.259837756911268</v>
      </c>
      <c r="G10" s="108">
        <f>E10/C10*100-100</f>
        <v>-5.804515048420285</v>
      </c>
      <c r="H10" s="110">
        <v>2748342</v>
      </c>
      <c r="I10" s="107">
        <f t="shared" si="1"/>
        <v>4.377647575781897</v>
      </c>
      <c r="J10" s="90">
        <v>2585361</v>
      </c>
      <c r="K10" s="107">
        <f t="shared" si="1"/>
        <v>4.297614796119369</v>
      </c>
      <c r="L10" s="109">
        <f aca="true" t="shared" si="3" ref="L10:L56">J10/H10*100-100</f>
        <v>-5.930157163846417</v>
      </c>
    </row>
    <row r="11" spans="1:12" ht="12">
      <c r="A11" s="95"/>
      <c r="B11" s="91" t="s">
        <v>371</v>
      </c>
      <c r="C11" s="110">
        <v>77153</v>
      </c>
      <c r="D11" s="107">
        <f t="shared" si="2"/>
        <v>1.1486186220834371</v>
      </c>
      <c r="E11" s="90">
        <v>74341</v>
      </c>
      <c r="F11" s="107">
        <f t="shared" si="0"/>
        <v>1.1707057887740684</v>
      </c>
      <c r="G11" s="108">
        <f>E11/C11*100-100</f>
        <v>-3.6447059738441823</v>
      </c>
      <c r="H11" s="110">
        <v>645479</v>
      </c>
      <c r="I11" s="107">
        <f t="shared" si="1"/>
        <v>1.02813972190074</v>
      </c>
      <c r="J11" s="90">
        <v>633450</v>
      </c>
      <c r="K11" s="107">
        <f t="shared" si="1"/>
        <v>1.0529763899903395</v>
      </c>
      <c r="L11" s="109">
        <f t="shared" si="3"/>
        <v>-1.863577281367796</v>
      </c>
    </row>
    <row r="12" spans="1:12" ht="12">
      <c r="A12" s="95"/>
      <c r="B12" s="91" t="s">
        <v>372</v>
      </c>
      <c r="C12" s="110">
        <v>74546</v>
      </c>
      <c r="D12" s="107">
        <f t="shared" si="2"/>
        <v>1.1098067969078573</v>
      </c>
      <c r="E12" s="90">
        <v>72456</v>
      </c>
      <c r="F12" s="107">
        <f t="shared" si="0"/>
        <v>1.1410212215522242</v>
      </c>
      <c r="G12" s="108">
        <f aca="true" t="shared" si="4" ref="G12:G56">E12/C12*100-100</f>
        <v>-2.8036380221608113</v>
      </c>
      <c r="H12" s="110">
        <v>651542</v>
      </c>
      <c r="I12" s="107">
        <f t="shared" si="1"/>
        <v>1.037797063400439</v>
      </c>
      <c r="J12" s="90">
        <v>629454</v>
      </c>
      <c r="K12" s="107">
        <f t="shared" si="1"/>
        <v>1.0463338867866117</v>
      </c>
      <c r="L12" s="109">
        <f t="shared" si="3"/>
        <v>-3.3901114586626875</v>
      </c>
    </row>
    <row r="13" spans="1:12" ht="12">
      <c r="A13" s="95"/>
      <c r="B13" s="91" t="s">
        <v>373</v>
      </c>
      <c r="C13" s="110">
        <v>119273</v>
      </c>
      <c r="D13" s="107">
        <f t="shared" si="2"/>
        <v>1.7756819425266395</v>
      </c>
      <c r="E13" s="90">
        <v>115297</v>
      </c>
      <c r="F13" s="107">
        <f t="shared" si="0"/>
        <v>1.8156719082105939</v>
      </c>
      <c r="G13" s="108">
        <f t="shared" si="4"/>
        <v>-3.333528962967307</v>
      </c>
      <c r="H13" s="110">
        <v>1122456</v>
      </c>
      <c r="I13" s="107">
        <f t="shared" si="1"/>
        <v>1.7878840360194788</v>
      </c>
      <c r="J13" s="90">
        <v>1106136</v>
      </c>
      <c r="K13" s="107">
        <f t="shared" si="1"/>
        <v>1.83871669763731</v>
      </c>
      <c r="L13" s="109">
        <f t="shared" si="3"/>
        <v>-1.4539545425388667</v>
      </c>
    </row>
    <row r="14" spans="1:12" ht="12">
      <c r="A14" s="95"/>
      <c r="B14" s="91" t="s">
        <v>374</v>
      </c>
      <c r="C14" s="110">
        <v>70005</v>
      </c>
      <c r="D14" s="107">
        <f t="shared" si="2"/>
        <v>1.0422024631440259</v>
      </c>
      <c r="E14" s="90">
        <v>65300</v>
      </c>
      <c r="F14" s="107">
        <f t="shared" si="0"/>
        <v>1.028330100576353</v>
      </c>
      <c r="G14" s="108">
        <f t="shared" si="4"/>
        <v>-6.720948503678301</v>
      </c>
      <c r="H14" s="110">
        <v>556462</v>
      </c>
      <c r="I14" s="107">
        <f t="shared" si="1"/>
        <v>0.8863505798458657</v>
      </c>
      <c r="J14" s="90">
        <v>522849</v>
      </c>
      <c r="K14" s="107">
        <f t="shared" si="1"/>
        <v>0.8691256650565301</v>
      </c>
      <c r="L14" s="109">
        <f t="shared" si="3"/>
        <v>-6.04048434574149</v>
      </c>
    </row>
    <row r="15" spans="1:12" ht="12">
      <c r="A15" s="95"/>
      <c r="B15" s="88" t="s">
        <v>375</v>
      </c>
      <c r="C15" s="105">
        <v>73602</v>
      </c>
      <c r="D15" s="106">
        <f t="shared" si="2"/>
        <v>1.0957529561078008</v>
      </c>
      <c r="E15" s="89">
        <v>70523</v>
      </c>
      <c r="F15" s="106">
        <f t="shared" si="0"/>
        <v>1.1105807608414417</v>
      </c>
      <c r="G15" s="111">
        <f t="shared" si="4"/>
        <v>-4.183310236134886</v>
      </c>
      <c r="H15" s="105">
        <v>595364</v>
      </c>
      <c r="I15" s="106">
        <f t="shared" si="1"/>
        <v>0.9483149372631986</v>
      </c>
      <c r="J15" s="89">
        <v>569717</v>
      </c>
      <c r="K15" s="106">
        <f t="shared" si="1"/>
        <v>0.9470337832127653</v>
      </c>
      <c r="L15" s="112">
        <f t="shared" si="3"/>
        <v>-4.307784817355426</v>
      </c>
    </row>
    <row r="16" spans="1:12" ht="12">
      <c r="A16" s="95"/>
      <c r="B16" s="91" t="s">
        <v>376</v>
      </c>
      <c r="C16" s="110">
        <v>114728</v>
      </c>
      <c r="D16" s="107">
        <f t="shared" si="2"/>
        <v>1.7080180585899263</v>
      </c>
      <c r="E16" s="90">
        <v>109652</v>
      </c>
      <c r="F16" s="107">
        <f t="shared" si="0"/>
        <v>1.7267756843552566</v>
      </c>
      <c r="G16" s="108">
        <f t="shared" si="4"/>
        <v>-4.424377658461751</v>
      </c>
      <c r="H16" s="110">
        <v>1006268</v>
      </c>
      <c r="I16" s="107">
        <f t="shared" si="1"/>
        <v>1.6028160508360672</v>
      </c>
      <c r="J16" s="90">
        <v>959844</v>
      </c>
      <c r="K16" s="107">
        <f t="shared" si="1"/>
        <v>1.5955372485182528</v>
      </c>
      <c r="L16" s="109">
        <f t="shared" si="3"/>
        <v>-4.613482690495971</v>
      </c>
    </row>
    <row r="17" spans="1:12" ht="12">
      <c r="A17" s="95"/>
      <c r="B17" s="91" t="s">
        <v>377</v>
      </c>
      <c r="C17" s="110">
        <v>141768</v>
      </c>
      <c r="D17" s="107">
        <f t="shared" si="2"/>
        <v>2.1105772272695127</v>
      </c>
      <c r="E17" s="90">
        <v>135383</v>
      </c>
      <c r="F17" s="107">
        <f t="shared" si="0"/>
        <v>2.1319818377691946</v>
      </c>
      <c r="G17" s="108">
        <f t="shared" si="4"/>
        <v>-4.503837255233904</v>
      </c>
      <c r="H17" s="110">
        <v>1344995</v>
      </c>
      <c r="I17" s="107">
        <f t="shared" si="1"/>
        <v>2.1423513162440386</v>
      </c>
      <c r="J17" s="90">
        <v>1303890</v>
      </c>
      <c r="K17" s="107">
        <f t="shared" si="1"/>
        <v>2.167440816393565</v>
      </c>
      <c r="L17" s="109">
        <f t="shared" si="3"/>
        <v>-3.0561451901308203</v>
      </c>
    </row>
    <row r="18" spans="1:12" ht="12">
      <c r="A18" s="95"/>
      <c r="B18" s="91" t="s">
        <v>378</v>
      </c>
      <c r="C18" s="110">
        <v>109892</v>
      </c>
      <c r="D18" s="107">
        <f t="shared" si="2"/>
        <v>1.6360218995760771</v>
      </c>
      <c r="E18" s="90">
        <v>103835</v>
      </c>
      <c r="F18" s="107">
        <f t="shared" si="0"/>
        <v>1.6351708421645577</v>
      </c>
      <c r="G18" s="108">
        <f t="shared" si="4"/>
        <v>-5.511775197466605</v>
      </c>
      <c r="H18" s="110">
        <v>977492</v>
      </c>
      <c r="I18" s="107">
        <f t="shared" si="1"/>
        <v>1.5569807120606527</v>
      </c>
      <c r="J18" s="90">
        <v>943674</v>
      </c>
      <c r="K18" s="107">
        <f t="shared" si="1"/>
        <v>1.5686580501187837</v>
      </c>
      <c r="L18" s="109">
        <f t="shared" si="3"/>
        <v>-3.4596702581709167</v>
      </c>
    </row>
    <row r="19" spans="1:12" ht="12">
      <c r="A19" s="95"/>
      <c r="B19" s="91" t="s">
        <v>379</v>
      </c>
      <c r="C19" s="110">
        <v>115808</v>
      </c>
      <c r="D19" s="107">
        <f t="shared" si="2"/>
        <v>1.7240966052679572</v>
      </c>
      <c r="E19" s="90">
        <v>109637</v>
      </c>
      <c r="F19" s="107">
        <f t="shared" si="0"/>
        <v>1.7265394676399635</v>
      </c>
      <c r="G19" s="108">
        <f t="shared" si="4"/>
        <v>-5.328647416413375</v>
      </c>
      <c r="H19" s="110">
        <v>1011942</v>
      </c>
      <c r="I19" s="107">
        <f t="shared" si="1"/>
        <v>1.6118537806182367</v>
      </c>
      <c r="J19" s="90">
        <v>985593</v>
      </c>
      <c r="K19" s="107">
        <f t="shared" si="1"/>
        <v>1.6383395045224542</v>
      </c>
      <c r="L19" s="109">
        <f t="shared" si="3"/>
        <v>-2.603805356433469</v>
      </c>
    </row>
    <row r="20" spans="1:12" ht="12">
      <c r="A20" s="95"/>
      <c r="B20" s="91" t="s">
        <v>380</v>
      </c>
      <c r="C20" s="110">
        <v>277180</v>
      </c>
      <c r="D20" s="107">
        <f t="shared" si="2"/>
        <v>4.126529229830171</v>
      </c>
      <c r="E20" s="90">
        <v>266775</v>
      </c>
      <c r="F20" s="107">
        <f t="shared" si="0"/>
        <v>4.201114281489382</v>
      </c>
      <c r="G20" s="108">
        <f t="shared" si="4"/>
        <v>-3.75387834620102</v>
      </c>
      <c r="H20" s="110">
        <v>2591583</v>
      </c>
      <c r="I20" s="107">
        <f t="shared" si="1"/>
        <v>4.127956796274837</v>
      </c>
      <c r="J20" s="90">
        <v>2556596</v>
      </c>
      <c r="K20" s="107">
        <f t="shared" si="1"/>
        <v>4.24979907923868</v>
      </c>
      <c r="L20" s="109">
        <f t="shared" si="3"/>
        <v>-1.3500242901732236</v>
      </c>
    </row>
    <row r="21" spans="1:12" ht="12">
      <c r="A21" s="95"/>
      <c r="B21" s="91" t="s">
        <v>381</v>
      </c>
      <c r="C21" s="110">
        <v>214707</v>
      </c>
      <c r="D21" s="107">
        <f t="shared" si="2"/>
        <v>3.1964597422221894</v>
      </c>
      <c r="E21" s="90">
        <v>206793</v>
      </c>
      <c r="F21" s="107">
        <f t="shared" si="0"/>
        <v>3.2565308803749735</v>
      </c>
      <c r="G21" s="108">
        <f t="shared" si="4"/>
        <v>-3.6859534155849616</v>
      </c>
      <c r="H21" s="110">
        <v>2147657</v>
      </c>
      <c r="I21" s="107">
        <f t="shared" si="1"/>
        <v>3.420857178495625</v>
      </c>
      <c r="J21" s="90">
        <v>2132282</v>
      </c>
      <c r="K21" s="107">
        <f t="shared" si="1"/>
        <v>3.544466971033832</v>
      </c>
      <c r="L21" s="109">
        <f t="shared" si="3"/>
        <v>-0.7158964397014955</v>
      </c>
    </row>
    <row r="22" spans="1:12" ht="12">
      <c r="A22" s="95"/>
      <c r="B22" s="91" t="s">
        <v>382</v>
      </c>
      <c r="C22" s="110">
        <v>771655</v>
      </c>
      <c r="D22" s="107">
        <f t="shared" si="2"/>
        <v>11.488047163736923</v>
      </c>
      <c r="E22" s="90">
        <v>724769</v>
      </c>
      <c r="F22" s="107">
        <f t="shared" si="0"/>
        <v>11.413503501755326</v>
      </c>
      <c r="G22" s="108">
        <f t="shared" si="4"/>
        <v>-6.076031387083603</v>
      </c>
      <c r="H22" s="110">
        <v>8982413</v>
      </c>
      <c r="I22" s="107">
        <f t="shared" si="1"/>
        <v>14.307476469130046</v>
      </c>
      <c r="J22" s="90">
        <v>8608794</v>
      </c>
      <c r="K22" s="107">
        <f t="shared" si="1"/>
        <v>14.310295727035275</v>
      </c>
      <c r="L22" s="109">
        <f t="shared" si="3"/>
        <v>-4.159450250172199</v>
      </c>
    </row>
    <row r="23" spans="1:12" ht="12">
      <c r="A23" s="95"/>
      <c r="B23" s="91" t="s">
        <v>383</v>
      </c>
      <c r="C23" s="110">
        <v>326566</v>
      </c>
      <c r="D23" s="107">
        <f t="shared" si="2"/>
        <v>4.861765439312791</v>
      </c>
      <c r="E23" s="90">
        <v>309441</v>
      </c>
      <c r="F23" s="107">
        <f t="shared" si="0"/>
        <v>4.87300910646933</v>
      </c>
      <c r="G23" s="108">
        <f t="shared" si="4"/>
        <v>-5.243962935516862</v>
      </c>
      <c r="H23" s="110">
        <v>3529736</v>
      </c>
      <c r="I23" s="107">
        <f t="shared" si="1"/>
        <v>5.622277083256048</v>
      </c>
      <c r="J23" s="90">
        <v>3374752</v>
      </c>
      <c r="K23" s="107">
        <f t="shared" si="1"/>
        <v>5.609810052999729</v>
      </c>
      <c r="L23" s="109">
        <f t="shared" si="3"/>
        <v>-4.39080996425794</v>
      </c>
    </row>
    <row r="24" spans="1:12" ht="12">
      <c r="A24" s="95"/>
      <c r="B24" s="91" t="s">
        <v>384</v>
      </c>
      <c r="C24" s="110">
        <v>150369</v>
      </c>
      <c r="D24" s="107">
        <f t="shared" si="2"/>
        <v>2.2386249865081638</v>
      </c>
      <c r="E24" s="90">
        <v>142123</v>
      </c>
      <c r="F24" s="107">
        <f t="shared" si="0"/>
        <v>2.2381218818409345</v>
      </c>
      <c r="G24" s="108">
        <f t="shared" si="4"/>
        <v>-5.48384307935811</v>
      </c>
      <c r="H24" s="110">
        <v>1246222</v>
      </c>
      <c r="I24" s="107">
        <f t="shared" si="1"/>
        <v>1.9850225034533795</v>
      </c>
      <c r="J24" s="90">
        <v>1178484</v>
      </c>
      <c r="K24" s="107">
        <f t="shared" si="1"/>
        <v>1.9589799163018</v>
      </c>
      <c r="L24" s="109">
        <f t="shared" si="3"/>
        <v>-5.435468158963658</v>
      </c>
    </row>
    <row r="25" spans="1:12" ht="12">
      <c r="A25" s="95"/>
      <c r="B25" s="91" t="s">
        <v>385</v>
      </c>
      <c r="C25" s="110">
        <v>68383</v>
      </c>
      <c r="D25" s="107">
        <f t="shared" si="2"/>
        <v>1.0180548680405388</v>
      </c>
      <c r="E25" s="90">
        <v>64734</v>
      </c>
      <c r="F25" s="107">
        <f t="shared" si="0"/>
        <v>1.01941685651929</v>
      </c>
      <c r="G25" s="108">
        <f t="shared" si="4"/>
        <v>-5.336121550677802</v>
      </c>
      <c r="H25" s="110">
        <v>607973</v>
      </c>
      <c r="I25" s="107">
        <f aca="true" t="shared" si="5" ref="I25:I56">H25/H$9*100</f>
        <v>0.9683989582049279</v>
      </c>
      <c r="J25" s="90">
        <v>578818</v>
      </c>
      <c r="K25" s="107">
        <f aca="true" t="shared" si="6" ref="K25:K56">J25/J$9*100</f>
        <v>0.9621622671109452</v>
      </c>
      <c r="L25" s="109">
        <f t="shared" si="3"/>
        <v>-4.795443218695567</v>
      </c>
    </row>
    <row r="26" spans="1:12" ht="12">
      <c r="A26" s="95"/>
      <c r="B26" s="91" t="s">
        <v>386</v>
      </c>
      <c r="C26" s="110">
        <v>78220</v>
      </c>
      <c r="D26" s="107">
        <f t="shared" si="2"/>
        <v>1.1645036306996028</v>
      </c>
      <c r="E26" s="90">
        <v>72638</v>
      </c>
      <c r="F26" s="107">
        <f t="shared" si="0"/>
        <v>1.1438873176977815</v>
      </c>
      <c r="G26" s="108">
        <f t="shared" si="4"/>
        <v>-7.136282280746613</v>
      </c>
      <c r="H26" s="110">
        <v>640773</v>
      </c>
      <c r="I26" s="107">
        <f t="shared" si="5"/>
        <v>1.0206438536675908</v>
      </c>
      <c r="J26" s="90">
        <v>601058</v>
      </c>
      <c r="K26" s="107">
        <f t="shared" si="6"/>
        <v>0.9991315542107718</v>
      </c>
      <c r="L26" s="109">
        <f t="shared" si="3"/>
        <v>-6.19798274896101</v>
      </c>
    </row>
    <row r="27" spans="1:12" ht="12">
      <c r="A27" s="95"/>
      <c r="B27" s="91" t="s">
        <v>387</v>
      </c>
      <c r="C27" s="110">
        <v>56059</v>
      </c>
      <c r="D27" s="107">
        <f t="shared" si="2"/>
        <v>0.8345807853923425</v>
      </c>
      <c r="E27" s="90">
        <v>52855</v>
      </c>
      <c r="F27" s="107">
        <f t="shared" si="0"/>
        <v>0.8323489657881032</v>
      </c>
      <c r="G27" s="108">
        <f t="shared" si="4"/>
        <v>-5.715406981929746</v>
      </c>
      <c r="H27" s="110">
        <v>438377</v>
      </c>
      <c r="I27" s="107">
        <f t="shared" si="5"/>
        <v>0.6982609920193852</v>
      </c>
      <c r="J27" s="90">
        <v>422398</v>
      </c>
      <c r="K27" s="107">
        <f t="shared" si="6"/>
        <v>0.7021471642262838</v>
      </c>
      <c r="L27" s="109">
        <f t="shared" si="3"/>
        <v>-3.645036121876828</v>
      </c>
    </row>
    <row r="28" spans="1:12" ht="12">
      <c r="A28" s="95"/>
      <c r="B28" s="91" t="s">
        <v>388</v>
      </c>
      <c r="C28" s="110">
        <v>55863</v>
      </c>
      <c r="D28" s="107">
        <f t="shared" si="2"/>
        <v>0.8316628269211445</v>
      </c>
      <c r="E28" s="90">
        <v>52789</v>
      </c>
      <c r="F28" s="107">
        <f t="shared" si="0"/>
        <v>0.8313096122408131</v>
      </c>
      <c r="G28" s="108">
        <f t="shared" si="4"/>
        <v>-5.502747793709602</v>
      </c>
      <c r="H28" s="110">
        <v>422400</v>
      </c>
      <c r="I28" s="107">
        <f t="shared" si="5"/>
        <v>0.6728123122996605</v>
      </c>
      <c r="J28" s="90">
        <v>411237</v>
      </c>
      <c r="K28" s="107">
        <f t="shared" si="6"/>
        <v>0.6835943668647205</v>
      </c>
      <c r="L28" s="109">
        <f t="shared" si="3"/>
        <v>-2.6427556818181728</v>
      </c>
    </row>
    <row r="29" spans="1:12" ht="12">
      <c r="A29" s="95"/>
      <c r="B29" s="91" t="s">
        <v>389</v>
      </c>
      <c r="C29" s="110">
        <v>133597</v>
      </c>
      <c r="D29" s="107">
        <f t="shared" si="2"/>
        <v>1.9889311116156334</v>
      </c>
      <c r="E29" s="90">
        <v>128969</v>
      </c>
      <c r="F29" s="107">
        <f t="shared" si="0"/>
        <v>2.0309755703098267</v>
      </c>
      <c r="G29" s="108">
        <f t="shared" si="4"/>
        <v>-3.46414964407883</v>
      </c>
      <c r="H29" s="110">
        <v>1107235</v>
      </c>
      <c r="I29" s="107">
        <f t="shared" si="5"/>
        <v>1.7636395374268814</v>
      </c>
      <c r="J29" s="90">
        <v>1077961</v>
      </c>
      <c r="K29" s="107">
        <f t="shared" si="6"/>
        <v>1.791881730729144</v>
      </c>
      <c r="L29" s="109">
        <f t="shared" si="3"/>
        <v>-2.6438831864960832</v>
      </c>
    </row>
    <row r="30" spans="1:12" ht="12">
      <c r="A30" s="95"/>
      <c r="B30" s="91" t="s">
        <v>390</v>
      </c>
      <c r="C30" s="110">
        <v>129444</v>
      </c>
      <c r="D30" s="107">
        <f t="shared" si="2"/>
        <v>1.9271031446213167</v>
      </c>
      <c r="E30" s="90">
        <v>122425</v>
      </c>
      <c r="F30" s="107">
        <f t="shared" si="0"/>
        <v>1.9279220913179178</v>
      </c>
      <c r="G30" s="108">
        <f t="shared" si="4"/>
        <v>-5.422422051234506</v>
      </c>
      <c r="H30" s="110">
        <v>1009116</v>
      </c>
      <c r="I30" s="107">
        <f t="shared" si="5"/>
        <v>1.6073524368811178</v>
      </c>
      <c r="J30" s="90">
        <v>976219</v>
      </c>
      <c r="K30" s="107">
        <f t="shared" si="6"/>
        <v>1.6227572159759716</v>
      </c>
      <c r="L30" s="109">
        <f t="shared" si="3"/>
        <v>-3.259982004051068</v>
      </c>
    </row>
    <row r="31" spans="1:12" ht="12">
      <c r="A31" s="95"/>
      <c r="B31" s="91" t="s">
        <v>391</v>
      </c>
      <c r="C31" s="110">
        <v>218056</v>
      </c>
      <c r="D31" s="107">
        <f t="shared" si="2"/>
        <v>3.2463181244673054</v>
      </c>
      <c r="E31" s="90">
        <v>207923</v>
      </c>
      <c r="F31" s="107">
        <f t="shared" si="0"/>
        <v>3.2743258729270606</v>
      </c>
      <c r="G31" s="108">
        <f t="shared" si="4"/>
        <v>-4.646971420185636</v>
      </c>
      <c r="H31" s="110">
        <v>1938349</v>
      </c>
      <c r="I31" s="107">
        <f t="shared" si="5"/>
        <v>3.0874646608279703</v>
      </c>
      <c r="J31" s="90">
        <v>1887611</v>
      </c>
      <c r="K31" s="107">
        <f t="shared" si="6"/>
        <v>3.13775328200498</v>
      </c>
      <c r="L31" s="109">
        <f t="shared" si="3"/>
        <v>-2.6175884734895476</v>
      </c>
    </row>
    <row r="32" spans="1:12" ht="12">
      <c r="A32" s="95"/>
      <c r="B32" s="91" t="s">
        <v>392</v>
      </c>
      <c r="C32" s="110">
        <v>381542</v>
      </c>
      <c r="D32" s="107">
        <f t="shared" si="2"/>
        <v>5.680223015397442</v>
      </c>
      <c r="E32" s="90">
        <v>360358</v>
      </c>
      <c r="F32" s="107">
        <f t="shared" si="0"/>
        <v>5.674838872641554</v>
      </c>
      <c r="G32" s="108">
        <f t="shared" si="4"/>
        <v>-5.552206572277768</v>
      </c>
      <c r="H32" s="110">
        <v>3847294</v>
      </c>
      <c r="I32" s="107">
        <f t="shared" si="5"/>
        <v>6.128093684272278</v>
      </c>
      <c r="J32" s="90">
        <v>3689316</v>
      </c>
      <c r="K32" s="107">
        <f t="shared" si="6"/>
        <v>6.132706043434523</v>
      </c>
      <c r="L32" s="109">
        <f t="shared" si="3"/>
        <v>-4.1062107548838185</v>
      </c>
    </row>
    <row r="33" spans="1:12" ht="12">
      <c r="A33" s="95"/>
      <c r="B33" s="91" t="s">
        <v>393</v>
      </c>
      <c r="C33" s="110">
        <v>98650</v>
      </c>
      <c r="D33" s="107">
        <f t="shared" si="2"/>
        <v>1.4686561386923527</v>
      </c>
      <c r="E33" s="90">
        <v>93292</v>
      </c>
      <c r="F33" s="107">
        <f t="shared" si="0"/>
        <v>1.4691419868754843</v>
      </c>
      <c r="G33" s="108">
        <f t="shared" si="4"/>
        <v>-5.431322858590988</v>
      </c>
      <c r="H33" s="110">
        <v>887325</v>
      </c>
      <c r="I33" s="107">
        <f t="shared" si="5"/>
        <v>1.4133598130002278</v>
      </c>
      <c r="J33" s="90">
        <v>851852</v>
      </c>
      <c r="K33" s="107">
        <f t="shared" si="6"/>
        <v>1.4160234332086994</v>
      </c>
      <c r="L33" s="109">
        <f t="shared" si="3"/>
        <v>-3.9977460344293263</v>
      </c>
    </row>
    <row r="34" spans="1:12" ht="12">
      <c r="A34" s="95"/>
      <c r="B34" s="91" t="s">
        <v>394</v>
      </c>
      <c r="C34" s="110">
        <v>63941</v>
      </c>
      <c r="D34" s="107">
        <f t="shared" si="2"/>
        <v>0.9519244010555268</v>
      </c>
      <c r="E34" s="90">
        <v>61941</v>
      </c>
      <c r="F34" s="107">
        <f t="shared" si="0"/>
        <v>0.9754333041316979</v>
      </c>
      <c r="G34" s="108">
        <f t="shared" si="4"/>
        <v>-3.1278835176178035</v>
      </c>
      <c r="H34" s="110">
        <v>606098</v>
      </c>
      <c r="I34" s="107">
        <f t="shared" si="5"/>
        <v>0.9654123978697908</v>
      </c>
      <c r="J34" s="90">
        <v>610733</v>
      </c>
      <c r="K34" s="107">
        <f t="shared" si="6"/>
        <v>1.0152141914720498</v>
      </c>
      <c r="L34" s="109">
        <f t="shared" si="3"/>
        <v>0.7647278162937283</v>
      </c>
    </row>
    <row r="35" spans="1:12" ht="12">
      <c r="A35" s="95"/>
      <c r="B35" s="91" t="s">
        <v>395</v>
      </c>
      <c r="C35" s="110">
        <v>155616</v>
      </c>
      <c r="D35" s="107">
        <f t="shared" si="2"/>
        <v>2.316739925785597</v>
      </c>
      <c r="E35" s="90">
        <v>142119</v>
      </c>
      <c r="F35" s="107">
        <f t="shared" si="0"/>
        <v>2.2380588907168564</v>
      </c>
      <c r="G35" s="108">
        <f t="shared" si="4"/>
        <v>-8.673272671190631</v>
      </c>
      <c r="H35" s="110">
        <v>1270019</v>
      </c>
      <c r="I35" s="107">
        <f t="shared" si="5"/>
        <v>2.022927130810849</v>
      </c>
      <c r="J35" s="90">
        <v>1201547</v>
      </c>
      <c r="K35" s="107">
        <f t="shared" si="6"/>
        <v>1.9973172664988907</v>
      </c>
      <c r="L35" s="109">
        <f t="shared" si="3"/>
        <v>-5.391415404021515</v>
      </c>
    </row>
    <row r="36" spans="1:12" ht="12">
      <c r="A36" s="95"/>
      <c r="B36" s="91" t="s">
        <v>396</v>
      </c>
      <c r="C36" s="110">
        <v>533566</v>
      </c>
      <c r="D36" s="107">
        <f t="shared" si="2"/>
        <v>7.943486885935366</v>
      </c>
      <c r="E36" s="90">
        <v>483964</v>
      </c>
      <c r="F36" s="107">
        <f t="shared" si="0"/>
        <v>7.621359093343555</v>
      </c>
      <c r="G36" s="108">
        <f t="shared" si="4"/>
        <v>-9.296319480626579</v>
      </c>
      <c r="H36" s="110">
        <v>5220923</v>
      </c>
      <c r="I36" s="107">
        <f t="shared" si="5"/>
        <v>8.31605415712235</v>
      </c>
      <c r="J36" s="90">
        <v>4778808</v>
      </c>
      <c r="K36" s="107">
        <f t="shared" si="6"/>
        <v>7.9437556181181685</v>
      </c>
      <c r="L36" s="109">
        <f t="shared" si="3"/>
        <v>-8.468138679693226</v>
      </c>
    </row>
    <row r="37" spans="1:12" ht="12">
      <c r="A37" s="95"/>
      <c r="B37" s="91" t="s">
        <v>397</v>
      </c>
      <c r="C37" s="110">
        <v>264826</v>
      </c>
      <c r="D37" s="107">
        <f t="shared" si="2"/>
        <v>3.9426085208853623</v>
      </c>
      <c r="E37" s="90">
        <v>252132</v>
      </c>
      <c r="F37" s="107">
        <f t="shared" si="0"/>
        <v>3.970519524020169</v>
      </c>
      <c r="G37" s="108">
        <f t="shared" si="4"/>
        <v>-4.793336001752095</v>
      </c>
      <c r="H37" s="110">
        <v>2490170</v>
      </c>
      <c r="I37" s="107">
        <f t="shared" si="5"/>
        <v>3.966422906532305</v>
      </c>
      <c r="J37" s="90">
        <v>2329868</v>
      </c>
      <c r="K37" s="107">
        <f t="shared" si="6"/>
        <v>3.8729118253911317</v>
      </c>
      <c r="L37" s="109">
        <f t="shared" si="3"/>
        <v>-6.43739182465454</v>
      </c>
    </row>
    <row r="38" spans="1:12" ht="12">
      <c r="A38" s="95"/>
      <c r="B38" s="91" t="s">
        <v>398</v>
      </c>
      <c r="C38" s="110">
        <v>54753</v>
      </c>
      <c r="D38" s="107">
        <f t="shared" si="2"/>
        <v>0.8151376539465016</v>
      </c>
      <c r="E38" s="90">
        <v>53073</v>
      </c>
      <c r="F38" s="107">
        <f t="shared" si="0"/>
        <v>0.8357819820503644</v>
      </c>
      <c r="G38" s="108">
        <f t="shared" si="4"/>
        <v>-3.0683250232864054</v>
      </c>
      <c r="H38" s="110">
        <v>470079</v>
      </c>
      <c r="I38" s="107">
        <f t="shared" si="5"/>
        <v>0.748756957749792</v>
      </c>
      <c r="J38" s="90">
        <v>469781</v>
      </c>
      <c r="K38" s="107">
        <f t="shared" si="6"/>
        <v>0.7809113607483648</v>
      </c>
      <c r="L38" s="109">
        <f t="shared" si="3"/>
        <v>-0.06339359979918413</v>
      </c>
    </row>
    <row r="39" spans="1:12" ht="12">
      <c r="A39" s="95"/>
      <c r="B39" s="91" t="s">
        <v>399</v>
      </c>
      <c r="C39" s="110">
        <v>63228</v>
      </c>
      <c r="D39" s="107">
        <f t="shared" si="2"/>
        <v>0.9413095827393824</v>
      </c>
      <c r="E39" s="90">
        <v>58997</v>
      </c>
      <c r="F39" s="107">
        <f t="shared" si="0"/>
        <v>0.9290718368101547</v>
      </c>
      <c r="G39" s="108">
        <f t="shared" si="4"/>
        <v>-6.691655595622194</v>
      </c>
      <c r="H39" s="110">
        <v>449848</v>
      </c>
      <c r="I39" s="107">
        <f t="shared" si="5"/>
        <v>0.7165323699417085</v>
      </c>
      <c r="J39" s="90">
        <v>424360</v>
      </c>
      <c r="K39" s="107">
        <f t="shared" si="6"/>
        <v>0.7054085734569429</v>
      </c>
      <c r="L39" s="109">
        <f t="shared" si="3"/>
        <v>-5.665913819779121</v>
      </c>
    </row>
    <row r="40" spans="1:12" ht="12">
      <c r="A40" s="95"/>
      <c r="B40" s="91" t="s">
        <v>400</v>
      </c>
      <c r="C40" s="110">
        <v>33847</v>
      </c>
      <c r="D40" s="107">
        <f t="shared" si="2"/>
        <v>0.503898675380842</v>
      </c>
      <c r="E40" s="90">
        <v>31926</v>
      </c>
      <c r="F40" s="107">
        <f t="shared" si="0"/>
        <v>0.5027636568300252</v>
      </c>
      <c r="G40" s="108">
        <f t="shared" si="4"/>
        <v>-5.675539929683566</v>
      </c>
      <c r="H40" s="110">
        <v>291908</v>
      </c>
      <c r="I40" s="107">
        <f t="shared" si="5"/>
        <v>0.46496045563155614</v>
      </c>
      <c r="J40" s="90">
        <v>280478</v>
      </c>
      <c r="K40" s="107">
        <f t="shared" si="6"/>
        <v>0.46623523863242633</v>
      </c>
      <c r="L40" s="109">
        <f t="shared" si="3"/>
        <v>-3.9156172492703263</v>
      </c>
    </row>
    <row r="41" spans="1:12" ht="12">
      <c r="A41" s="95"/>
      <c r="B41" s="91" t="s">
        <v>401</v>
      </c>
      <c r="C41" s="110">
        <v>47399</v>
      </c>
      <c r="D41" s="107">
        <f t="shared" si="2"/>
        <v>0.705654661103688</v>
      </c>
      <c r="E41" s="90">
        <v>45344</v>
      </c>
      <c r="F41" s="107">
        <f t="shared" si="0"/>
        <v>0.7140673825502932</v>
      </c>
      <c r="G41" s="108">
        <f t="shared" si="4"/>
        <v>-4.335534504947361</v>
      </c>
      <c r="H41" s="110">
        <v>361504</v>
      </c>
      <c r="I41" s="107">
        <f t="shared" si="5"/>
        <v>0.5758152039431261</v>
      </c>
      <c r="J41" s="90">
        <v>352019</v>
      </c>
      <c r="K41" s="107">
        <f t="shared" si="6"/>
        <v>0.5851569908090761</v>
      </c>
      <c r="L41" s="109">
        <f t="shared" si="3"/>
        <v>-2.623760732937953</v>
      </c>
    </row>
    <row r="42" spans="1:12" ht="12">
      <c r="A42" s="95"/>
      <c r="B42" s="91" t="s">
        <v>402</v>
      </c>
      <c r="C42" s="110">
        <v>99954</v>
      </c>
      <c r="D42" s="107">
        <f t="shared" si="2"/>
        <v>1.4880694950517528</v>
      </c>
      <c r="E42" s="90">
        <v>92823</v>
      </c>
      <c r="F42" s="107">
        <f t="shared" si="0"/>
        <v>1.4617562775773172</v>
      </c>
      <c r="G42" s="108">
        <f t="shared" si="4"/>
        <v>-7.13428176961402</v>
      </c>
      <c r="H42" s="110">
        <v>921438</v>
      </c>
      <c r="I42" s="107">
        <f t="shared" si="5"/>
        <v>1.4676960971135764</v>
      </c>
      <c r="J42" s="90">
        <v>868941</v>
      </c>
      <c r="K42" s="107">
        <f t="shared" si="6"/>
        <v>1.444430274361979</v>
      </c>
      <c r="L42" s="109">
        <f t="shared" si="3"/>
        <v>-5.697290539352622</v>
      </c>
    </row>
    <row r="43" spans="1:12" ht="12">
      <c r="A43" s="95"/>
      <c r="B43" s="91" t="s">
        <v>403</v>
      </c>
      <c r="C43" s="110">
        <v>156096</v>
      </c>
      <c r="D43" s="107">
        <f t="shared" si="2"/>
        <v>2.3238859465313886</v>
      </c>
      <c r="E43" s="90">
        <v>145555</v>
      </c>
      <c r="F43" s="107">
        <f t="shared" si="0"/>
        <v>2.2921682663000165</v>
      </c>
      <c r="G43" s="108">
        <f t="shared" si="4"/>
        <v>-6.752895653956543</v>
      </c>
      <c r="H43" s="110">
        <v>1447610</v>
      </c>
      <c r="I43" s="107">
        <f t="shared" si="5"/>
        <v>2.3057997902654157</v>
      </c>
      <c r="J43" s="90">
        <v>1358115</v>
      </c>
      <c r="K43" s="107">
        <f t="shared" si="6"/>
        <v>2.257578388020727</v>
      </c>
      <c r="L43" s="109">
        <f t="shared" si="3"/>
        <v>-6.182259033855814</v>
      </c>
    </row>
    <row r="44" spans="1:12" ht="12">
      <c r="A44" s="95"/>
      <c r="B44" s="91" t="s">
        <v>404</v>
      </c>
      <c r="C44" s="110">
        <v>83193</v>
      </c>
      <c r="D44" s="107">
        <f t="shared" si="2"/>
        <v>1.2385393831346467</v>
      </c>
      <c r="E44" s="90">
        <v>78099</v>
      </c>
      <c r="F44" s="107">
        <f t="shared" si="0"/>
        <v>1.2298859498455221</v>
      </c>
      <c r="G44" s="108">
        <f t="shared" si="4"/>
        <v>-6.1231113194619695</v>
      </c>
      <c r="H44" s="110">
        <v>732406</v>
      </c>
      <c r="I44" s="107">
        <f t="shared" si="5"/>
        <v>1.1665998447020482</v>
      </c>
      <c r="J44" s="90">
        <v>686847</v>
      </c>
      <c r="K44" s="107">
        <f t="shared" si="6"/>
        <v>1.1417375870797928</v>
      </c>
      <c r="L44" s="109">
        <f t="shared" si="3"/>
        <v>-6.220456959664446</v>
      </c>
    </row>
    <row r="45" spans="1:12" ht="12">
      <c r="A45" s="95"/>
      <c r="B45" s="91" t="s">
        <v>405</v>
      </c>
      <c r="C45" s="110">
        <v>48787</v>
      </c>
      <c r="D45" s="107">
        <f t="shared" si="2"/>
        <v>0.7263185710936017</v>
      </c>
      <c r="E45" s="90">
        <v>45498</v>
      </c>
      <c r="F45" s="107">
        <f t="shared" si="0"/>
        <v>0.7164925408273033</v>
      </c>
      <c r="G45" s="108">
        <f t="shared" si="4"/>
        <v>-6.741550003074593</v>
      </c>
      <c r="H45" s="110">
        <v>375485</v>
      </c>
      <c r="I45" s="107">
        <f t="shared" si="5"/>
        <v>0.5980845906340863</v>
      </c>
      <c r="J45" s="90">
        <v>355089</v>
      </c>
      <c r="K45" s="107">
        <f t="shared" si="6"/>
        <v>0.5902602152423706</v>
      </c>
      <c r="L45" s="109">
        <f t="shared" si="3"/>
        <v>-5.4319080655685354</v>
      </c>
    </row>
    <row r="46" spans="1:12" ht="12">
      <c r="A46" s="95"/>
      <c r="B46" s="91" t="s">
        <v>406</v>
      </c>
      <c r="C46" s="110">
        <v>61183</v>
      </c>
      <c r="D46" s="107">
        <f t="shared" si="2"/>
        <v>0.9108645568536666</v>
      </c>
      <c r="E46" s="90">
        <v>57335</v>
      </c>
      <c r="F46" s="107">
        <f t="shared" si="0"/>
        <v>0.9028990247556693</v>
      </c>
      <c r="G46" s="108">
        <f t="shared" si="4"/>
        <v>-6.289328735106153</v>
      </c>
      <c r="H46" s="110">
        <v>517224</v>
      </c>
      <c r="I46" s="107">
        <f t="shared" si="5"/>
        <v>0.8238510308164764</v>
      </c>
      <c r="J46" s="90">
        <v>486512</v>
      </c>
      <c r="K46" s="107">
        <f t="shared" si="6"/>
        <v>0.8087231027657747</v>
      </c>
      <c r="L46" s="109">
        <f t="shared" si="3"/>
        <v>-5.937852845188928</v>
      </c>
    </row>
    <row r="47" spans="1:12" ht="12">
      <c r="A47" s="95"/>
      <c r="B47" s="91" t="s">
        <v>407</v>
      </c>
      <c r="C47" s="110">
        <v>84705</v>
      </c>
      <c r="D47" s="107">
        <f t="shared" si="2"/>
        <v>1.2610493484838898</v>
      </c>
      <c r="E47" s="90">
        <v>80613</v>
      </c>
      <c r="F47" s="107">
        <f t="shared" si="0"/>
        <v>1.2694758713286607</v>
      </c>
      <c r="G47" s="108">
        <f t="shared" si="4"/>
        <v>-4.830883655038079</v>
      </c>
      <c r="H47" s="110">
        <v>684842</v>
      </c>
      <c r="I47" s="107">
        <f t="shared" si="5"/>
        <v>1.090838374952472</v>
      </c>
      <c r="J47" s="90">
        <v>661695</v>
      </c>
      <c r="K47" s="107">
        <f t="shared" si="6"/>
        <v>1.099927717064737</v>
      </c>
      <c r="L47" s="109">
        <f t="shared" si="3"/>
        <v>-3.379903685813659</v>
      </c>
    </row>
    <row r="48" spans="1:12" ht="12">
      <c r="A48" s="95"/>
      <c r="B48" s="91" t="s">
        <v>408</v>
      </c>
      <c r="C48" s="110">
        <v>49034</v>
      </c>
      <c r="D48" s="107">
        <f t="shared" si="2"/>
        <v>0.7299957942690403</v>
      </c>
      <c r="E48" s="90">
        <v>46354</v>
      </c>
      <c r="F48" s="107">
        <f t="shared" si="0"/>
        <v>0.7299726413800347</v>
      </c>
      <c r="G48" s="108">
        <f t="shared" si="4"/>
        <v>-5.465595301219565</v>
      </c>
      <c r="H48" s="110">
        <v>358392</v>
      </c>
      <c r="I48" s="107">
        <f t="shared" si="5"/>
        <v>0.570858310202888</v>
      </c>
      <c r="J48" s="90">
        <v>347765</v>
      </c>
      <c r="K48" s="107">
        <f t="shared" si="6"/>
        <v>0.5780856172783809</v>
      </c>
      <c r="L48" s="109">
        <f t="shared" si="3"/>
        <v>-2.965188955110605</v>
      </c>
    </row>
    <row r="49" spans="1:12" ht="12">
      <c r="A49" s="95"/>
      <c r="B49" s="91" t="s">
        <v>409</v>
      </c>
      <c r="C49" s="110">
        <v>253276</v>
      </c>
      <c r="D49" s="107">
        <f t="shared" si="2"/>
        <v>3.7706573966897547</v>
      </c>
      <c r="E49" s="90">
        <v>242611</v>
      </c>
      <c r="F49" s="107">
        <f t="shared" si="0"/>
        <v>3.8205849009330715</v>
      </c>
      <c r="G49" s="108">
        <f t="shared" si="4"/>
        <v>-4.210821396421295</v>
      </c>
      <c r="H49" s="110">
        <v>2337850</v>
      </c>
      <c r="I49" s="107">
        <f t="shared" si="5"/>
        <v>3.7238027090666694</v>
      </c>
      <c r="J49" s="90">
        <v>2255385</v>
      </c>
      <c r="K49" s="107">
        <f t="shared" si="6"/>
        <v>3.749099621656582</v>
      </c>
      <c r="L49" s="109">
        <f t="shared" si="3"/>
        <v>-3.5273862737130344</v>
      </c>
    </row>
    <row r="50" spans="1:12" ht="12">
      <c r="A50" s="95"/>
      <c r="B50" s="91" t="s">
        <v>410</v>
      </c>
      <c r="C50" s="110">
        <v>46041</v>
      </c>
      <c r="D50" s="107">
        <f t="shared" si="2"/>
        <v>0.6854373774103864</v>
      </c>
      <c r="E50" s="90">
        <v>44673</v>
      </c>
      <c r="F50" s="107">
        <f t="shared" si="0"/>
        <v>0.703500621486178</v>
      </c>
      <c r="G50" s="108">
        <f t="shared" si="4"/>
        <v>-2.971264742294906</v>
      </c>
      <c r="H50" s="110">
        <v>401075</v>
      </c>
      <c r="I50" s="107">
        <f t="shared" si="5"/>
        <v>0.6388451660880359</v>
      </c>
      <c r="J50" s="90">
        <v>387800</v>
      </c>
      <c r="K50" s="107">
        <f t="shared" si="6"/>
        <v>0.6446353209223359</v>
      </c>
      <c r="L50" s="109">
        <f t="shared" si="3"/>
        <v>-3.3098547653182067</v>
      </c>
    </row>
    <row r="51" spans="1:12" ht="12">
      <c r="A51" s="95"/>
      <c r="B51" s="91" t="s">
        <v>411</v>
      </c>
      <c r="C51" s="110">
        <v>80040</v>
      </c>
      <c r="D51" s="107">
        <f t="shared" si="2"/>
        <v>1.1915989593607288</v>
      </c>
      <c r="E51" s="90">
        <v>76403</v>
      </c>
      <c r="F51" s="107">
        <f t="shared" si="0"/>
        <v>1.2031777132363721</v>
      </c>
      <c r="G51" s="108">
        <f t="shared" si="4"/>
        <v>-4.543978010994493</v>
      </c>
      <c r="H51" s="110">
        <v>655207</v>
      </c>
      <c r="I51" s="107">
        <f t="shared" si="5"/>
        <v>1.0436347933355201</v>
      </c>
      <c r="J51" s="90">
        <v>630498</v>
      </c>
      <c r="K51" s="107">
        <f t="shared" si="6"/>
        <v>1.0480693155515495</v>
      </c>
      <c r="L51" s="109">
        <f t="shared" si="3"/>
        <v>-3.771174605887907</v>
      </c>
    </row>
    <row r="52" spans="1:12" ht="12">
      <c r="A52" s="95"/>
      <c r="B52" s="91" t="s">
        <v>412</v>
      </c>
      <c r="C52" s="110">
        <v>91442</v>
      </c>
      <c r="D52" s="107">
        <f t="shared" si="2"/>
        <v>1.3613467271597173</v>
      </c>
      <c r="E52" s="90">
        <v>86658</v>
      </c>
      <c r="F52" s="107">
        <f t="shared" si="0"/>
        <v>1.3646712075918161</v>
      </c>
      <c r="G52" s="108">
        <f t="shared" si="4"/>
        <v>-5.231731589422807</v>
      </c>
      <c r="H52" s="110">
        <v>793966</v>
      </c>
      <c r="I52" s="107">
        <f t="shared" si="5"/>
        <v>1.2646545936252658</v>
      </c>
      <c r="J52" s="90">
        <v>768645</v>
      </c>
      <c r="K52" s="107">
        <f t="shared" si="6"/>
        <v>1.2777094281855308</v>
      </c>
      <c r="L52" s="109">
        <f t="shared" si="3"/>
        <v>-3.1891793855152457</v>
      </c>
    </row>
    <row r="53" spans="1:12" ht="12">
      <c r="A53" s="95"/>
      <c r="B53" s="91" t="s">
        <v>413</v>
      </c>
      <c r="C53" s="110">
        <v>66703</v>
      </c>
      <c r="D53" s="107">
        <f t="shared" si="2"/>
        <v>0.9930437954302685</v>
      </c>
      <c r="E53" s="90">
        <v>65302</v>
      </c>
      <c r="F53" s="107">
        <f t="shared" si="0"/>
        <v>1.028361596138392</v>
      </c>
      <c r="G53" s="108">
        <f t="shared" si="4"/>
        <v>-2.10035530635804</v>
      </c>
      <c r="H53" s="110">
        <v>554585</v>
      </c>
      <c r="I53" s="107">
        <f t="shared" si="5"/>
        <v>0.8833608338463713</v>
      </c>
      <c r="J53" s="90">
        <v>542383</v>
      </c>
      <c r="K53" s="107">
        <f t="shared" si="6"/>
        <v>0.9015968005874659</v>
      </c>
      <c r="L53" s="109">
        <f t="shared" si="3"/>
        <v>-2.2002037559616667</v>
      </c>
    </row>
    <row r="54" spans="1:12" ht="12">
      <c r="A54" s="95"/>
      <c r="B54" s="91" t="s">
        <v>414</v>
      </c>
      <c r="C54" s="110">
        <v>64001</v>
      </c>
      <c r="D54" s="107">
        <f t="shared" si="2"/>
        <v>0.9528176536487508</v>
      </c>
      <c r="E54" s="90">
        <v>61679</v>
      </c>
      <c r="F54" s="107">
        <f t="shared" si="0"/>
        <v>0.971307385504577</v>
      </c>
      <c r="G54" s="108">
        <f t="shared" si="4"/>
        <v>-3.628068311432628</v>
      </c>
      <c r="H54" s="110">
        <v>513062</v>
      </c>
      <c r="I54" s="107">
        <f t="shared" si="5"/>
        <v>0.8172216632885617</v>
      </c>
      <c r="J54" s="90">
        <v>495051</v>
      </c>
      <c r="K54" s="107">
        <f t="shared" si="6"/>
        <v>0.822917380757925</v>
      </c>
      <c r="L54" s="109">
        <f t="shared" si="3"/>
        <v>-3.510491909359885</v>
      </c>
    </row>
    <row r="55" spans="1:12" ht="12">
      <c r="A55" s="95"/>
      <c r="B55" s="91" t="s">
        <v>415</v>
      </c>
      <c r="C55" s="110">
        <v>95467</v>
      </c>
      <c r="D55" s="107">
        <f t="shared" si="2"/>
        <v>1.4212690886218229</v>
      </c>
      <c r="E55" s="90">
        <v>91011</v>
      </c>
      <c r="F55" s="107">
        <f t="shared" si="0"/>
        <v>1.4332212983699</v>
      </c>
      <c r="G55" s="108">
        <f t="shared" si="4"/>
        <v>-4.667581467941801</v>
      </c>
      <c r="H55" s="110">
        <v>754292</v>
      </c>
      <c r="I55" s="107">
        <f t="shared" si="5"/>
        <v>1.201460569765946</v>
      </c>
      <c r="J55" s="90">
        <v>745367</v>
      </c>
      <c r="K55" s="107">
        <f t="shared" si="6"/>
        <v>1.2390146860493005</v>
      </c>
      <c r="L55" s="109">
        <f t="shared" si="3"/>
        <v>-1.1832287761238405</v>
      </c>
    </row>
    <row r="56" spans="1:18" ht="12">
      <c r="A56" s="95"/>
      <c r="B56" s="92" t="s">
        <v>416</v>
      </c>
      <c r="C56" s="113">
        <v>75688</v>
      </c>
      <c r="D56" s="114">
        <f t="shared" si="2"/>
        <v>1.1268083712655528</v>
      </c>
      <c r="E56" s="93">
        <v>73179</v>
      </c>
      <c r="F56" s="114">
        <f t="shared" si="0"/>
        <v>1.152406867229356</v>
      </c>
      <c r="G56" s="115">
        <f t="shared" si="4"/>
        <v>-3.314924426593379</v>
      </c>
      <c r="H56" s="113">
        <v>516475</v>
      </c>
      <c r="I56" s="114">
        <f t="shared" si="5"/>
        <v>0.8226579995146003</v>
      </c>
      <c r="J56" s="93">
        <v>533011</v>
      </c>
      <c r="K56" s="114">
        <f t="shared" si="6"/>
        <v>0.8860178366171614</v>
      </c>
      <c r="L56" s="116">
        <f t="shared" si="3"/>
        <v>3.2017038578827623</v>
      </c>
      <c r="M56" s="94"/>
      <c r="N56" s="94"/>
      <c r="O56" s="94"/>
      <c r="P56" s="94"/>
      <c r="Q56" s="94"/>
      <c r="R56" s="94"/>
    </row>
    <row r="57" ht="12">
      <c r="B57" s="81" t="s">
        <v>229</v>
      </c>
    </row>
  </sheetData>
  <mergeCells count="9">
    <mergeCell ref="B6:B7"/>
    <mergeCell ref="C7:C8"/>
    <mergeCell ref="D7:D8"/>
    <mergeCell ref="E7:E8"/>
    <mergeCell ref="K7:K8"/>
    <mergeCell ref="F7:F8"/>
    <mergeCell ref="H7:H8"/>
    <mergeCell ref="I7:I8"/>
    <mergeCell ref="J7:J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第３章　事業所 （H14年山形県統計年鑑）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2008-10-09T02:39:26Z</dcterms:modified>
  <cp:category/>
  <cp:version/>
  <cp:contentType/>
  <cp:contentStatus/>
</cp:coreProperties>
</file>